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5360" windowHeight="9420" activeTab="0"/>
  </bookViews>
  <sheets>
    <sheet name="INHOUD" sheetId="1" r:id="rId1"/>
    <sheet name="15EVO01" sheetId="2" r:id="rId2"/>
    <sheet name="15EVO02" sheetId="3" r:id="rId3"/>
    <sheet name="15EVO03" sheetId="4" r:id="rId4"/>
    <sheet name="15EVO04" sheetId="5" r:id="rId5"/>
    <sheet name="15EVO05" sheetId="6" r:id="rId6"/>
    <sheet name="15EVO06" sheetId="7" r:id="rId7"/>
    <sheet name="15EVO07" sheetId="8" r:id="rId8"/>
    <sheet name="15EVO008" sheetId="9" r:id="rId9"/>
    <sheet name="15EVO09" sheetId="10" r:id="rId10"/>
    <sheet name="15EVO10" sheetId="11" r:id="rId11"/>
    <sheet name="15EVO11" sheetId="12" r:id="rId12"/>
    <sheet name="15EVO12" sheetId="13" r:id="rId13"/>
  </sheets>
  <definedNames>
    <definedName name="_xlnm.Print_Area" localSheetId="1">'15EVO01'!$A$1:$N$100</definedName>
    <definedName name="_xlnm.Print_Area" localSheetId="12">'15EVO12'!$A$1:$I$134</definedName>
  </definedNames>
  <calcPr fullCalcOnLoad="1"/>
</workbook>
</file>

<file path=xl/sharedStrings.xml><?xml version="1.0" encoding="utf-8"?>
<sst xmlns="http://schemas.openxmlformats.org/spreadsheetml/2006/main" count="2023" uniqueCount="249">
  <si>
    <t>Provincie</t>
  </si>
  <si>
    <t>Gemeente</t>
  </si>
  <si>
    <t>Jongens</t>
  </si>
  <si>
    <t>Meisjes</t>
  </si>
  <si>
    <t>Totaal</t>
  </si>
  <si>
    <t>onderwijs</t>
  </si>
  <si>
    <t>Privaatrechtelijk</t>
  </si>
  <si>
    <t>Gemeenschaps-</t>
  </si>
  <si>
    <t>rechtspersoon</t>
  </si>
  <si>
    <t>1992-1993</t>
  </si>
  <si>
    <t>1995-1996</t>
  </si>
  <si>
    <t>Verhouding t.o.v.</t>
  </si>
  <si>
    <t>Schooljaar</t>
  </si>
  <si>
    <t>Absoluut</t>
  </si>
  <si>
    <t>Procent</t>
  </si>
  <si>
    <t xml:space="preserve">1992 - 1993 </t>
  </si>
  <si>
    <t xml:space="preserve">1993 - 1994 </t>
  </si>
  <si>
    <t>1994 - 1995</t>
  </si>
  <si>
    <t>1995 - 1996</t>
  </si>
  <si>
    <t>1996 - 1997</t>
  </si>
  <si>
    <t>1997 - 1998</t>
  </si>
  <si>
    <t>1998 - 1999</t>
  </si>
  <si>
    <t>1999 - 2000</t>
  </si>
  <si>
    <t>2000 - 2001</t>
  </si>
  <si>
    <t xml:space="preserve">      de inrichtende macht van de provinciale scholen die op het grondgebied van het Brussels Hoofdstedelijk Gewest gelegen waren.</t>
  </si>
  <si>
    <t xml:space="preserve">      De leerlingen uit deze onderwijsinstellingen werden in het schooljaar 1994-1995 bij het provinciaal onderwijs geteld.  </t>
  </si>
  <si>
    <t xml:space="preserve">     Vanaf het schooljaar 1995-1996 werden deze leerlingen bij het gemeentelijk onderwijs geteld. </t>
  </si>
  <si>
    <t>Procentueel</t>
  </si>
  <si>
    <t xml:space="preserve">aandeel </t>
  </si>
  <si>
    <t>Gemeente, OCMW</t>
  </si>
  <si>
    <t>1992 - 1993</t>
  </si>
  <si>
    <t>Gemeente en</t>
  </si>
  <si>
    <t>intercommunale</t>
  </si>
  <si>
    <t>en intercommunale</t>
  </si>
  <si>
    <t>EVOLUTIE VAN HET AANTAL LEERLINGEN VANAF HET SCHOOLJAAR 1992-1993</t>
  </si>
  <si>
    <t>DEELTIJDS SECUNDAIR ONDERWIJS</t>
  </si>
  <si>
    <t>2001 - 2002</t>
  </si>
  <si>
    <t>2002 - 2003</t>
  </si>
  <si>
    <t>en OCMW</t>
  </si>
  <si>
    <t>Gemeente,</t>
  </si>
  <si>
    <t>OCMW</t>
  </si>
  <si>
    <t>2003 - 2004</t>
  </si>
  <si>
    <t>2004 - 2005</t>
  </si>
  <si>
    <t>2005 - 2006</t>
  </si>
  <si>
    <t xml:space="preserve">(1) Ingevolge de splitsing van de provincie Brabant werd de Vlaamse Gemeenschapscommissie vanaf 1 januari 1995 </t>
  </si>
  <si>
    <t>(2) Om dubbeltellingen te vermijden werden de leerlingen in het buitengewoon onderwijs van het type 5 niet meegeteld in deze tabel (zie toelichting).</t>
  </si>
  <si>
    <t>TOTAAL KLEUTERONDERWIJS (1)(2)</t>
  </si>
  <si>
    <t>BUITENGEWOON KLEUTERONDERWIJS (1)(2)</t>
  </si>
  <si>
    <t>TOTAAL KLEUTERONDERWIJS NAAR GESLACHT (1)(2)</t>
  </si>
  <si>
    <t>BUITENGEWOON KLEUTERONDERWIJS NAAR GESLACHT (1)(2)</t>
  </si>
  <si>
    <t>BUITENGEWOON LAGER ONDERWIJS (1)(2)</t>
  </si>
  <si>
    <t>TOTAAL LAGER ONDERWIJS (1)(2)</t>
  </si>
  <si>
    <t>BUITENGEWOON LAGER ONDERWIJS NAAR GESLACHT (1)(2)</t>
  </si>
  <si>
    <t>TOTAAL LAGER ONDERWIJS NAAR GESLACHT (1)(2)</t>
  </si>
  <si>
    <t xml:space="preserve">GEWOON KLEUTERONDERWIJS </t>
  </si>
  <si>
    <t xml:space="preserve">GEWOON KLEUTERONDERWIJS NAAR GESLACHT </t>
  </si>
  <si>
    <t xml:space="preserve">GEWOON LAGER ONDERWIJS </t>
  </si>
  <si>
    <t xml:space="preserve">GEWOON LAGER ONDERWIJS NAAR GESLACHT </t>
  </si>
  <si>
    <t>BUITENGEWOON SECUNDAIR ONDERWIJS (1)(2)</t>
  </si>
  <si>
    <t>TOTAAL SECUNDAIR ONDERWIJS (1)(2)</t>
  </si>
  <si>
    <t>BUITENGEWOON SECUNDAIR ONDERWIJS NAAR GESLACHT (1)(2)</t>
  </si>
  <si>
    <t>TOTAAL SECUNDAIR ONDERWIJS NAAR GESLACHT (1)(2)</t>
  </si>
  <si>
    <t>EVOLUTIE VAN DE SCHOOLBEVOLKING VANAF HET SCHOOLJAAR 1992-1993</t>
  </si>
  <si>
    <t>2006 - 2007</t>
  </si>
  <si>
    <t>2007 - 2008</t>
  </si>
  <si>
    <t>2008 - 2009</t>
  </si>
  <si>
    <t>(1) Het deeltijds zeevisserijonderwijs is vanaf het schooljaar 2008-2009 geïntegreerd in het deeltijds beroepssecundair onderwijs.</t>
  </si>
  <si>
    <t>DEELTIJDS ZEEVISSERIJONDERWIJS (1)</t>
  </si>
  <si>
    <t>2009 - 2010</t>
  </si>
  <si>
    <t>Evolutie deeltijds beroepssecundair onderwijs</t>
  </si>
  <si>
    <t>2009 - 2010 (3)</t>
  </si>
  <si>
    <t>SCHOOLBEVOLKING: EVOLUTIETABELLEN</t>
  </si>
  <si>
    <t>2010 - 2011</t>
  </si>
  <si>
    <t>(3) In 2009-2010 werd de vroegere opleiding verpleegkunde van de 4de graad omgevormd tot hoger beroepsonderwijs (HBO5 verpleegkunde). Vanaf dan zijn die leerlingenaantallen niet meer opgenomen in deze tabel.</t>
  </si>
  <si>
    <t>EVOLUTIE VAN HET AANTAL LEERLINGEN IN HET BUITENGEWOON ONDERWIJS VAN HET TYPE 5</t>
  </si>
  <si>
    <t>Buitengewoon kleuteronderwijs - type 5</t>
  </si>
  <si>
    <t>J</t>
  </si>
  <si>
    <t>M</t>
  </si>
  <si>
    <t>T</t>
  </si>
  <si>
    <t>1993-1994</t>
  </si>
  <si>
    <t>1994-1995</t>
  </si>
  <si>
    <t>1996-1997</t>
  </si>
  <si>
    <t>1997-1998</t>
  </si>
  <si>
    <t>1998-1999</t>
  </si>
  <si>
    <t>1999-2000</t>
  </si>
  <si>
    <t>n.b.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</si>
  <si>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</si>
  <si>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</si>
  <si>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</si>
  <si>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</si>
  <si>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</si>
  <si>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</si>
  <si>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</si>
  <si>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</si>
  <si>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</si>
  <si>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</si>
  <si>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</si>
  <si>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Buitengewoon lager onderwijs - type 5</t>
  </si>
  <si>
    <t>Buitengewoon secundair onderwijs - type 5</t>
  </si>
  <si>
    <t>Evolutie buitengewoon onderwijs van het type 5</t>
  </si>
  <si>
    <t>2011 - 2012</t>
  </si>
  <si>
    <t>2011-2012</t>
  </si>
  <si>
    <t xml:space="preserve">     tabel hierboven ook niet meegeteld bij het hoger onderwijs.</t>
  </si>
  <si>
    <t xml:space="preserve">     Hoger beroepsonderwijs behoort tot het hoger onderwijs. HBO5-verpleegkunde werd niet meer meegeteld bij het secundair onderwijs, maar is in de </t>
  </si>
  <si>
    <t>(1) Om dubbeltellingen te vermijden werden de leerlingen in het buitengewoon onderwijs van het type 5 niet meegeteld in deze tabel (zie toelichting).</t>
  </si>
  <si>
    <t xml:space="preserve">1997 - 1998 </t>
  </si>
  <si>
    <t xml:space="preserve">1995 - 1996 </t>
  </si>
  <si>
    <t xml:space="preserve">1994 - 1995 </t>
  </si>
  <si>
    <t xml:space="preserve">2010 - 2011 </t>
  </si>
  <si>
    <t xml:space="preserve">1999 - 2000 </t>
  </si>
  <si>
    <t>onderwijs (1)</t>
  </si>
  <si>
    <t>Secundair</t>
  </si>
  <si>
    <t>Lager</t>
  </si>
  <si>
    <t>Kleuter-</t>
  </si>
  <si>
    <t>VANAF HET SCHOOLJAAR 1993-1994</t>
  </si>
  <si>
    <t>EVOLUTIE VAN DE SCHOOLBEVOLKING IN HET VOLTIJDS BASIS- EN SECUNDAIR ONDERWIJS</t>
  </si>
  <si>
    <t>2012 - 2013</t>
  </si>
  <si>
    <t>2012-2013</t>
  </si>
  <si>
    <t>(2) In 2009-2010 werd de vroegere opleiding verpleegkunde van de 4de graad secundair onderwijs omgevormd tot hoger beroepsonderwijs (HBO5-verpleegkunde).</t>
  </si>
  <si>
    <t>2009 - 2010 (2)</t>
  </si>
  <si>
    <t>Evolutie kleuteronderwijs naar soort schoolbestuur</t>
  </si>
  <si>
    <t>Evolutie kleuteronderwijs naar soort schoolbestuur en geslacht</t>
  </si>
  <si>
    <t>Evolutie lager onderwijs naar soort schoolbestuur</t>
  </si>
  <si>
    <t>Evolutie lager onderwijs naar soort schoolbestuur en geslacht</t>
  </si>
  <si>
    <t>Evolutie secundair onderwijs naar soort schoolbestuur</t>
  </si>
  <si>
    <t>Evolutie secundair onderwijs naar soort schoolbestuur en geslacht</t>
  </si>
  <si>
    <t>2013 - 2014</t>
  </si>
  <si>
    <t>2013-2014</t>
  </si>
  <si>
    <t>VOLTIJDS GEWOON SECUNDAIR ONDERWIJS (1)</t>
  </si>
  <si>
    <t>VOLTIJDS GEWOON SECUNDAIR ONDERWIJS NAAR GESLACHT (1)</t>
  </si>
  <si>
    <t>Evolutie leerplichtonderwijs en hoger onderwijs naar onderwijsniveau en geslacht</t>
  </si>
  <si>
    <t>2014 - 2015</t>
  </si>
  <si>
    <t>2014-2015</t>
  </si>
  <si>
    <t>15EVO01</t>
  </si>
  <si>
    <t>15EVO02</t>
  </si>
  <si>
    <t>15EVO03</t>
  </si>
  <si>
    <t>15EVO04</t>
  </si>
  <si>
    <t>15EVO05</t>
  </si>
  <si>
    <t>15EVO06</t>
  </si>
  <si>
    <t>15EVO08</t>
  </si>
  <si>
    <t>15EVO09</t>
  </si>
  <si>
    <t>15EVO10</t>
  </si>
  <si>
    <t>Schooljaar 2015-2016</t>
  </si>
  <si>
    <t>2015 - 2016</t>
  </si>
  <si>
    <t>2015-2016</t>
  </si>
  <si>
    <t>15EVO12</t>
  </si>
  <si>
    <t>Evolutie deeltijds kunstonderwijs</t>
  </si>
  <si>
    <t xml:space="preserve">     </t>
  </si>
  <si>
    <t>(1) De telling is gebaseerd op het aantal financierbare leerlingen, geteld op 1 februari. Wie meer dan één studierichting volgt, wordt meer dan éénmaal geteld.</t>
  </si>
  <si>
    <t>1993 - 1994</t>
  </si>
  <si>
    <t>1991 - 1992</t>
  </si>
  <si>
    <t>Kunstonderwijs</t>
  </si>
  <si>
    <t>Totaal MWD</t>
  </si>
  <si>
    <t>Dans (D)</t>
  </si>
  <si>
    <t>Woordkunst (W)</t>
  </si>
  <si>
    <t>Muziek (M)</t>
  </si>
  <si>
    <t>Kunst (BK)</t>
  </si>
  <si>
    <t>Totaal Deeltijds</t>
  </si>
  <si>
    <t>Muziek, Woordkunst, Dans</t>
  </si>
  <si>
    <t>Beeldende</t>
  </si>
  <si>
    <t>PER STUDIERICHTING</t>
  </si>
  <si>
    <t>EVOLUTIE VAN HET AANTAL LEERLINGEN (1) VANAF HET SCHOOLJAAR 1991-1992</t>
  </si>
  <si>
    <t>DEELTIJDS KUNSTONDERWIJS</t>
  </si>
  <si>
    <t>2005 - 2005</t>
  </si>
  <si>
    <t xml:space="preserve">1991 - 1992 </t>
  </si>
  <si>
    <t>1991-1992</t>
  </si>
  <si>
    <t>TOTAAL DEELTIJDS KUNSTONDERWIJS</t>
  </si>
  <si>
    <t>MUZIEK, WOORDKUNST EN DANS</t>
  </si>
  <si>
    <t>BEELDENDE KUNST</t>
  </si>
  <si>
    <t xml:space="preserve">EVOLUTIE VAN HET AANTAL STUDENTEN IN HET HOGER ONDERWIJS </t>
  </si>
  <si>
    <t>VANAF HET ACADIEMIEJAAR 1993-1994</t>
  </si>
  <si>
    <t>Academiejaar</t>
  </si>
  <si>
    <t>Hogescholen-</t>
  </si>
  <si>
    <t>Universitair</t>
  </si>
  <si>
    <t>Mannen</t>
  </si>
  <si>
    <t>Vrouwen</t>
  </si>
  <si>
    <t xml:space="preserve">1998 - 1999 </t>
  </si>
  <si>
    <t>1999 - 2000 (1)(2)</t>
  </si>
  <si>
    <t xml:space="preserve">2000 - 2001 </t>
  </si>
  <si>
    <t xml:space="preserve">2001 - 2002 </t>
  </si>
  <si>
    <t xml:space="preserve">2002 - 2003 </t>
  </si>
  <si>
    <t xml:space="preserve">2003 - 2004 </t>
  </si>
  <si>
    <t xml:space="preserve">2004 - 2005 </t>
  </si>
  <si>
    <t>2005 - 2006 (3)</t>
  </si>
  <si>
    <t>2008 - 2009 (4)</t>
  </si>
  <si>
    <t>2013 - 2014 (5)</t>
  </si>
  <si>
    <t>(1) Vanaf het academiejaar 1999-2000 worden de IAJ-studenten (Individueel Aangepast Jaarprogramma) slechts éénmaal geteld, in het laagste</t>
  </si>
  <si>
    <t xml:space="preserve">      jaar waarin ze zijn ingeschreven. In de voorgaande academiejaren werden ze dubbel geteld.</t>
  </si>
  <si>
    <t>(2) Voor het hogescholenonderwijs en het universitair onderwijs worden vanaf 1999-2000 het aantal hoofdinschrijvingen in de basisopleidingen</t>
  </si>
  <si>
    <t xml:space="preserve">      geteld.  De vrije studenten zijn niet opgenomen in de cijfers.</t>
  </si>
  <si>
    <t>(3) Vanaf 2005-2006 t.e.m. 2007-2008 betreft het de eerste inschrijving van de studenten met een diplomacontract, en dit in een instelling van het hoger</t>
  </si>
  <si>
    <t xml:space="preserve">      onderwijs in het huidige academiejaar. Tot 2004-2005 gaat het om het aantal hoofdinschrijvingen in de basisopleidingen.</t>
  </si>
  <si>
    <t>(4) Vanaf 2008-2009 is de som van het aantal studenten in het hogescholenonderwijs en het universitair onderwijs in deze tabel niet gelijk aan de som van de</t>
  </si>
  <si>
    <t xml:space="preserve">      aantallen in de kolommen Mannen, Vrouwen en Totaal. In de laatste kolommen wordt een student die zowel in een hogeschool als in een universiteit</t>
  </si>
  <si>
    <t xml:space="preserve">      ingeschreven is immers maar één keer geteld.</t>
  </si>
  <si>
    <t xml:space="preserve">(5) In academiejaar 2013-2014 hebben de hogescholen hun academische bachelor- en masteropleidingen, met uitzondering van de kunstopleidingen </t>
  </si>
  <si>
    <t xml:space="preserve">      en de academische opleidingen van Hogere Zeevaartschool, overgedragen aan de universiteiten. Na de integratie bieden de hogescholen nog verder </t>
  </si>
  <si>
    <t xml:space="preserve">      hun professionele opleidingen aan en binnen het kader van een “School of Arts” ook nog academische kunstopleidingen (in de studiegebieden</t>
  </si>
  <si>
    <t xml:space="preserve">      Audiovisuele en beeldende kunst, en Muziek en podiumkunsten).</t>
  </si>
  <si>
    <t>HOGER ONDERWIJS</t>
  </si>
  <si>
    <t>EVOLUTIE VAN HET AANTAL STUDENTEN PER SOORT OPLEIDING EN GESLACHT</t>
  </si>
  <si>
    <t>BAMA en Basisopleidingen en initiële lerarenopleidingen</t>
  </si>
  <si>
    <t>2005 - 2006 (1)</t>
  </si>
  <si>
    <t xml:space="preserve">2006 - 2007 </t>
  </si>
  <si>
    <t>2008 - 2009 (2)</t>
  </si>
  <si>
    <t xml:space="preserve">2009 - 2010 </t>
  </si>
  <si>
    <t>Bachelor na bachelor</t>
  </si>
  <si>
    <t>Master na master</t>
  </si>
  <si>
    <t>2013 - 2014 (3)</t>
  </si>
  <si>
    <t>Specifieke lerarenopleiding na professioneel gerichte bachelor</t>
  </si>
  <si>
    <t>Specifieke lerarenopleiding na master</t>
  </si>
  <si>
    <t>Voortgezette opleidingen</t>
  </si>
  <si>
    <t>Voortgezette lerarenopleidingen</t>
  </si>
  <si>
    <t>Initiële lerarenopleiding van academisch niveau</t>
  </si>
  <si>
    <t>Academische Initiële lerarenopleiding</t>
  </si>
  <si>
    <t>Aanvullende opleiding GAS</t>
  </si>
  <si>
    <t>Specialisatie opleiding GGS</t>
  </si>
  <si>
    <t>Aantal studenten ingeschreven met een diplomacontract per professioneel en academisch niveau</t>
  </si>
  <si>
    <t>Professioneel gerichte bachelor en basisopleidingen</t>
  </si>
  <si>
    <t>Academische opleidingen en basisopleidingen</t>
  </si>
  <si>
    <t>(1) Vanaf 2005-2006 betreft het de eerste inschrijving van de studenten met een diplomacontract; en dit in een instelling van het hoger onderwijs in het</t>
  </si>
  <si>
    <t xml:space="preserve">      huidige academiejaar. Daarnaast kunnen de studenten zich nog inschrijven in een andere opleiding. Dit zijn dan tweede of volgende inschrijvingen. </t>
  </si>
  <si>
    <t xml:space="preserve">      Alle onderwijstalen worden opgenomen. Tot 2004-2005 gaat het om het aantal hoofdinschrijvingen in de Nederlandse onderwijstaal.</t>
  </si>
  <si>
    <t>(2) Vanaf 2008-2009 wordt het concept 'eerste inschrijving' verlaten. Een student kan in meerdere opleidingen ingeschreven zijn.</t>
  </si>
  <si>
    <t xml:space="preserve">      Een student die met een diplomacontract in verschillende opleidingen ingeschreven is, wordt meerdere keren meegeteld in bovenstaande tabellen.</t>
  </si>
  <si>
    <t xml:space="preserve">(3) In academiejaar 2013-2014 hebben de hogescholen hun academische bachelor- en masteropleidingen, met uitzondering van de kunstopleidingen </t>
  </si>
  <si>
    <t>Schooljaar 2014-2015</t>
  </si>
  <si>
    <t>VOLWASSENENONDERWIJS</t>
  </si>
  <si>
    <t>EVOLUTIE VAN HET AANTAL CURSISTEN VANAF DE REFERTEPERIODE 1/4/2009 - 31/3/2010</t>
  </si>
  <si>
    <t>SECUNDAIR VOLWASSENENONDERWIJS</t>
  </si>
  <si>
    <t>Referteperiode</t>
  </si>
  <si>
    <t>n.b. (1)</t>
  </si>
  <si>
    <t>1/4/2009 - 31/3/2010</t>
  </si>
  <si>
    <t>1/4/2010 - 31/3/2011</t>
  </si>
  <si>
    <t>1/4/2011 - 31/3/2012</t>
  </si>
  <si>
    <t>1/4/2012 - 31/3/2013</t>
  </si>
  <si>
    <t>1/4/2013 - 31/3/2014</t>
  </si>
  <si>
    <t>1/4/2014 - 31/3/2015</t>
  </si>
  <si>
    <t>HOGER BEROEPSONDERWIJS VAN HET VOLWASSENENONDERWIJS</t>
  </si>
  <si>
    <t>SPECIFIEKE LERARENOPLEIDING VAN HET VOLWASSENENONDERWIJS</t>
  </si>
  <si>
    <t>(1) Van een beperkt aantal cursisten werd het geslacht niet geregistreerd.</t>
  </si>
  <si>
    <t>BASISEDUCATIE</t>
  </si>
  <si>
    <t>EVOLUTIE VAN HET AANTAL CURSISTEN VANAF DE REFERTEPERIODE 1/4/2010 - 31/3/2011</t>
  </si>
  <si>
    <t>1/4/2015 - 31/3/2016</t>
  </si>
  <si>
    <t>Academiejaar 2015-2016</t>
  </si>
  <si>
    <t>15EVO07</t>
  </si>
  <si>
    <t>15EVO11</t>
  </si>
  <si>
    <t>Evolutie hoger onderwijs: aantal studenten per soort opleiding en geslacht</t>
  </si>
  <si>
    <t>Evolutie volwassenenonderwijs en basiseducatie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</si>
</sst>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  <numFmt numFmtId="165" formatCode="0.0"/>
    <numFmt numFmtId="166" formatCode="#,##0.0"/>
    <numFmt numFmtId="167" formatCode="0.000000"/>
    <numFmt numFmtId="168" formatCode="0.000%"/>
    <numFmt numFmtId="169" formatCode="0.0%"/>
    <numFmt numFmtId="170" formatCode="0.0000%"/>
    <numFmt numFmtId="171" formatCode="#,##0.00;0.00;&quot;-&quot;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Optimum"/>
      <family val="0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b/>
      <sz val="8"/>
      <color indexed="10"/>
      <name val="Arial"/>
      <family val="2"/>
    </font>
    <font>
      <sz val="8"/>
      <name val="MS Sans Serif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Tahoma"/>
      <family val="2"/>
    </font>
    <font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1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/>
      <right/>
      <top style="double"/>
      <bottom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thin"/>
      <top style="medium"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3" fontId="5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3" fontId="2" fillId="1" borderId="4" applyBorder="0">
      <alignment/>
      <protection/>
    </xf>
    <xf numFmtId="3" fontId="2" fillId="1" borderId="4" applyBorder="0">
      <alignment/>
      <protection/>
    </xf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7" fillId="1" borderId="8">
      <alignment horizontal="center" vertical="top" textRotation="90"/>
      <protection/>
    </xf>
    <xf numFmtId="0" fontId="44" fillId="30" borderId="0" applyNumberFormat="0" applyBorder="0" applyAlignment="0" applyProtection="0"/>
    <xf numFmtId="4" fontId="4" fillId="0" borderId="0" applyFont="0" applyFill="0" applyBorder="0" applyAlignment="0" applyProtection="0"/>
    <xf numFmtId="0" fontId="8" fillId="0" borderId="9">
      <alignment/>
      <protection/>
    </xf>
    <xf numFmtId="0" fontId="0" fillId="31" borderId="10" applyNumberFormat="0" applyFont="0" applyAlignment="0" applyProtection="0"/>
    <xf numFmtId="0" fontId="45" fillId="32" borderId="0" applyNumberFormat="0" applyBorder="0" applyAlignment="0" applyProtection="0"/>
    <xf numFmtId="169" fontId="5" fillId="0" borderId="0" applyFont="0" applyFill="0" applyBorder="0" applyAlignment="0" applyProtection="0"/>
    <xf numFmtId="10" fontId="5" fillId="0" borderId="0">
      <alignment/>
      <protection/>
    </xf>
    <xf numFmtId="168" fontId="5" fillId="0" borderId="0" applyFont="0" applyFill="0" applyBorder="0" applyAlignment="0" applyProtection="0"/>
    <xf numFmtId="170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9" applyBorder="0" applyAlignment="0">
      <protection/>
    </xf>
    <xf numFmtId="0" fontId="10" fillId="0" borderId="0">
      <alignment/>
      <protection/>
    </xf>
    <xf numFmtId="0" fontId="11" fillId="33" borderId="9" applyBorder="0">
      <alignment/>
      <protection/>
    </xf>
    <xf numFmtId="0" fontId="46" fillId="26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3" fontId="2" fillId="0" borderId="0" xfId="75" applyNumberFormat="1" applyFont="1">
      <alignment/>
      <protection/>
    </xf>
    <xf numFmtId="10" fontId="2" fillId="0" borderId="0" xfId="75" applyNumberFormat="1" applyFont="1">
      <alignment/>
      <protection/>
    </xf>
    <xf numFmtId="9" fontId="2" fillId="0" borderId="0" xfId="75" applyNumberFormat="1" applyFont="1">
      <alignment/>
      <protection/>
    </xf>
    <xf numFmtId="0" fontId="2" fillId="0" borderId="0" xfId="75" applyFont="1">
      <alignment/>
      <protection/>
    </xf>
    <xf numFmtId="3" fontId="3" fillId="0" borderId="0" xfId="75" applyNumberFormat="1" applyFont="1" applyAlignment="1">
      <alignment horizontal="centerContinuous"/>
      <protection/>
    </xf>
    <xf numFmtId="3" fontId="2" fillId="0" borderId="0" xfId="75" applyNumberFormat="1" applyFont="1" applyAlignment="1">
      <alignment horizontal="centerContinuous"/>
      <protection/>
    </xf>
    <xf numFmtId="10" fontId="2" fillId="0" borderId="0" xfId="75" applyNumberFormat="1" applyFont="1" applyAlignment="1">
      <alignment horizontal="centerContinuous"/>
      <protection/>
    </xf>
    <xf numFmtId="0" fontId="2" fillId="0" borderId="0" xfId="75" applyFont="1" applyAlignment="1">
      <alignment horizontal="centerContinuous"/>
      <protection/>
    </xf>
    <xf numFmtId="9" fontId="2" fillId="0" borderId="0" xfId="75" applyNumberFormat="1" applyFont="1" applyAlignment="1">
      <alignment horizontal="centerContinuous"/>
      <protection/>
    </xf>
    <xf numFmtId="3" fontId="2" fillId="0" borderId="4" xfId="75" applyNumberFormat="1" applyFont="1" applyBorder="1">
      <alignment/>
      <protection/>
    </xf>
    <xf numFmtId="3" fontId="2" fillId="0" borderId="4" xfId="75" applyNumberFormat="1" applyFont="1" applyBorder="1" applyAlignment="1">
      <alignment horizontal="centerContinuous"/>
      <protection/>
    </xf>
    <xf numFmtId="10" fontId="2" fillId="0" borderId="12" xfId="75" applyNumberFormat="1" applyFont="1" applyBorder="1" applyAlignment="1">
      <alignment horizontal="centerContinuous"/>
      <protection/>
    </xf>
    <xf numFmtId="9" fontId="2" fillId="0" borderId="13" xfId="75" applyNumberFormat="1" applyFont="1" applyBorder="1" applyAlignment="1">
      <alignment horizontal="centerContinuous"/>
      <protection/>
    </xf>
    <xf numFmtId="10" fontId="2" fillId="0" borderId="13" xfId="75" applyNumberFormat="1" applyFont="1" applyBorder="1" applyAlignment="1">
      <alignment horizontal="centerContinuous"/>
      <protection/>
    </xf>
    <xf numFmtId="3" fontId="2" fillId="0" borderId="14" xfId="75" applyNumberFormat="1" applyFont="1" applyBorder="1" applyAlignment="1">
      <alignment horizontal="centerContinuous"/>
      <protection/>
    </xf>
    <xf numFmtId="3" fontId="2" fillId="0" borderId="15" xfId="75" applyNumberFormat="1" applyFont="1" applyBorder="1" applyAlignment="1">
      <alignment horizontal="centerContinuous"/>
      <protection/>
    </xf>
    <xf numFmtId="3" fontId="2" fillId="0" borderId="16" xfId="75" applyNumberFormat="1" applyFont="1" applyBorder="1" applyAlignment="1">
      <alignment horizontal="centerContinuous"/>
      <protection/>
    </xf>
    <xf numFmtId="3" fontId="2" fillId="0" borderId="14" xfId="75" applyNumberFormat="1" applyFont="1" applyBorder="1">
      <alignment/>
      <protection/>
    </xf>
    <xf numFmtId="9" fontId="2" fillId="0" borderId="17" xfId="75" applyNumberFormat="1" applyFont="1" applyBorder="1">
      <alignment/>
      <protection/>
    </xf>
    <xf numFmtId="10" fontId="2" fillId="0" borderId="17" xfId="75" applyNumberFormat="1" applyFont="1" applyBorder="1" applyAlignment="1">
      <alignment horizontal="centerContinuous"/>
      <protection/>
    </xf>
    <xf numFmtId="3" fontId="2" fillId="0" borderId="15" xfId="75" applyNumberFormat="1" applyFont="1" applyBorder="1" applyAlignment="1">
      <alignment horizontal="right"/>
      <protection/>
    </xf>
    <xf numFmtId="3" fontId="2" fillId="0" borderId="18" xfId="75" applyNumberFormat="1" applyFont="1" applyBorder="1" applyAlignment="1">
      <alignment horizontal="centerContinuous"/>
      <protection/>
    </xf>
    <xf numFmtId="10" fontId="2" fillId="0" borderId="19" xfId="75" applyNumberFormat="1" applyFont="1" applyBorder="1" applyAlignment="1">
      <alignment horizontal="centerContinuous"/>
      <protection/>
    </xf>
    <xf numFmtId="9" fontId="2" fillId="0" borderId="20" xfId="75" applyNumberFormat="1" applyFont="1" applyBorder="1" applyAlignment="1">
      <alignment horizontal="centerContinuous"/>
      <protection/>
    </xf>
    <xf numFmtId="0" fontId="2" fillId="0" borderId="0" xfId="75" applyFont="1" applyAlignment="1">
      <alignment horizontal="right"/>
      <protection/>
    </xf>
    <xf numFmtId="3" fontId="2" fillId="0" borderId="14" xfId="75" applyNumberFormat="1" applyFont="1" applyBorder="1" applyAlignment="1">
      <alignment/>
      <protection/>
    </xf>
    <xf numFmtId="1" fontId="2" fillId="1" borderId="17" xfId="75" applyNumberFormat="1" applyFont="1" applyFill="1" applyBorder="1" applyAlignment="1">
      <alignment/>
      <protection/>
    </xf>
    <xf numFmtId="2" fontId="2" fillId="0" borderId="17" xfId="75" applyNumberFormat="1" applyFont="1" applyBorder="1">
      <alignment/>
      <protection/>
    </xf>
    <xf numFmtId="0" fontId="2" fillId="0" borderId="0" xfId="75" applyFont="1" applyBorder="1">
      <alignment/>
      <protection/>
    </xf>
    <xf numFmtId="2" fontId="2" fillId="0" borderId="0" xfId="75" applyNumberFormat="1" applyFont="1" applyBorder="1" applyAlignment="1">
      <alignment/>
      <protection/>
    </xf>
    <xf numFmtId="0" fontId="2" fillId="0" borderId="14" xfId="75" applyFont="1" applyBorder="1">
      <alignment/>
      <protection/>
    </xf>
    <xf numFmtId="3" fontId="2" fillId="1" borderId="14" xfId="75" applyNumberFormat="1" applyFont="1" applyFill="1" applyBorder="1">
      <alignment/>
      <protection/>
    </xf>
    <xf numFmtId="2" fontId="2" fillId="1" borderId="17" xfId="75" applyNumberFormat="1" applyFont="1" applyFill="1" applyBorder="1">
      <alignment/>
      <protection/>
    </xf>
    <xf numFmtId="2" fontId="2" fillId="0" borderId="17" xfId="75" applyNumberFormat="1" applyFont="1" applyBorder="1" applyAlignment="1">
      <alignment/>
      <protection/>
    </xf>
    <xf numFmtId="3" fontId="2" fillId="0" borderId="15" xfId="75" applyNumberFormat="1" applyFont="1" applyBorder="1">
      <alignment/>
      <protection/>
    </xf>
    <xf numFmtId="3" fontId="2" fillId="0" borderId="15" xfId="75" applyNumberFormat="1" applyFont="1" applyBorder="1" applyAlignment="1">
      <alignment/>
      <protection/>
    </xf>
    <xf numFmtId="2" fontId="2" fillId="0" borderId="21" xfId="75" applyNumberFormat="1" applyFont="1" applyBorder="1" applyAlignment="1">
      <alignment/>
      <protection/>
    </xf>
    <xf numFmtId="2" fontId="2" fillId="0" borderId="16" xfId="75" applyNumberFormat="1" applyFont="1" applyBorder="1" applyAlignment="1">
      <alignment/>
      <protection/>
    </xf>
    <xf numFmtId="1" fontId="2" fillId="1" borderId="16" xfId="75" applyNumberFormat="1" applyFont="1" applyFill="1" applyBorder="1" applyAlignment="1">
      <alignment/>
      <protection/>
    </xf>
    <xf numFmtId="2" fontId="2" fillId="0" borderId="16" xfId="75" applyNumberFormat="1" applyFont="1" applyBorder="1">
      <alignment/>
      <protection/>
    </xf>
    <xf numFmtId="2" fontId="2" fillId="0" borderId="0" xfId="75" applyNumberFormat="1" applyFont="1">
      <alignment/>
      <protection/>
    </xf>
    <xf numFmtId="1" fontId="2" fillId="1" borderId="17" xfId="75" applyNumberFormat="1" applyFont="1" applyFill="1" applyBorder="1" applyAlignment="1">
      <alignment horizontal="right"/>
      <protection/>
    </xf>
    <xf numFmtId="2" fontId="2" fillId="0" borderId="17" xfId="75" applyNumberFormat="1" applyFont="1" applyFill="1" applyBorder="1">
      <alignment/>
      <protection/>
    </xf>
    <xf numFmtId="1" fontId="2" fillId="0" borderId="0" xfId="75" applyNumberFormat="1" applyFont="1">
      <alignment/>
      <protection/>
    </xf>
    <xf numFmtId="2" fontId="2" fillId="0" borderId="0" xfId="75" applyNumberFormat="1" applyFont="1" applyBorder="1">
      <alignment/>
      <protection/>
    </xf>
    <xf numFmtId="164" fontId="2" fillId="0" borderId="14" xfId="75" applyNumberFormat="1" applyFont="1" applyBorder="1">
      <alignment/>
      <protection/>
    </xf>
    <xf numFmtId="164" fontId="2" fillId="0" borderId="0" xfId="75" applyNumberFormat="1" applyFont="1" applyBorder="1">
      <alignment/>
      <protection/>
    </xf>
    <xf numFmtId="2" fontId="2" fillId="0" borderId="21" xfId="75" applyNumberFormat="1" applyFont="1" applyBorder="1">
      <alignment/>
      <protection/>
    </xf>
    <xf numFmtId="164" fontId="2" fillId="0" borderId="15" xfId="75" applyNumberFormat="1" applyFont="1" applyBorder="1">
      <alignment/>
      <protection/>
    </xf>
    <xf numFmtId="164" fontId="2" fillId="0" borderId="21" xfId="75" applyNumberFormat="1" applyFont="1" applyBorder="1">
      <alignment/>
      <protection/>
    </xf>
    <xf numFmtId="1" fontId="2" fillId="1" borderId="16" xfId="75" applyNumberFormat="1" applyFont="1" applyFill="1" applyBorder="1" applyAlignment="1">
      <alignment horizontal="right"/>
      <protection/>
    </xf>
    <xf numFmtId="3" fontId="2" fillId="0" borderId="0" xfId="75" applyNumberFormat="1" applyFont="1" applyBorder="1">
      <alignment/>
      <protection/>
    </xf>
    <xf numFmtId="3" fontId="2" fillId="0" borderId="12" xfId="75" applyNumberFormat="1" applyFont="1" applyBorder="1" applyAlignment="1">
      <alignment horizontal="centerContinuous"/>
      <protection/>
    </xf>
    <xf numFmtId="0" fontId="2" fillId="0" borderId="12" xfId="75" applyFont="1" applyBorder="1" applyAlignment="1">
      <alignment horizontal="centerContinuous"/>
      <protection/>
    </xf>
    <xf numFmtId="3" fontId="2" fillId="0" borderId="13" xfId="75" applyNumberFormat="1" applyFont="1" applyBorder="1" applyAlignment="1">
      <alignment horizontal="centerContinuous"/>
      <protection/>
    </xf>
    <xf numFmtId="3" fontId="2" fillId="0" borderId="14" xfId="75" applyNumberFormat="1" applyFont="1" applyBorder="1" applyAlignment="1">
      <alignment horizontal="center"/>
      <protection/>
    </xf>
    <xf numFmtId="3" fontId="2" fillId="0" borderId="17" xfId="75" applyNumberFormat="1" applyFont="1" applyBorder="1">
      <alignment/>
      <protection/>
    </xf>
    <xf numFmtId="0" fontId="2" fillId="0" borderId="14" xfId="75" applyFont="1" applyBorder="1" applyAlignment="1">
      <alignment horizontal="centerContinuous"/>
      <protection/>
    </xf>
    <xf numFmtId="3" fontId="2" fillId="0" borderId="17" xfId="75" applyNumberFormat="1" applyFont="1" applyBorder="1" applyAlignment="1">
      <alignment horizontal="centerContinuous"/>
      <protection/>
    </xf>
    <xf numFmtId="3" fontId="2" fillId="0" borderId="18" xfId="75" applyNumberFormat="1" applyFont="1" applyBorder="1" applyAlignment="1">
      <alignment horizontal="right"/>
      <protection/>
    </xf>
    <xf numFmtId="3" fontId="2" fillId="0" borderId="19" xfId="75" applyNumberFormat="1" applyFont="1" applyBorder="1" applyAlignment="1">
      <alignment horizontal="right"/>
      <protection/>
    </xf>
    <xf numFmtId="3" fontId="2" fillId="0" borderId="20" xfId="75" applyNumberFormat="1" applyFont="1" applyBorder="1" applyAlignment="1">
      <alignment horizontal="right"/>
      <protection/>
    </xf>
    <xf numFmtId="2" fontId="2" fillId="0" borderId="14" xfId="75" applyNumberFormat="1" applyFont="1" applyBorder="1">
      <alignment/>
      <protection/>
    </xf>
    <xf numFmtId="3" fontId="2" fillId="0" borderId="22" xfId="75" applyNumberFormat="1" applyFont="1" applyBorder="1">
      <alignment/>
      <protection/>
    </xf>
    <xf numFmtId="0" fontId="2" fillId="0" borderId="17" xfId="75" applyFont="1" applyBorder="1">
      <alignment/>
      <protection/>
    </xf>
    <xf numFmtId="3" fontId="2" fillId="0" borderId="23" xfId="75" applyNumberFormat="1" applyFont="1" applyBorder="1">
      <alignment/>
      <protection/>
    </xf>
    <xf numFmtId="3" fontId="2" fillId="0" borderId="21" xfId="75" applyNumberFormat="1" applyFont="1" applyBorder="1">
      <alignment/>
      <protection/>
    </xf>
    <xf numFmtId="3" fontId="2" fillId="0" borderId="16" xfId="75" applyNumberFormat="1" applyFont="1" applyBorder="1">
      <alignment/>
      <protection/>
    </xf>
    <xf numFmtId="2" fontId="2" fillId="0" borderId="15" xfId="75" applyNumberFormat="1" applyFont="1" applyBorder="1">
      <alignment/>
      <protection/>
    </xf>
    <xf numFmtId="0" fontId="3" fillId="0" borderId="0" xfId="75" applyFont="1" applyAlignment="1">
      <alignment horizontal="centerContinuous"/>
      <protection/>
    </xf>
    <xf numFmtId="1" fontId="2" fillId="1" borderId="17" xfId="75" applyNumberFormat="1" applyFont="1" applyFill="1" applyBorder="1">
      <alignment/>
      <protection/>
    </xf>
    <xf numFmtId="1" fontId="2" fillId="1" borderId="16" xfId="75" applyNumberFormat="1" applyFont="1" applyFill="1" applyBorder="1">
      <alignment/>
      <protection/>
    </xf>
    <xf numFmtId="10" fontId="2" fillId="0" borderId="19" xfId="75" applyNumberFormat="1" applyFont="1" applyBorder="1" applyAlignment="1">
      <alignment horizontal="right"/>
      <protection/>
    </xf>
    <xf numFmtId="9" fontId="2" fillId="0" borderId="20" xfId="75" applyNumberFormat="1" applyFont="1" applyBorder="1" applyAlignment="1">
      <alignment horizontal="right"/>
      <protection/>
    </xf>
    <xf numFmtId="2" fontId="2" fillId="0" borderId="0" xfId="75" applyNumberFormat="1" applyFont="1" applyFill="1" applyBorder="1">
      <alignment/>
      <protection/>
    </xf>
    <xf numFmtId="0" fontId="2" fillId="0" borderId="4" xfId="75" applyFont="1" applyBorder="1" applyAlignment="1">
      <alignment horizontal="centerContinuous"/>
      <protection/>
    </xf>
    <xf numFmtId="3" fontId="2" fillId="0" borderId="24" xfId="75" applyNumberFormat="1" applyFont="1" applyBorder="1" applyAlignment="1">
      <alignment horizontal="centerContinuous"/>
      <protection/>
    </xf>
    <xf numFmtId="3" fontId="2" fillId="0" borderId="19" xfId="75" applyNumberFormat="1" applyFont="1" applyBorder="1" applyAlignment="1">
      <alignment horizontal="centerContinuous"/>
      <protection/>
    </xf>
    <xf numFmtId="3" fontId="2" fillId="0" borderId="20" xfId="75" applyNumberFormat="1" applyFont="1" applyBorder="1" applyAlignment="1">
      <alignment horizontal="centerContinuous"/>
      <protection/>
    </xf>
    <xf numFmtId="3" fontId="2" fillId="0" borderId="0" xfId="75" applyNumberFormat="1" applyFont="1" applyAlignment="1">
      <alignment horizontal="right"/>
      <protection/>
    </xf>
    <xf numFmtId="0" fontId="0" fillId="0" borderId="0" xfId="75" applyFont="1">
      <alignment/>
      <protection/>
    </xf>
    <xf numFmtId="0" fontId="3" fillId="0" borderId="0" xfId="75" applyFont="1">
      <alignment/>
      <protection/>
    </xf>
    <xf numFmtId="0" fontId="0" fillId="0" borderId="0" xfId="75" applyFont="1" applyAlignment="1">
      <alignment horizontal="centerContinuous"/>
      <protection/>
    </xf>
    <xf numFmtId="3" fontId="2" fillId="0" borderId="12" xfId="75" applyNumberFormat="1" applyFont="1" applyBorder="1" applyAlignment="1">
      <alignment horizontal="center"/>
      <protection/>
    </xf>
    <xf numFmtId="3" fontId="2" fillId="0" borderId="13" xfId="75" applyNumberFormat="1" applyFont="1" applyBorder="1">
      <alignment/>
      <protection/>
    </xf>
    <xf numFmtId="0" fontId="0" fillId="0" borderId="0" xfId="75" applyFont="1" applyBorder="1">
      <alignment/>
      <protection/>
    </xf>
    <xf numFmtId="164" fontId="2" fillId="0" borderId="0" xfId="75" applyNumberFormat="1" applyFont="1">
      <alignment/>
      <protection/>
    </xf>
    <xf numFmtId="164" fontId="2" fillId="0" borderId="16" xfId="75" applyNumberFormat="1" applyFont="1" applyBorder="1">
      <alignment/>
      <protection/>
    </xf>
    <xf numFmtId="164" fontId="2" fillId="0" borderId="17" xfId="75" applyNumberFormat="1" applyFont="1" applyBorder="1">
      <alignment/>
      <protection/>
    </xf>
    <xf numFmtId="1" fontId="2" fillId="0" borderId="0" xfId="75" applyNumberFormat="1" applyFont="1" applyFill="1" applyBorder="1" applyAlignment="1">
      <alignment horizontal="right"/>
      <protection/>
    </xf>
    <xf numFmtId="1" fontId="2" fillId="0" borderId="0" xfId="75" applyNumberFormat="1" applyFont="1" applyFill="1" applyBorder="1">
      <alignment/>
      <protection/>
    </xf>
    <xf numFmtId="171" fontId="2" fillId="0" borderId="16" xfId="75" applyNumberFormat="1" applyFont="1" applyBorder="1">
      <alignment/>
      <protection/>
    </xf>
    <xf numFmtId="171" fontId="2" fillId="0" borderId="17" xfId="75" applyNumberFormat="1" applyFont="1" applyBorder="1">
      <alignment/>
      <protection/>
    </xf>
    <xf numFmtId="1" fontId="2" fillId="34" borderId="0" xfId="75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/>
    </xf>
    <xf numFmtId="3" fontId="2" fillId="0" borderId="0" xfId="75" applyNumberFormat="1" applyFont="1" applyFill="1">
      <alignment/>
      <protection/>
    </xf>
    <xf numFmtId="10" fontId="2" fillId="0" borderId="0" xfId="75" applyNumberFormat="1" applyFont="1" applyFill="1">
      <alignment/>
      <protection/>
    </xf>
    <xf numFmtId="9" fontId="2" fillId="0" borderId="0" xfId="75" applyNumberFormat="1" applyFont="1" applyFill="1" applyBorder="1">
      <alignment/>
      <protection/>
    </xf>
    <xf numFmtId="0" fontId="2" fillId="0" borderId="0" xfId="75" applyFont="1" applyFill="1">
      <alignment/>
      <protection/>
    </xf>
    <xf numFmtId="3" fontId="3" fillId="0" borderId="0" xfId="75" applyNumberFormat="1" applyFont="1" applyFill="1" applyAlignment="1">
      <alignment horizontal="centerContinuous"/>
      <protection/>
    </xf>
    <xf numFmtId="3" fontId="2" fillId="0" borderId="0" xfId="75" applyNumberFormat="1" applyFont="1" applyFill="1" applyAlignment="1">
      <alignment horizontal="centerContinuous"/>
      <protection/>
    </xf>
    <xf numFmtId="10" fontId="2" fillId="0" borderId="0" xfId="75" applyNumberFormat="1" applyFont="1" applyFill="1" applyAlignment="1">
      <alignment horizontal="centerContinuous"/>
      <protection/>
    </xf>
    <xf numFmtId="0" fontId="2" fillId="0" borderId="0" xfId="75" applyFont="1" applyFill="1" applyAlignment="1">
      <alignment horizontal="centerContinuous"/>
      <protection/>
    </xf>
    <xf numFmtId="9" fontId="2" fillId="0" borderId="0" xfId="75" applyNumberFormat="1" applyFont="1" applyFill="1" applyBorder="1" applyAlignment="1">
      <alignment horizontal="centerContinuous"/>
      <protection/>
    </xf>
    <xf numFmtId="3" fontId="2" fillId="0" borderId="4" xfId="75" applyNumberFormat="1" applyFont="1" applyFill="1" applyBorder="1" applyAlignment="1">
      <alignment horizontal="center"/>
      <protection/>
    </xf>
    <xf numFmtId="3" fontId="2" fillId="0" borderId="4" xfId="75" applyNumberFormat="1" applyFont="1" applyFill="1" applyBorder="1" applyAlignment="1">
      <alignment horizontal="centerContinuous"/>
      <protection/>
    </xf>
    <xf numFmtId="10" fontId="2" fillId="0" borderId="12" xfId="75" applyNumberFormat="1" applyFont="1" applyFill="1" applyBorder="1" applyAlignment="1">
      <alignment horizontal="centerContinuous"/>
      <protection/>
    </xf>
    <xf numFmtId="9" fontId="2" fillId="0" borderId="12" xfId="75" applyNumberFormat="1" applyFont="1" applyFill="1" applyBorder="1" applyAlignment="1">
      <alignment horizontal="centerContinuous"/>
      <protection/>
    </xf>
    <xf numFmtId="9" fontId="2" fillId="0" borderId="13" xfId="75" applyNumberFormat="1" applyFont="1" applyFill="1" applyBorder="1" applyAlignment="1">
      <alignment horizontal="centerContinuous"/>
      <protection/>
    </xf>
    <xf numFmtId="10" fontId="2" fillId="0" borderId="13" xfId="75" applyNumberFormat="1" applyFont="1" applyFill="1" applyBorder="1" applyAlignment="1">
      <alignment horizontal="centerContinuous"/>
      <protection/>
    </xf>
    <xf numFmtId="3" fontId="2" fillId="0" borderId="14" xfId="75" applyNumberFormat="1" applyFont="1" applyFill="1" applyBorder="1" applyAlignment="1">
      <alignment horizontal="centerContinuous"/>
      <protection/>
    </xf>
    <xf numFmtId="3" fontId="2" fillId="0" borderId="15" xfId="75" applyNumberFormat="1" applyFont="1" applyFill="1" applyBorder="1" applyAlignment="1">
      <alignment horizontal="centerContinuous"/>
      <protection/>
    </xf>
    <xf numFmtId="3" fontId="2" fillId="0" borderId="16" xfId="75" applyNumberFormat="1" applyFont="1" applyFill="1" applyBorder="1" applyAlignment="1">
      <alignment horizontal="centerContinuous"/>
      <protection/>
    </xf>
    <xf numFmtId="3" fontId="2" fillId="0" borderId="14" xfId="75" applyNumberFormat="1" applyFont="1" applyFill="1" applyBorder="1">
      <alignment/>
      <protection/>
    </xf>
    <xf numFmtId="9" fontId="2" fillId="0" borderId="17" xfId="75" applyNumberFormat="1" applyFont="1" applyFill="1" applyBorder="1">
      <alignment/>
      <protection/>
    </xf>
    <xf numFmtId="10" fontId="2" fillId="0" borderId="17" xfId="75" applyNumberFormat="1" applyFont="1" applyFill="1" applyBorder="1" applyAlignment="1">
      <alignment horizontal="centerContinuous"/>
      <protection/>
    </xf>
    <xf numFmtId="3" fontId="2" fillId="0" borderId="15" xfId="75" applyNumberFormat="1" applyFont="1" applyFill="1" applyBorder="1" applyAlignment="1">
      <alignment horizontal="center"/>
      <protection/>
    </xf>
    <xf numFmtId="3" fontId="2" fillId="0" borderId="18" xfId="75" applyNumberFormat="1" applyFont="1" applyFill="1" applyBorder="1" applyAlignment="1">
      <alignment horizontal="center"/>
      <protection/>
    </xf>
    <xf numFmtId="10" fontId="2" fillId="0" borderId="19" xfId="75" applyNumberFormat="1" applyFont="1" applyFill="1" applyBorder="1" applyAlignment="1">
      <alignment horizontal="center"/>
      <protection/>
    </xf>
    <xf numFmtId="10" fontId="2" fillId="0" borderId="20" xfId="75" applyNumberFormat="1" applyFont="1" applyFill="1" applyBorder="1" applyAlignment="1">
      <alignment horizontal="center"/>
      <protection/>
    </xf>
    <xf numFmtId="0" fontId="2" fillId="0" borderId="0" xfId="75" applyFont="1" applyFill="1" applyAlignment="1">
      <alignment horizontal="center"/>
      <protection/>
    </xf>
    <xf numFmtId="9" fontId="2" fillId="0" borderId="20" xfId="75" applyNumberFormat="1" applyFont="1" applyFill="1" applyBorder="1" applyAlignment="1">
      <alignment horizontal="center"/>
      <protection/>
    </xf>
    <xf numFmtId="164" fontId="2" fillId="0" borderId="14" xfId="75" applyNumberFormat="1" applyFont="1" applyFill="1" applyBorder="1" applyAlignment="1">
      <alignment/>
      <protection/>
    </xf>
    <xf numFmtId="164" fontId="2" fillId="0" borderId="0" xfId="75" applyNumberFormat="1" applyFont="1" applyFill="1" applyBorder="1" applyAlignment="1">
      <alignment/>
      <protection/>
    </xf>
    <xf numFmtId="164" fontId="2" fillId="0" borderId="17" xfId="75" applyNumberFormat="1" applyFont="1" applyFill="1" applyBorder="1" applyAlignment="1">
      <alignment/>
      <protection/>
    </xf>
    <xf numFmtId="164" fontId="2" fillId="0" borderId="14" xfId="75" applyNumberFormat="1" applyFont="1" applyFill="1" applyBorder="1">
      <alignment/>
      <protection/>
    </xf>
    <xf numFmtId="164" fontId="2" fillId="0" borderId="0" xfId="75" applyNumberFormat="1" applyFont="1" applyFill="1" applyBorder="1">
      <alignment/>
      <protection/>
    </xf>
    <xf numFmtId="0" fontId="2" fillId="0" borderId="0" xfId="75" applyFont="1" applyFill="1" applyBorder="1">
      <alignment/>
      <protection/>
    </xf>
    <xf numFmtId="164" fontId="2" fillId="0" borderId="0" xfId="75" applyNumberFormat="1" applyFont="1" applyFill="1">
      <alignment/>
      <protection/>
    </xf>
    <xf numFmtId="3" fontId="2" fillId="0" borderId="15" xfId="75" applyNumberFormat="1" applyFont="1" applyFill="1" applyBorder="1">
      <alignment/>
      <protection/>
    </xf>
    <xf numFmtId="164" fontId="2" fillId="0" borderId="15" xfId="75" applyNumberFormat="1" applyFont="1" applyFill="1" applyBorder="1" applyAlignment="1">
      <alignment/>
      <protection/>
    </xf>
    <xf numFmtId="164" fontId="2" fillId="0" borderId="21" xfId="75" applyNumberFormat="1" applyFont="1" applyFill="1" applyBorder="1" applyAlignment="1">
      <alignment/>
      <protection/>
    </xf>
    <xf numFmtId="164" fontId="2" fillId="0" borderId="16" xfId="75" applyNumberFormat="1" applyFont="1" applyFill="1" applyBorder="1" applyAlignment="1">
      <alignment/>
      <protection/>
    </xf>
    <xf numFmtId="164" fontId="2" fillId="0" borderId="15" xfId="75" applyNumberFormat="1" applyFont="1" applyFill="1" applyBorder="1">
      <alignment/>
      <protection/>
    </xf>
    <xf numFmtId="2" fontId="2" fillId="0" borderId="16" xfId="75" applyNumberFormat="1" applyFont="1" applyFill="1" applyBorder="1">
      <alignment/>
      <protection/>
    </xf>
    <xf numFmtId="3" fontId="2" fillId="0" borderId="0" xfId="75" applyNumberFormat="1" applyFont="1" applyFill="1" applyBorder="1">
      <alignment/>
      <protection/>
    </xf>
    <xf numFmtId="0" fontId="3" fillId="0" borderId="0" xfId="75" applyFont="1" applyFill="1" applyAlignment="1">
      <alignment horizontal="centerContinuous"/>
      <protection/>
    </xf>
    <xf numFmtId="0" fontId="2" fillId="0" borderId="0" xfId="75" applyFont="1" applyFill="1" applyBorder="1" applyAlignment="1">
      <alignment horizontal="centerContinuous"/>
      <protection/>
    </xf>
    <xf numFmtId="0" fontId="2" fillId="0" borderId="0" xfId="0" applyFont="1" applyAlignment="1" quotePrefix="1">
      <alignment/>
    </xf>
    <xf numFmtId="3" fontId="2" fillId="0" borderId="15" xfId="75" applyNumberFormat="1" applyFont="1" applyBorder="1" applyAlignment="1">
      <alignment horizontal="center"/>
      <protection/>
    </xf>
    <xf numFmtId="3" fontId="2" fillId="0" borderId="4" xfId="75" applyNumberFormat="1" applyFont="1" applyBorder="1" applyAlignment="1">
      <alignment horizontal="center"/>
      <protection/>
    </xf>
    <xf numFmtId="9" fontId="2" fillId="0" borderId="12" xfId="75" applyNumberFormat="1" applyFont="1" applyBorder="1" applyAlignment="1">
      <alignment horizontal="centerContinuous"/>
      <protection/>
    </xf>
    <xf numFmtId="9" fontId="2" fillId="0" borderId="0" xfId="75" applyNumberFormat="1" applyFont="1" applyBorder="1">
      <alignment/>
      <protection/>
    </xf>
    <xf numFmtId="3" fontId="2" fillId="0" borderId="18" xfId="75" applyNumberFormat="1" applyFont="1" applyBorder="1" applyAlignment="1">
      <alignment horizontal="center"/>
      <protection/>
    </xf>
    <xf numFmtId="10" fontId="2" fillId="0" borderId="19" xfId="75" applyNumberFormat="1" applyFont="1" applyBorder="1" applyAlignment="1">
      <alignment horizontal="center"/>
      <protection/>
    </xf>
    <xf numFmtId="0" fontId="2" fillId="0" borderId="0" xfId="75" applyFont="1" applyAlignment="1">
      <alignment horizontal="center"/>
      <protection/>
    </xf>
    <xf numFmtId="9" fontId="2" fillId="0" borderId="20" xfId="75" applyNumberFormat="1" applyFont="1" applyBorder="1" applyAlignment="1">
      <alignment horizontal="center"/>
      <protection/>
    </xf>
    <xf numFmtId="0" fontId="12" fillId="0" borderId="14" xfId="75" applyFont="1" applyBorder="1">
      <alignment/>
      <protection/>
    </xf>
    <xf numFmtId="0" fontId="10" fillId="0" borderId="0" xfId="0" applyFont="1" applyAlignment="1">
      <alignment/>
    </xf>
    <xf numFmtId="0" fontId="3" fillId="0" borderId="0" xfId="72" applyFont="1" applyFill="1" applyBorder="1">
      <alignment/>
      <protection/>
    </xf>
    <xf numFmtId="0" fontId="0" fillId="0" borderId="0" xfId="0" applyFont="1" applyAlignment="1">
      <alignment/>
    </xf>
    <xf numFmtId="0" fontId="3" fillId="0" borderId="0" xfId="76" applyFont="1" applyFill="1" applyAlignment="1">
      <alignment horizontal="centerContinuous"/>
      <protection/>
    </xf>
    <xf numFmtId="0" fontId="2" fillId="0" borderId="0" xfId="76" applyFont="1" applyFill="1" applyAlignment="1">
      <alignment horizontal="centerContinuous"/>
      <protection/>
    </xf>
    <xf numFmtId="0" fontId="2" fillId="0" borderId="4" xfId="76" applyFont="1" applyFill="1" applyBorder="1" applyAlignment="1">
      <alignment horizontal="center"/>
      <protection/>
    </xf>
    <xf numFmtId="0" fontId="2" fillId="0" borderId="4" xfId="76" applyFont="1" applyFill="1" applyBorder="1" applyAlignment="1">
      <alignment horizontal="centerContinuous"/>
      <protection/>
    </xf>
    <xf numFmtId="0" fontId="2" fillId="0" borderId="12" xfId="76" applyFont="1" applyFill="1" applyBorder="1" applyAlignment="1">
      <alignment horizontal="centerContinuous"/>
      <protection/>
    </xf>
    <xf numFmtId="0" fontId="2" fillId="0" borderId="13" xfId="76" applyFont="1" applyFill="1" applyBorder="1" applyAlignment="1">
      <alignment horizontal="centerContinuous"/>
      <protection/>
    </xf>
    <xf numFmtId="0" fontId="2" fillId="0" borderId="14" xfId="76" applyFont="1" applyFill="1" applyBorder="1" applyAlignment="1">
      <alignment horizontal="left"/>
      <protection/>
    </xf>
    <xf numFmtId="0" fontId="2" fillId="0" borderId="15" xfId="76" applyFont="1" applyFill="1" applyBorder="1" applyAlignment="1">
      <alignment horizontal="centerContinuous"/>
      <protection/>
    </xf>
    <xf numFmtId="0" fontId="2" fillId="0" borderId="21" xfId="76" applyFont="1" applyFill="1" applyBorder="1" applyAlignment="1">
      <alignment horizontal="centerContinuous"/>
      <protection/>
    </xf>
    <xf numFmtId="0" fontId="2" fillId="0" borderId="15" xfId="76" applyFont="1" applyFill="1" applyBorder="1" applyAlignment="1">
      <alignment/>
      <protection/>
    </xf>
    <xf numFmtId="0" fontId="2" fillId="0" borderId="21" xfId="76" applyFont="1" applyFill="1" applyBorder="1" applyAlignment="1">
      <alignment/>
      <protection/>
    </xf>
    <xf numFmtId="0" fontId="2" fillId="0" borderId="16" xfId="76" applyFont="1" applyFill="1" applyBorder="1" applyAlignment="1">
      <alignment/>
      <protection/>
    </xf>
    <xf numFmtId="0" fontId="2" fillId="0" borderId="15" xfId="76" applyFont="1" applyFill="1" applyBorder="1" applyAlignment="1">
      <alignment horizontal="center"/>
      <protection/>
    </xf>
    <xf numFmtId="0" fontId="2" fillId="0" borderId="15" xfId="76" applyFont="1" applyFill="1" applyBorder="1" applyAlignment="1">
      <alignment horizontal="right"/>
      <protection/>
    </xf>
    <xf numFmtId="0" fontId="2" fillId="0" borderId="21" xfId="76" applyFont="1" applyFill="1" applyBorder="1" applyAlignment="1">
      <alignment horizontal="right"/>
      <protection/>
    </xf>
    <xf numFmtId="0" fontId="2" fillId="0" borderId="16" xfId="76" applyFont="1" applyFill="1" applyBorder="1" applyAlignment="1">
      <alignment horizontal="right"/>
      <protection/>
    </xf>
    <xf numFmtId="0" fontId="2" fillId="0" borderId="14" xfId="76" applyFont="1" applyFill="1" applyBorder="1">
      <alignment/>
      <protection/>
    </xf>
    <xf numFmtId="164" fontId="2" fillId="0" borderId="14" xfId="76" applyNumberFormat="1" applyFont="1" applyFill="1" applyBorder="1">
      <alignment/>
      <protection/>
    </xf>
    <xf numFmtId="164" fontId="2" fillId="0" borderId="0" xfId="76" applyNumberFormat="1" applyFont="1" applyFill="1" applyBorder="1">
      <alignment/>
      <protection/>
    </xf>
    <xf numFmtId="164" fontId="2" fillId="0" borderId="17" xfId="76" applyNumberFormat="1" applyFont="1" applyFill="1" applyBorder="1">
      <alignment/>
      <protection/>
    </xf>
    <xf numFmtId="164" fontId="2" fillId="0" borderId="14" xfId="76" applyNumberFormat="1" applyFont="1" applyFill="1" applyBorder="1" applyAlignment="1">
      <alignment horizontal="right"/>
      <protection/>
    </xf>
    <xf numFmtId="164" fontId="2" fillId="0" borderId="0" xfId="76" applyNumberFormat="1" applyFont="1" applyFill="1" applyBorder="1" applyAlignment="1">
      <alignment horizontal="right"/>
      <protection/>
    </xf>
    <xf numFmtId="164" fontId="2" fillId="0" borderId="17" xfId="76" applyNumberFormat="1" applyFont="1" applyFill="1" applyBorder="1" applyAlignment="1">
      <alignment horizontal="right"/>
      <protection/>
    </xf>
    <xf numFmtId="0" fontId="2" fillId="0" borderId="15" xfId="76" applyFont="1" applyFill="1" applyBorder="1">
      <alignment/>
      <protection/>
    </xf>
    <xf numFmtId="164" fontId="2" fillId="0" borderId="15" xfId="76" applyNumberFormat="1" applyFont="1" applyFill="1" applyBorder="1" applyAlignment="1">
      <alignment horizontal="right"/>
      <protection/>
    </xf>
    <xf numFmtId="164" fontId="2" fillId="0" borderId="21" xfId="76" applyNumberFormat="1" applyFont="1" applyFill="1" applyBorder="1" applyAlignment="1">
      <alignment horizontal="right"/>
      <protection/>
    </xf>
    <xf numFmtId="164" fontId="2" fillId="0" borderId="21" xfId="76" applyNumberFormat="1" applyFont="1" applyFill="1" applyBorder="1">
      <alignment/>
      <protection/>
    </xf>
    <xf numFmtId="164" fontId="2" fillId="0" borderId="15" xfId="76" applyNumberFormat="1" applyFont="1" applyFill="1" applyBorder="1">
      <alignment/>
      <protection/>
    </xf>
    <xf numFmtId="164" fontId="2" fillId="0" borderId="16" xfId="76" applyNumberFormat="1" applyFont="1" applyFill="1" applyBorder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2" fillId="0" borderId="0" xfId="75" applyNumberFormat="1" applyFont="1" applyFill="1" applyBorder="1" applyAlignment="1">
      <alignment horizontal="center"/>
      <protection/>
    </xf>
    <xf numFmtId="4" fontId="2" fillId="0" borderId="16" xfId="75" applyNumberFormat="1" applyFont="1" applyFill="1" applyBorder="1" applyAlignment="1">
      <alignment horizontal="center"/>
      <protection/>
    </xf>
    <xf numFmtId="4" fontId="2" fillId="0" borderId="15" xfId="75" applyNumberFormat="1" applyFont="1" applyFill="1" applyBorder="1" applyAlignment="1">
      <alignment horizontal="center"/>
      <protection/>
    </xf>
    <xf numFmtId="3" fontId="2" fillId="0" borderId="16" xfId="75" applyNumberFormat="1" applyFont="1" applyFill="1" applyBorder="1" applyAlignment="1">
      <alignment horizontal="center"/>
      <protection/>
    </xf>
    <xf numFmtId="3" fontId="2" fillId="0" borderId="23" xfId="75" applyNumberFormat="1" applyFont="1" applyFill="1" applyBorder="1" applyAlignment="1">
      <alignment horizontal="center"/>
      <protection/>
    </xf>
    <xf numFmtId="0" fontId="2" fillId="0" borderId="16" xfId="75" applyFont="1" applyFill="1" applyBorder="1">
      <alignment/>
      <protection/>
    </xf>
    <xf numFmtId="0" fontId="2" fillId="0" borderId="15" xfId="75" applyFont="1" applyFill="1" applyBorder="1">
      <alignment/>
      <protection/>
    </xf>
    <xf numFmtId="4" fontId="2" fillId="0" borderId="17" xfId="75" applyNumberFormat="1" applyFont="1" applyFill="1" applyBorder="1" applyAlignment="1">
      <alignment horizontal="center"/>
      <protection/>
    </xf>
    <xf numFmtId="4" fontId="2" fillId="0" borderId="14" xfId="75" applyNumberFormat="1" applyFont="1" applyFill="1" applyBorder="1" applyAlignment="1">
      <alignment horizontal="center"/>
      <protection/>
    </xf>
    <xf numFmtId="3" fontId="2" fillId="0" borderId="17" xfId="75" applyNumberFormat="1" applyFont="1" applyFill="1" applyBorder="1" applyAlignment="1">
      <alignment horizontal="center"/>
      <protection/>
    </xf>
    <xf numFmtId="3" fontId="2" fillId="0" borderId="22" xfId="75" applyNumberFormat="1" applyFont="1" applyFill="1" applyBorder="1" applyAlignment="1">
      <alignment horizontal="center"/>
      <protection/>
    </xf>
    <xf numFmtId="3" fontId="2" fillId="0" borderId="14" xfId="75" applyNumberFormat="1" applyFont="1" applyFill="1" applyBorder="1" applyAlignment="1">
      <alignment horizontal="center"/>
      <protection/>
    </xf>
    <xf numFmtId="4" fontId="2" fillId="0" borderId="25" xfId="75" applyNumberFormat="1" applyFont="1" applyFill="1" applyBorder="1" applyAlignment="1">
      <alignment horizontal="center"/>
      <protection/>
    </xf>
    <xf numFmtId="4" fontId="2" fillId="0" borderId="26" xfId="75" applyNumberFormat="1" applyFont="1" applyFill="1" applyBorder="1" applyAlignment="1">
      <alignment horizontal="center"/>
      <protection/>
    </xf>
    <xf numFmtId="3" fontId="2" fillId="0" borderId="25" xfId="75" applyNumberFormat="1" applyFont="1" applyFill="1" applyBorder="1" applyAlignment="1">
      <alignment horizontal="center"/>
      <protection/>
    </xf>
    <xf numFmtId="3" fontId="2" fillId="0" borderId="27" xfId="75" applyNumberFormat="1" applyFont="1" applyFill="1" applyBorder="1" applyAlignment="1">
      <alignment horizontal="center"/>
      <protection/>
    </xf>
    <xf numFmtId="3" fontId="2" fillId="0" borderId="26" xfId="75" applyNumberFormat="1" applyFont="1" applyFill="1" applyBorder="1" applyAlignment="1">
      <alignment horizontal="center"/>
      <protection/>
    </xf>
    <xf numFmtId="4" fontId="2" fillId="0" borderId="13" xfId="75" applyNumberFormat="1" applyFont="1" applyFill="1" applyBorder="1" applyAlignment="1">
      <alignment horizontal="center"/>
      <protection/>
    </xf>
    <xf numFmtId="4" fontId="2" fillId="0" borderId="4" xfId="75" applyNumberFormat="1" applyFont="1" applyFill="1" applyBorder="1" applyAlignment="1">
      <alignment horizontal="center"/>
      <protection/>
    </xf>
    <xf numFmtId="3" fontId="2" fillId="0" borderId="13" xfId="75" applyNumberFormat="1" applyFont="1" applyFill="1" applyBorder="1" applyAlignment="1">
      <alignment horizontal="center"/>
      <protection/>
    </xf>
    <xf numFmtId="3" fontId="2" fillId="0" borderId="24" xfId="75" applyNumberFormat="1" applyFont="1" applyFill="1" applyBorder="1" applyAlignment="1">
      <alignment horizontal="center"/>
      <protection/>
    </xf>
    <xf numFmtId="0" fontId="2" fillId="0" borderId="23" xfId="75" applyFont="1" applyFill="1" applyBorder="1">
      <alignment/>
      <protection/>
    </xf>
    <xf numFmtId="3" fontId="2" fillId="0" borderId="0" xfId="75" applyNumberFormat="1" applyFont="1" applyFill="1" applyBorder="1" applyAlignment="1">
      <alignment horizontal="centerContinuous"/>
      <protection/>
    </xf>
    <xf numFmtId="3" fontId="2" fillId="0" borderId="24" xfId="75" applyNumberFormat="1" applyFont="1" applyFill="1" applyBorder="1" applyAlignment="1">
      <alignment horizontal="centerContinuous"/>
      <protection/>
    </xf>
    <xf numFmtId="0" fontId="2" fillId="0" borderId="22" xfId="75" applyFont="1" applyFill="1" applyBorder="1">
      <alignment/>
      <protection/>
    </xf>
    <xf numFmtId="0" fontId="2" fillId="0" borderId="27" xfId="75" applyFont="1" applyFill="1" applyBorder="1">
      <alignment/>
      <protection/>
    </xf>
    <xf numFmtId="3" fontId="2" fillId="0" borderId="23" xfId="75" applyNumberFormat="1" applyFont="1" applyFill="1" applyBorder="1">
      <alignment/>
      <protection/>
    </xf>
    <xf numFmtId="0" fontId="2" fillId="0" borderId="0" xfId="72" applyFont="1" applyFill="1">
      <alignment/>
      <protection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164" fontId="2" fillId="0" borderId="16" xfId="76" applyNumberFormat="1" applyFont="1" applyFill="1" applyBorder="1" applyAlignment="1">
      <alignment horizontal="right"/>
      <protection/>
    </xf>
    <xf numFmtId="0" fontId="10" fillId="0" borderId="0" xfId="0" applyFont="1" applyAlignment="1">
      <alignment/>
    </xf>
    <xf numFmtId="0" fontId="2" fillId="0" borderId="0" xfId="75" applyFont="1" applyBorder="1" applyAlignment="1">
      <alignment horizontal="centerContinuous"/>
      <protection/>
    </xf>
    <xf numFmtId="3" fontId="2" fillId="0" borderId="0" xfId="75" applyNumberFormat="1" applyFont="1" applyBorder="1" applyAlignment="1">
      <alignment horizontal="centerContinuous"/>
      <protection/>
    </xf>
    <xf numFmtId="0" fontId="2" fillId="0" borderId="15" xfId="75" applyFont="1" applyBorder="1">
      <alignment/>
      <protection/>
    </xf>
    <xf numFmtId="0" fontId="2" fillId="0" borderId="17" xfId="75" applyFont="1" applyBorder="1" applyAlignment="1">
      <alignment horizontal="centerContinuous"/>
      <protection/>
    </xf>
    <xf numFmtId="0" fontId="2" fillId="0" borderId="16" xfId="75" applyFont="1" applyBorder="1" applyAlignment="1">
      <alignment horizontal="centerContinuous"/>
      <protection/>
    </xf>
    <xf numFmtId="0" fontId="2" fillId="0" borderId="15" xfId="75" applyFont="1" applyBorder="1" applyAlignment="1">
      <alignment horizontal="centerContinuous"/>
      <protection/>
    </xf>
    <xf numFmtId="0" fontId="2" fillId="0" borderId="28" xfId="75" applyFont="1" applyBorder="1" applyAlignment="1">
      <alignment horizontal="center"/>
      <protection/>
    </xf>
    <xf numFmtId="0" fontId="2" fillId="0" borderId="18" xfId="75" applyFont="1" applyBorder="1" applyAlignment="1">
      <alignment horizontal="center"/>
      <protection/>
    </xf>
    <xf numFmtId="0" fontId="2" fillId="0" borderId="15" xfId="75" applyFont="1" applyBorder="1" applyAlignment="1">
      <alignment horizontal="center"/>
      <protection/>
    </xf>
    <xf numFmtId="0" fontId="2" fillId="0" borderId="13" xfId="75" applyFont="1" applyBorder="1" applyAlignment="1">
      <alignment horizontal="centerContinuous"/>
      <protection/>
    </xf>
    <xf numFmtId="0" fontId="2" fillId="0" borderId="4" xfId="75" applyFont="1" applyBorder="1" applyAlignment="1">
      <alignment horizontal="center"/>
      <protection/>
    </xf>
    <xf numFmtId="0" fontId="2" fillId="0" borderId="4" xfId="75" applyFont="1" applyBorder="1">
      <alignment/>
      <protection/>
    </xf>
    <xf numFmtId="0" fontId="13" fillId="0" borderId="0" xfId="75" applyFont="1">
      <alignment/>
      <protection/>
    </xf>
    <xf numFmtId="164" fontId="2" fillId="0" borderId="23" xfId="75" applyNumberFormat="1" applyFont="1" applyBorder="1" applyAlignment="1">
      <alignment/>
      <protection/>
    </xf>
    <xf numFmtId="164" fontId="2" fillId="0" borderId="15" xfId="75" applyNumberFormat="1" applyFont="1" applyBorder="1" applyAlignment="1">
      <alignment/>
      <protection/>
    </xf>
    <xf numFmtId="164" fontId="2" fillId="0" borderId="22" xfId="75" applyNumberFormat="1" applyFont="1" applyBorder="1" applyAlignment="1">
      <alignment/>
      <protection/>
    </xf>
    <xf numFmtId="164" fontId="2" fillId="0" borderId="14" xfId="75" applyNumberFormat="1" applyFont="1" applyBorder="1" applyAlignment="1">
      <alignment/>
      <protection/>
    </xf>
    <xf numFmtId="164" fontId="2" fillId="0" borderId="22" xfId="75" applyNumberFormat="1" applyFont="1" applyFill="1" applyBorder="1" applyAlignment="1">
      <alignment/>
      <protection/>
    </xf>
    <xf numFmtId="164" fontId="2" fillId="1" borderId="14" xfId="75" applyNumberFormat="1" applyFont="1" applyFill="1" applyBorder="1">
      <alignment/>
      <protection/>
    </xf>
    <xf numFmtId="10" fontId="2" fillId="0" borderId="23" xfId="75" applyNumberFormat="1" applyFont="1" applyFill="1" applyBorder="1" applyAlignment="1">
      <alignment horizontal="right"/>
      <protection/>
    </xf>
    <xf numFmtId="9" fontId="2" fillId="0" borderId="22" xfId="75" applyNumberFormat="1" applyFont="1" applyFill="1" applyBorder="1">
      <alignment/>
      <protection/>
    </xf>
    <xf numFmtId="9" fontId="2" fillId="0" borderId="24" xfId="75" applyNumberFormat="1" applyFont="1" applyFill="1" applyBorder="1" applyAlignment="1">
      <alignment horizontal="centerContinuous"/>
      <protection/>
    </xf>
    <xf numFmtId="10" fontId="2" fillId="0" borderId="0" xfId="75" applyNumberFormat="1" applyFont="1" applyBorder="1">
      <alignment/>
      <protection/>
    </xf>
    <xf numFmtId="164" fontId="2" fillId="0" borderId="23" xfId="75" applyNumberFormat="1" applyFont="1" applyFill="1" applyBorder="1" applyAlignment="1">
      <alignment/>
      <protection/>
    </xf>
    <xf numFmtId="164" fontId="3" fillId="0" borderId="0" xfId="77" applyNumberFormat="1" applyFont="1" applyFill="1" applyBorder="1">
      <alignment/>
      <protection/>
    </xf>
    <xf numFmtId="3" fontId="2" fillId="0" borderId="13" xfId="75" applyNumberFormat="1" applyFont="1" applyFill="1" applyBorder="1" applyAlignment="1">
      <alignment horizontal="centerContinuous"/>
      <protection/>
    </xf>
    <xf numFmtId="3" fontId="2" fillId="0" borderId="17" xfId="75" applyNumberFormat="1" applyFont="1" applyFill="1" applyBorder="1">
      <alignment/>
      <protection/>
    </xf>
    <xf numFmtId="3" fontId="2" fillId="0" borderId="16" xfId="75" applyNumberFormat="1" applyFont="1" applyFill="1" applyBorder="1">
      <alignment/>
      <protection/>
    </xf>
    <xf numFmtId="0" fontId="2" fillId="0" borderId="4" xfId="75" applyFont="1" applyFill="1" applyBorder="1">
      <alignment/>
      <protection/>
    </xf>
    <xf numFmtId="0" fontId="2" fillId="0" borderId="13" xfId="75" applyFont="1" applyFill="1" applyBorder="1">
      <alignment/>
      <protection/>
    </xf>
    <xf numFmtId="0" fontId="0" fillId="0" borderId="0" xfId="71" applyFill="1">
      <alignment/>
      <protection/>
    </xf>
    <xf numFmtId="0" fontId="2" fillId="0" borderId="14" xfId="75" applyFont="1" applyFill="1" applyBorder="1">
      <alignment/>
      <protection/>
    </xf>
    <xf numFmtId="0" fontId="2" fillId="0" borderId="17" xfId="75" applyFont="1" applyFill="1" applyBorder="1">
      <alignment/>
      <protection/>
    </xf>
    <xf numFmtId="164" fontId="2" fillId="0" borderId="22" xfId="75" applyNumberFormat="1" applyFont="1" applyFill="1" applyBorder="1" applyAlignment="1">
      <alignment horizontal="center"/>
      <protection/>
    </xf>
    <xf numFmtId="0" fontId="2" fillId="0" borderId="26" xfId="75" applyFont="1" applyFill="1" applyBorder="1">
      <alignment/>
      <protection/>
    </xf>
    <xf numFmtId="0" fontId="2" fillId="0" borderId="25" xfId="75" applyFont="1" applyFill="1" applyBorder="1">
      <alignment/>
      <protection/>
    </xf>
    <xf numFmtId="164" fontId="2" fillId="0" borderId="27" xfId="75" applyNumberFormat="1" applyFont="1" applyFill="1" applyBorder="1" applyAlignment="1">
      <alignment horizontal="center"/>
      <protection/>
    </xf>
    <xf numFmtId="3" fontId="13" fillId="0" borderId="0" xfId="75" applyNumberFormat="1" applyFont="1" applyFill="1">
      <alignment/>
      <protection/>
    </xf>
    <xf numFmtId="2" fontId="2" fillId="0" borderId="14" xfId="75" applyNumberFormat="1" applyFont="1" applyFill="1" applyBorder="1" applyAlignment="1">
      <alignment horizontal="center"/>
      <protection/>
    </xf>
    <xf numFmtId="2" fontId="2" fillId="0" borderId="17" xfId="75" applyNumberFormat="1" applyFont="1" applyFill="1" applyBorder="1" applyAlignment="1">
      <alignment horizontal="center"/>
      <protection/>
    </xf>
    <xf numFmtId="2" fontId="2" fillId="0" borderId="0" xfId="75" applyNumberFormat="1" applyFont="1" applyFill="1" applyBorder="1" applyAlignment="1">
      <alignment horizontal="center"/>
      <protection/>
    </xf>
    <xf numFmtId="3" fontId="14" fillId="0" borderId="0" xfId="75" applyNumberFormat="1" applyFont="1" applyFill="1">
      <alignment/>
      <protection/>
    </xf>
    <xf numFmtId="0" fontId="49" fillId="0" borderId="0" xfId="73" applyFont="1" applyBorder="1">
      <alignment/>
      <protection/>
    </xf>
    <xf numFmtId="0" fontId="50" fillId="0" borderId="0" xfId="0" applyFont="1" applyFill="1" applyAlignment="1">
      <alignment/>
    </xf>
    <xf numFmtId="0" fontId="51" fillId="0" borderId="0" xfId="73" applyFont="1" applyBorder="1">
      <alignment/>
      <protection/>
    </xf>
    <xf numFmtId="0" fontId="49" fillId="0" borderId="0" xfId="73" applyFont="1">
      <alignment/>
      <protection/>
    </xf>
    <xf numFmtId="0" fontId="3" fillId="0" borderId="0" xfId="71" applyFont="1" applyFill="1" applyAlignment="1">
      <alignment horizontal="center"/>
      <protection/>
    </xf>
    <xf numFmtId="0" fontId="2" fillId="0" borderId="0" xfId="71" applyFont="1" applyFill="1">
      <alignment/>
      <protection/>
    </xf>
    <xf numFmtId="0" fontId="2" fillId="0" borderId="0" xfId="71" applyFont="1" applyFill="1" applyBorder="1">
      <alignment/>
      <protection/>
    </xf>
    <xf numFmtId="0" fontId="2" fillId="0" borderId="0" xfId="71" applyFont="1" applyFill="1" applyAlignment="1">
      <alignment horizontal="right"/>
      <protection/>
    </xf>
    <xf numFmtId="3" fontId="2" fillId="0" borderId="12" xfId="75" applyNumberFormat="1" applyFont="1" applyFill="1" applyBorder="1">
      <alignment/>
      <protection/>
    </xf>
    <xf numFmtId="3" fontId="2" fillId="0" borderId="24" xfId="75" applyNumberFormat="1" applyFont="1" applyFill="1" applyBorder="1" applyAlignment="1">
      <alignment horizontal="right"/>
      <protection/>
    </xf>
    <xf numFmtId="3" fontId="2" fillId="0" borderId="21" xfId="75" applyNumberFormat="1" applyFont="1" applyFill="1" applyBorder="1" applyAlignment="1">
      <alignment horizontal="left"/>
      <protection/>
    </xf>
    <xf numFmtId="3" fontId="2" fillId="0" borderId="28" xfId="75" applyNumberFormat="1" applyFont="1" applyFill="1" applyBorder="1" applyAlignment="1">
      <alignment horizontal="right"/>
      <protection/>
    </xf>
    <xf numFmtId="3" fontId="2" fillId="0" borderId="22" xfId="75" applyNumberFormat="1" applyFont="1" applyFill="1" applyBorder="1">
      <alignment/>
      <protection/>
    </xf>
    <xf numFmtId="10" fontId="2" fillId="0" borderId="22" xfId="70" applyNumberFormat="1" applyFont="1" applyFill="1" applyBorder="1" applyAlignment="1">
      <alignment/>
    </xf>
    <xf numFmtId="3" fontId="2" fillId="0" borderId="22" xfId="75" applyNumberFormat="1" applyFont="1" applyFill="1" applyBorder="1" applyAlignment="1">
      <alignment horizontal="right"/>
      <protection/>
    </xf>
    <xf numFmtId="164" fontId="2" fillId="0" borderId="22" xfId="71" applyNumberFormat="1" applyFont="1" applyFill="1" applyBorder="1">
      <alignment/>
      <protection/>
    </xf>
    <xf numFmtId="10" fontId="2" fillId="0" borderId="29" xfId="70" applyNumberFormat="1" applyFont="1" applyFill="1" applyBorder="1" applyAlignment="1">
      <alignment/>
    </xf>
    <xf numFmtId="164" fontId="2" fillId="0" borderId="29" xfId="71" applyNumberFormat="1" applyFont="1" applyFill="1" applyBorder="1">
      <alignment/>
      <protection/>
    </xf>
    <xf numFmtId="164" fontId="2" fillId="0" borderId="22" xfId="71" applyNumberFormat="1" applyFont="1" applyFill="1" applyBorder="1" applyAlignment="1">
      <alignment horizontal="right"/>
      <protection/>
    </xf>
    <xf numFmtId="3" fontId="2" fillId="0" borderId="30" xfId="75" applyNumberFormat="1" applyFont="1" applyFill="1" applyBorder="1">
      <alignment/>
      <protection/>
    </xf>
    <xf numFmtId="164" fontId="2" fillId="0" borderId="27" xfId="71" applyNumberFormat="1" applyFont="1" applyFill="1" applyBorder="1">
      <alignment/>
      <protection/>
    </xf>
    <xf numFmtId="164" fontId="2" fillId="0" borderId="27" xfId="71" applyNumberFormat="1" applyFont="1" applyFill="1" applyBorder="1" applyAlignment="1">
      <alignment horizontal="right"/>
      <protection/>
    </xf>
    <xf numFmtId="10" fontId="2" fillId="0" borderId="23" xfId="70" applyNumberFormat="1" applyFont="1" applyFill="1" applyBorder="1" applyAlignment="1">
      <alignment/>
    </xf>
    <xf numFmtId="3" fontId="2" fillId="0" borderId="23" xfId="75" applyNumberFormat="1" applyFont="1" applyFill="1" applyBorder="1" applyAlignment="1">
      <alignment horizontal="right"/>
      <protection/>
    </xf>
    <xf numFmtId="0" fontId="3" fillId="0" borderId="0" xfId="71" applyFont="1" applyFill="1" applyBorder="1">
      <alignment/>
      <protection/>
    </xf>
    <xf numFmtId="0" fontId="2" fillId="0" borderId="12" xfId="71" applyFont="1" applyFill="1" applyBorder="1">
      <alignment/>
      <protection/>
    </xf>
    <xf numFmtId="0" fontId="2" fillId="0" borderId="28" xfId="71" applyFont="1" applyFill="1" applyBorder="1" applyAlignment="1">
      <alignment horizontal="center"/>
      <protection/>
    </xf>
    <xf numFmtId="0" fontId="2" fillId="0" borderId="28" xfId="71" applyFont="1" applyFill="1" applyBorder="1" applyAlignment="1">
      <alignment horizontal="right"/>
      <protection/>
    </xf>
    <xf numFmtId="0" fontId="2" fillId="0" borderId="21" xfId="71" applyFont="1" applyFill="1" applyBorder="1">
      <alignment/>
      <protection/>
    </xf>
    <xf numFmtId="164" fontId="2" fillId="0" borderId="24" xfId="71" applyNumberFormat="1" applyFont="1" applyFill="1" applyBorder="1">
      <alignment/>
      <protection/>
    </xf>
    <xf numFmtId="2" fontId="2" fillId="0" borderId="24" xfId="71" applyNumberFormat="1" applyFont="1" applyFill="1" applyBorder="1">
      <alignment/>
      <protection/>
    </xf>
    <xf numFmtId="164" fontId="2" fillId="0" borderId="24" xfId="71" applyNumberFormat="1" applyFont="1" applyFill="1" applyBorder="1" applyAlignment="1">
      <alignment horizontal="right"/>
      <protection/>
    </xf>
    <xf numFmtId="2" fontId="2" fillId="0" borderId="22" xfId="71" applyNumberFormat="1" applyFont="1" applyFill="1" applyBorder="1">
      <alignment/>
      <protection/>
    </xf>
    <xf numFmtId="2" fontId="2" fillId="0" borderId="27" xfId="71" applyNumberFormat="1" applyFont="1" applyFill="1" applyBorder="1">
      <alignment/>
      <protection/>
    </xf>
    <xf numFmtId="2" fontId="2" fillId="0" borderId="17" xfId="71" applyNumberFormat="1" applyFont="1" applyFill="1" applyBorder="1">
      <alignment/>
      <protection/>
    </xf>
    <xf numFmtId="0" fontId="2" fillId="0" borderId="22" xfId="75" applyNumberFormat="1" applyFont="1" applyFill="1" applyBorder="1">
      <alignment/>
      <protection/>
    </xf>
    <xf numFmtId="3" fontId="2" fillId="0" borderId="21" xfId="75" applyNumberFormat="1" applyFont="1" applyFill="1" applyBorder="1">
      <alignment/>
      <protection/>
    </xf>
    <xf numFmtId="164" fontId="2" fillId="0" borderId="23" xfId="71" applyNumberFormat="1" applyFont="1" applyFill="1" applyBorder="1">
      <alignment/>
      <protection/>
    </xf>
    <xf numFmtId="2" fontId="2" fillId="0" borderId="23" xfId="71" applyNumberFormat="1" applyFont="1" applyFill="1" applyBorder="1">
      <alignment/>
      <protection/>
    </xf>
    <xf numFmtId="164" fontId="2" fillId="0" borderId="23" xfId="71" applyNumberFormat="1" applyFont="1" applyFill="1" applyBorder="1" applyAlignment="1">
      <alignment horizontal="right"/>
      <protection/>
    </xf>
    <xf numFmtId="0" fontId="2" fillId="0" borderId="0" xfId="73" applyFont="1">
      <alignment/>
      <protection/>
    </xf>
    <xf numFmtId="0" fontId="2" fillId="0" borderId="0" xfId="73" applyFont="1" applyBorder="1">
      <alignment/>
      <protection/>
    </xf>
    <xf numFmtId="164" fontId="2" fillId="0" borderId="0" xfId="71" applyNumberFormat="1" applyFont="1" applyFill="1" applyBorder="1">
      <alignment/>
      <protection/>
    </xf>
    <xf numFmtId="2" fontId="2" fillId="0" borderId="0" xfId="71" applyNumberFormat="1" applyFont="1" applyFill="1" applyBorder="1">
      <alignment/>
      <protection/>
    </xf>
    <xf numFmtId="164" fontId="2" fillId="0" borderId="0" xfId="71" applyNumberFormat="1" applyFont="1" applyFill="1" applyBorder="1" applyAlignment="1">
      <alignment horizontal="right"/>
      <protection/>
    </xf>
    <xf numFmtId="3" fontId="2" fillId="0" borderId="31" xfId="75" applyNumberFormat="1" applyFont="1" applyFill="1" applyBorder="1">
      <alignment/>
      <protection/>
    </xf>
    <xf numFmtId="164" fontId="2" fillId="0" borderId="32" xfId="71" applyNumberFormat="1" applyFont="1" applyFill="1" applyBorder="1">
      <alignment/>
      <protection/>
    </xf>
    <xf numFmtId="2" fontId="2" fillId="0" borderId="32" xfId="71" applyNumberFormat="1" applyFont="1" applyFill="1" applyBorder="1">
      <alignment/>
      <protection/>
    </xf>
    <xf numFmtId="164" fontId="2" fillId="0" borderId="32" xfId="71" applyNumberFormat="1" applyFont="1" applyFill="1" applyBorder="1" applyAlignment="1">
      <alignment horizontal="right"/>
      <protection/>
    </xf>
    <xf numFmtId="2" fontId="2" fillId="0" borderId="21" xfId="75" applyNumberFormat="1" applyFont="1" applyFill="1" applyBorder="1">
      <alignment/>
      <protection/>
    </xf>
    <xf numFmtId="0" fontId="3" fillId="0" borderId="0" xfId="71" applyFont="1" applyFill="1">
      <alignment/>
      <protection/>
    </xf>
    <xf numFmtId="0" fontId="2" fillId="0" borderId="0" xfId="71" applyFont="1" applyFill="1" applyAlignment="1">
      <alignment horizontal="center"/>
      <protection/>
    </xf>
    <xf numFmtId="2" fontId="2" fillId="0" borderId="0" xfId="71" applyNumberFormat="1" applyFont="1" applyFill="1" applyAlignment="1">
      <alignment horizontal="center"/>
      <protection/>
    </xf>
    <xf numFmtId="0" fontId="2" fillId="0" borderId="33" xfId="71" applyFont="1" applyFill="1" applyBorder="1">
      <alignment/>
      <protection/>
    </xf>
    <xf numFmtId="0" fontId="2" fillId="0" borderId="34" xfId="71" applyFont="1" applyFill="1" applyBorder="1" applyAlignment="1">
      <alignment vertical="top" wrapText="1"/>
      <protection/>
    </xf>
    <xf numFmtId="0" fontId="2" fillId="0" borderId="35" xfId="71" applyFont="1" applyFill="1" applyBorder="1" applyAlignment="1">
      <alignment horizontal="center" vertical="center"/>
      <protection/>
    </xf>
    <xf numFmtId="0" fontId="2" fillId="0" borderId="17" xfId="71" applyFont="1" applyFill="1" applyBorder="1">
      <alignment/>
      <protection/>
    </xf>
    <xf numFmtId="0" fontId="2" fillId="0" borderId="36" xfId="71" applyFont="1" applyFill="1" applyBorder="1">
      <alignment/>
      <protection/>
    </xf>
    <xf numFmtId="164" fontId="2" fillId="0" borderId="29" xfId="71" applyNumberFormat="1" applyFont="1" applyFill="1" applyBorder="1" applyAlignment="1">
      <alignment horizontal="right"/>
      <protection/>
    </xf>
    <xf numFmtId="3" fontId="2" fillId="0" borderId="37" xfId="75" applyNumberFormat="1" applyFont="1" applyFill="1" applyBorder="1">
      <alignment/>
      <protection/>
    </xf>
    <xf numFmtId="0" fontId="49" fillId="0" borderId="0" xfId="73" applyFont="1" applyFill="1">
      <alignment/>
      <protection/>
    </xf>
    <xf numFmtId="0" fontId="52" fillId="0" borderId="0" xfId="71" applyFont="1" applyFill="1">
      <alignment/>
      <protection/>
    </xf>
    <xf numFmtId="0" fontId="2" fillId="0" borderId="0" xfId="74" applyFont="1" applyFill="1">
      <alignment/>
      <protection/>
    </xf>
    <xf numFmtId="3" fontId="3" fillId="0" borderId="0" xfId="74" applyNumberFormat="1" applyFont="1" applyFill="1" applyAlignment="1">
      <alignment horizontal="centerContinuous"/>
      <protection/>
    </xf>
    <xf numFmtId="3" fontId="2" fillId="0" borderId="0" xfId="74" applyNumberFormat="1" applyFont="1" applyFill="1" applyAlignment="1">
      <alignment horizontal="centerContinuous"/>
      <protection/>
    </xf>
    <xf numFmtId="10" fontId="2" fillId="0" borderId="0" xfId="74" applyNumberFormat="1" applyFont="1" applyFill="1" applyAlignment="1">
      <alignment horizontal="centerContinuous"/>
      <protection/>
    </xf>
    <xf numFmtId="3" fontId="2" fillId="0" borderId="35" xfId="74" applyNumberFormat="1" applyFont="1" applyFill="1" applyBorder="1" applyAlignment="1">
      <alignment horizontal="center"/>
      <protection/>
    </xf>
    <xf numFmtId="3" fontId="2" fillId="0" borderId="35" xfId="74" applyNumberFormat="1" applyFont="1" applyFill="1" applyBorder="1" applyAlignment="1">
      <alignment horizontal="right"/>
      <protection/>
    </xf>
    <xf numFmtId="10" fontId="2" fillId="0" borderId="33" xfId="74" applyNumberFormat="1" applyFont="1" applyFill="1" applyBorder="1" applyAlignment="1">
      <alignment horizontal="right"/>
      <protection/>
    </xf>
    <xf numFmtId="0" fontId="2" fillId="0" borderId="38" xfId="74" applyFont="1" applyFill="1" applyBorder="1" applyAlignment="1">
      <alignment horizontal="right"/>
      <protection/>
    </xf>
    <xf numFmtId="3" fontId="2" fillId="0" borderId="14" xfId="74" applyNumberFormat="1" applyFont="1" applyFill="1" applyBorder="1" applyAlignment="1">
      <alignment horizontal="left"/>
      <protection/>
    </xf>
    <xf numFmtId="3" fontId="2" fillId="0" borderId="14" xfId="74" applyNumberFormat="1" applyFont="1" applyFill="1" applyBorder="1" applyAlignment="1">
      <alignment/>
      <protection/>
    </xf>
    <xf numFmtId="164" fontId="2" fillId="0" borderId="0" xfId="74" applyNumberFormat="1" applyFont="1" applyFill="1" applyAlignment="1">
      <alignment/>
      <protection/>
    </xf>
    <xf numFmtId="3" fontId="2" fillId="0" borderId="17" xfId="74" applyNumberFormat="1" applyFont="1" applyFill="1" applyBorder="1">
      <alignment/>
      <protection/>
    </xf>
    <xf numFmtId="164" fontId="2" fillId="0" borderId="0" xfId="74" applyNumberFormat="1" applyFont="1" applyFill="1" applyBorder="1" applyAlignment="1">
      <alignment/>
      <protection/>
    </xf>
    <xf numFmtId="3" fontId="2" fillId="0" borderId="0" xfId="74" applyNumberFormat="1" applyFont="1" applyFill="1" applyBorder="1" applyAlignment="1">
      <alignment horizontal="left"/>
      <protection/>
    </xf>
    <xf numFmtId="3" fontId="2" fillId="0" borderId="0" xfId="74" applyNumberFormat="1" applyFont="1" applyFill="1" applyBorder="1" applyAlignment="1">
      <alignment/>
      <protection/>
    </xf>
    <xf numFmtId="3" fontId="2" fillId="0" borderId="0" xfId="74" applyNumberFormat="1" applyFont="1" applyFill="1" applyBorder="1">
      <alignment/>
      <protection/>
    </xf>
    <xf numFmtId="3" fontId="2" fillId="0" borderId="22" xfId="74" applyNumberFormat="1" applyFont="1" applyFill="1" applyBorder="1" applyAlignment="1">
      <alignment horizontal="left"/>
      <protection/>
    </xf>
    <xf numFmtId="0" fontId="53" fillId="0" borderId="0" xfId="73" applyFont="1" applyBorder="1">
      <alignment/>
      <protection/>
    </xf>
    <xf numFmtId="10" fontId="2" fillId="0" borderId="28" xfId="75" applyNumberFormat="1" applyFont="1" applyFill="1" applyBorder="1" applyAlignment="1">
      <alignment horizontal="right"/>
      <protection/>
    </xf>
    <xf numFmtId="2" fontId="2" fillId="0" borderId="22" xfId="69" applyNumberFormat="1" applyFont="1" applyFill="1" applyBorder="1" applyAlignment="1">
      <alignment/>
    </xf>
    <xf numFmtId="2" fontId="2" fillId="0" borderId="23" xfId="70" applyNumberFormat="1" applyFont="1" applyFill="1" applyBorder="1" applyAlignment="1">
      <alignment/>
    </xf>
    <xf numFmtId="0" fontId="52" fillId="0" borderId="0" xfId="71" applyFont="1" applyFill="1" applyBorder="1">
      <alignment/>
      <protection/>
    </xf>
    <xf numFmtId="0" fontId="2" fillId="0" borderId="23" xfId="75" applyNumberFormat="1" applyFont="1" applyFill="1" applyBorder="1">
      <alignment/>
      <protection/>
    </xf>
    <xf numFmtId="3" fontId="2" fillId="0" borderId="0" xfId="72" applyNumberFormat="1" applyFont="1" applyFill="1">
      <alignment/>
      <protection/>
    </xf>
    <xf numFmtId="2" fontId="2" fillId="0" borderId="15" xfId="75" applyNumberFormat="1" applyFont="1" applyFill="1" applyBorder="1" applyAlignment="1">
      <alignment horizontal="center"/>
      <protection/>
    </xf>
    <xf numFmtId="2" fontId="2" fillId="0" borderId="16" xfId="75" applyNumberFormat="1" applyFont="1" applyFill="1" applyBorder="1" applyAlignment="1">
      <alignment horizontal="center"/>
      <protection/>
    </xf>
    <xf numFmtId="3" fontId="2" fillId="0" borderId="15" xfId="75" applyNumberFormat="1" applyFont="1" applyBorder="1" applyAlignment="1">
      <alignment horizontal="center"/>
      <protection/>
    </xf>
    <xf numFmtId="3" fontId="2" fillId="0" borderId="16" xfId="75" applyNumberFormat="1" applyFont="1" applyBorder="1" applyAlignment="1">
      <alignment horizontal="center"/>
      <protection/>
    </xf>
    <xf numFmtId="3" fontId="2" fillId="0" borderId="0" xfId="75" applyNumberFormat="1" applyFont="1" applyFill="1" applyBorder="1" applyAlignment="1">
      <alignment horizontal="left" vertical="top" wrapText="1"/>
      <protection/>
    </xf>
    <xf numFmtId="164" fontId="2" fillId="0" borderId="14" xfId="71" applyNumberFormat="1" applyFont="1" applyFill="1" applyBorder="1" applyAlignment="1">
      <alignment horizontal="right"/>
      <protection/>
    </xf>
    <xf numFmtId="164" fontId="2" fillId="0" borderId="17" xfId="71" applyNumberFormat="1" applyFont="1" applyFill="1" applyBorder="1" applyAlignment="1">
      <alignment horizontal="right"/>
      <protection/>
    </xf>
    <xf numFmtId="0" fontId="3" fillId="0" borderId="0" xfId="71" applyFont="1" applyFill="1" applyAlignment="1">
      <alignment horizontal="center"/>
      <protection/>
    </xf>
    <xf numFmtId="0" fontId="2" fillId="0" borderId="28" xfId="71" applyFont="1" applyFill="1" applyBorder="1" applyAlignment="1">
      <alignment horizontal="center"/>
      <protection/>
    </xf>
    <xf numFmtId="0" fontId="2" fillId="0" borderId="24" xfId="71" applyFont="1" applyFill="1" applyBorder="1" applyAlignment="1">
      <alignment horizontal="center"/>
      <protection/>
    </xf>
    <xf numFmtId="164" fontId="2" fillId="0" borderId="37" xfId="71" applyNumberFormat="1" applyFont="1" applyFill="1" applyBorder="1" applyAlignment="1">
      <alignment horizontal="right"/>
      <protection/>
    </xf>
    <xf numFmtId="164" fontId="2" fillId="0" borderId="36" xfId="71" applyNumberFormat="1" applyFont="1" applyFill="1" applyBorder="1" applyAlignment="1">
      <alignment horizontal="right"/>
      <protection/>
    </xf>
    <xf numFmtId="2" fontId="2" fillId="0" borderId="35" xfId="71" applyNumberFormat="1" applyFont="1" applyFill="1" applyBorder="1" applyAlignment="1">
      <alignment horizontal="center" vertical="center" wrapText="1"/>
      <protection/>
    </xf>
    <xf numFmtId="2" fontId="2" fillId="0" borderId="38" xfId="71" applyNumberFormat="1" applyFont="1" applyFill="1" applyBorder="1" applyAlignment="1">
      <alignment horizontal="center" vertical="center" wrapText="1"/>
      <protection/>
    </xf>
    <xf numFmtId="0" fontId="3" fillId="0" borderId="0" xfId="71" applyFont="1" applyFill="1" applyAlignment="1">
      <alignment horizontal="center" wrapText="1"/>
      <protection/>
    </xf>
    <xf numFmtId="0" fontId="3" fillId="0" borderId="0" xfId="71" applyFont="1" applyFill="1" applyBorder="1" applyAlignment="1">
      <alignment horizontal="center" vertical="center"/>
      <protection/>
    </xf>
    <xf numFmtId="0" fontId="3" fillId="0" borderId="0" xfId="75" applyFont="1" applyFill="1" applyBorder="1" applyAlignment="1">
      <alignment horizontal="center"/>
      <protection/>
    </xf>
    <xf numFmtId="4" fontId="2" fillId="0" borderId="4" xfId="75" applyNumberFormat="1" applyFont="1" applyFill="1" applyBorder="1" applyAlignment="1">
      <alignment horizontal="center"/>
      <protection/>
    </xf>
    <xf numFmtId="4" fontId="2" fillId="0" borderId="13" xfId="75" applyNumberFormat="1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 horizontal="left" vertical="top" wrapText="1"/>
    </xf>
    <xf numFmtId="3" fontId="3" fillId="0" borderId="0" xfId="74" applyNumberFormat="1" applyFont="1" applyFill="1" applyAlignment="1">
      <alignment horizontal="center"/>
      <protection/>
    </xf>
    <xf numFmtId="0" fontId="3" fillId="0" borderId="0" xfId="75" applyFont="1" applyAlignment="1">
      <alignment horizontal="center"/>
      <protection/>
    </xf>
    <xf numFmtId="3" fontId="2" fillId="0" borderId="14" xfId="75" applyNumberFormat="1" applyFont="1" applyBorder="1" applyAlignment="1">
      <alignment horizontal="center"/>
      <protection/>
    </xf>
    <xf numFmtId="3" fontId="2" fillId="0" borderId="17" xfId="75" applyNumberFormat="1" applyFont="1" applyBorder="1" applyAlignment="1">
      <alignment horizontal="center"/>
      <protection/>
    </xf>
  </cellXfs>
  <cellStyles count="72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Goed" xfId="47"/>
    <cellStyle name="Header" xfId="48"/>
    <cellStyle name="Header 2" xfId="49"/>
    <cellStyle name="Invoer" xfId="50"/>
    <cellStyle name="Comma" xfId="51"/>
    <cellStyle name="Comma [0]" xfId="52"/>
    <cellStyle name="komma1nul" xfId="53"/>
    <cellStyle name="komma2nul" xfId="54"/>
    <cellStyle name="Kop 1" xfId="55"/>
    <cellStyle name="Kop 2" xfId="56"/>
    <cellStyle name="Kop 3" xfId="57"/>
    <cellStyle name="Kop 4" xfId="58"/>
    <cellStyle name="Netten_1" xfId="59"/>
    <cellStyle name="Neutraal" xfId="60"/>
    <cellStyle name="nieuw" xfId="61"/>
    <cellStyle name="Niveau" xfId="62"/>
    <cellStyle name="Notitie" xfId="63"/>
    <cellStyle name="Ongeldig" xfId="64"/>
    <cellStyle name="perc1nul" xfId="65"/>
    <cellStyle name="perc2nul" xfId="66"/>
    <cellStyle name="perc3nul" xfId="67"/>
    <cellStyle name="perc4" xfId="68"/>
    <cellStyle name="Percent" xfId="69"/>
    <cellStyle name="Procent 2" xfId="70"/>
    <cellStyle name="Standaard 2" xfId="71"/>
    <cellStyle name="Standaard 3" xfId="72"/>
    <cellStyle name="Standaard 5" xfId="73"/>
    <cellStyle name="Standaard_97EVO15" xfId="74"/>
    <cellStyle name="Standaard_evo9899" xfId="75"/>
    <cellStyle name="Standaard_evolutie type5" xfId="76"/>
    <cellStyle name="Standaard_l_hoger0203" xfId="77"/>
    <cellStyle name="Subtotaal" xfId="78"/>
    <cellStyle name="Titel" xfId="79"/>
    <cellStyle name="Totaal" xfId="80"/>
    <cellStyle name="Uitvoer" xfId="81"/>
    <cellStyle name="Currency" xfId="82"/>
    <cellStyle name="Currency [0]" xfId="83"/>
    <cellStyle name="Verklarende tekst" xfId="84"/>
    <cellStyle name="Waarschuwingstekst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7148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57150</xdr:rowOff>
    </xdr:from>
    <xdr:to>
      <xdr:col>5</xdr:col>
      <xdr:colOff>0</xdr:colOff>
      <xdr:row>65</xdr:row>
      <xdr:rowOff>142875</xdr:rowOff>
    </xdr:to>
    <xdr:sp>
      <xdr:nvSpPr>
        <xdr:cNvPr id="1" name="Tekstvak 1"/>
        <xdr:cNvSpPr txBox="1">
          <a:spLocks noChangeArrowheads="1"/>
        </xdr:cNvSpPr>
      </xdr:nvSpPr>
      <xdr:spPr>
        <a:xfrm>
          <a:off x="0" y="9667875"/>
          <a:ext cx="57245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Unieke inschrijving in een opleiding: iemand die zich gedurende een referteperiode twee of meer keer inschrijft in dezelfde opleiding wordt slechts éénmaal geteld. Wanneer hij/zij zich in twee verschillende opleidingen -al dan niet binnen hetzelfde studiegebied- inschrijft, wordt hij twee keer geteld.
</a:t>
          </a:r>
        </a:p>
      </xdr:txBody>
    </xdr:sp>
    <xdr:clientData/>
  </xdr:twoCellAnchor>
  <xdr:twoCellAnchor>
    <xdr:from>
      <xdr:col>0</xdr:col>
      <xdr:colOff>28575</xdr:colOff>
      <xdr:row>42</xdr:row>
      <xdr:rowOff>0</xdr:rowOff>
    </xdr:from>
    <xdr:to>
      <xdr:col>5</xdr:col>
      <xdr:colOff>0</xdr:colOff>
      <xdr:row>47</xdr:row>
      <xdr:rowOff>257175</xdr:rowOff>
    </xdr:to>
    <xdr:sp>
      <xdr:nvSpPr>
        <xdr:cNvPr id="2" name="Tekstvak 2"/>
        <xdr:cNvSpPr txBox="1">
          <a:spLocks noChangeArrowheads="1"/>
        </xdr:cNvSpPr>
      </xdr:nvSpPr>
      <xdr:spPr>
        <a:xfrm>
          <a:off x="28575" y="6343650"/>
          <a:ext cx="569595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Unieke inschrijving in een opleiding: iemand die zich gedurende een referteperiode twee of meer keer inschrijft in dezelfde opleiding en binnen hetzelfde onderwijsstelsel, wordt slechts éénmaal geteld. Wanneer hij/zij zich twee (of meer) keer inschrijft in dezelfde opleiding, maar in een verschillend onderwijsstelsel (de ene keer lineair, de andere keer modulair), dan wordt hij tweemaal geteld. Wanneer hij/zij zich in twee verschillende opleidingen -al dan niet binnen hetzelfde studiegebied- inschrijft, wordt hij tweemaal geteld.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962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T43" sqref="AT43"/>
    </sheetView>
  </sheetViews>
  <sheetFormatPr defaultColWidth="9.140625" defaultRowHeight="12.75"/>
  <cols>
    <col min="1" max="1" width="11.57421875" style="0" customWidth="1"/>
  </cols>
  <sheetData>
    <row r="1" spans="1:10" ht="15">
      <c r="A1" s="150" t="s">
        <v>71</v>
      </c>
      <c r="J1" s="215"/>
    </row>
    <row r="2" spans="1:10" ht="15">
      <c r="A2" s="150"/>
      <c r="J2" s="215"/>
    </row>
    <row r="3" spans="1:2" ht="12.75">
      <c r="A3" t="s">
        <v>133</v>
      </c>
      <c r="B3" t="s">
        <v>120</v>
      </c>
    </row>
    <row r="4" spans="1:2" ht="12.75">
      <c r="A4" t="s">
        <v>134</v>
      </c>
      <c r="B4" t="s">
        <v>121</v>
      </c>
    </row>
    <row r="5" spans="1:2" ht="12.75">
      <c r="A5" t="s">
        <v>135</v>
      </c>
      <c r="B5" t="s">
        <v>122</v>
      </c>
    </row>
    <row r="6" spans="1:2" ht="12.75">
      <c r="A6" t="s">
        <v>136</v>
      </c>
      <c r="B6" t="s">
        <v>123</v>
      </c>
    </row>
    <row r="7" spans="1:2" ht="12.75">
      <c r="A7" t="s">
        <v>137</v>
      </c>
      <c r="B7" t="s">
        <v>124</v>
      </c>
    </row>
    <row r="8" spans="1:2" ht="12.75">
      <c r="A8" t="s">
        <v>138</v>
      </c>
      <c r="B8" t="s">
        <v>125</v>
      </c>
    </row>
    <row r="9" spans="1:2" ht="12.75">
      <c r="A9" t="s">
        <v>245</v>
      </c>
      <c r="B9" t="s">
        <v>247</v>
      </c>
    </row>
    <row r="10" spans="1:11" ht="12.75">
      <c r="A10" t="s">
        <v>139</v>
      </c>
      <c r="B10" s="152" t="s">
        <v>130</v>
      </c>
      <c r="K10" s="152"/>
    </row>
    <row r="11" spans="1:11" ht="12.75">
      <c r="A11" t="s">
        <v>140</v>
      </c>
      <c r="B11" s="152" t="s">
        <v>99</v>
      </c>
      <c r="K11" s="152"/>
    </row>
    <row r="12" spans="1:2" ht="12.75">
      <c r="A12" t="s">
        <v>141</v>
      </c>
      <c r="B12" t="s">
        <v>69</v>
      </c>
    </row>
    <row r="13" spans="1:2" ht="12.75">
      <c r="A13" t="s">
        <v>246</v>
      </c>
      <c r="B13" t="s">
        <v>248</v>
      </c>
    </row>
    <row r="14" spans="1:2" ht="12.75">
      <c r="A14" t="s">
        <v>145</v>
      </c>
      <c r="B14" t="s">
        <v>146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3"/>
  <sheetViews>
    <sheetView zoomScalePageLayoutView="0" workbookViewId="0" topLeftCell="A1">
      <selection activeCell="AE44" sqref="AE44"/>
    </sheetView>
  </sheetViews>
  <sheetFormatPr defaultColWidth="9.140625" defaultRowHeight="12.75"/>
  <cols>
    <col min="1" max="1" width="12.140625" style="182" customWidth="1"/>
    <col min="2" max="16" width="5.140625" style="182" customWidth="1"/>
    <col min="17" max="16384" width="8.8515625" style="182" customWidth="1"/>
  </cols>
  <sheetData>
    <row r="1" spans="1:16" ht="12.75" customHeight="1">
      <c r="A1" s="96" t="s">
        <v>142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6" ht="12.75" customHeight="1">
      <c r="A2" s="96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</row>
    <row r="3" spans="1:16" ht="12.75" customHeight="1">
      <c r="A3" s="153" t="s">
        <v>74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</row>
    <row r="4" spans="1:16" ht="10.5" customHeigh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</row>
    <row r="5" spans="1:16" ht="12.75" customHeight="1">
      <c r="A5" s="153" t="s">
        <v>75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</row>
    <row r="6" ht="5.25" customHeight="1"/>
    <row r="7" spans="1:16" ht="12.75" customHeight="1">
      <c r="A7" s="155"/>
      <c r="B7" s="156" t="s">
        <v>7</v>
      </c>
      <c r="C7" s="157"/>
      <c r="D7" s="157"/>
      <c r="E7" s="156" t="s">
        <v>6</v>
      </c>
      <c r="F7" s="157"/>
      <c r="G7" s="157"/>
      <c r="H7" s="156" t="s">
        <v>0</v>
      </c>
      <c r="I7" s="157"/>
      <c r="J7" s="157"/>
      <c r="K7" s="156" t="s">
        <v>1</v>
      </c>
      <c r="L7" s="157"/>
      <c r="M7" s="157"/>
      <c r="N7" s="156" t="s">
        <v>4</v>
      </c>
      <c r="O7" s="157"/>
      <c r="P7" s="158"/>
    </row>
    <row r="8" spans="1:16" ht="12.75" customHeight="1">
      <c r="A8" s="159" t="s">
        <v>12</v>
      </c>
      <c r="B8" s="160" t="s">
        <v>5</v>
      </c>
      <c r="C8" s="161"/>
      <c r="D8" s="161"/>
      <c r="E8" s="160" t="s">
        <v>8</v>
      </c>
      <c r="F8" s="161"/>
      <c r="G8" s="161"/>
      <c r="H8" s="162"/>
      <c r="I8" s="163"/>
      <c r="J8" s="163"/>
      <c r="K8" s="162"/>
      <c r="L8" s="163"/>
      <c r="M8" s="163"/>
      <c r="N8" s="162"/>
      <c r="O8" s="163"/>
      <c r="P8" s="164"/>
    </row>
    <row r="9" spans="1:16" ht="12.75" customHeight="1">
      <c r="A9" s="165"/>
      <c r="B9" s="166" t="s">
        <v>76</v>
      </c>
      <c r="C9" s="167" t="s">
        <v>77</v>
      </c>
      <c r="D9" s="167" t="s">
        <v>78</v>
      </c>
      <c r="E9" s="166" t="s">
        <v>76</v>
      </c>
      <c r="F9" s="167" t="s">
        <v>77</v>
      </c>
      <c r="G9" s="167" t="s">
        <v>78</v>
      </c>
      <c r="H9" s="166" t="s">
        <v>76</v>
      </c>
      <c r="I9" s="167" t="s">
        <v>77</v>
      </c>
      <c r="J9" s="167" t="s">
        <v>78</v>
      </c>
      <c r="K9" s="166" t="s">
        <v>76</v>
      </c>
      <c r="L9" s="167" t="s">
        <v>77</v>
      </c>
      <c r="M9" s="167" t="s">
        <v>78</v>
      </c>
      <c r="N9" s="166" t="s">
        <v>76</v>
      </c>
      <c r="O9" s="167" t="s">
        <v>77</v>
      </c>
      <c r="P9" s="168" t="s">
        <v>78</v>
      </c>
    </row>
    <row r="10" spans="1:16" ht="10.5" customHeight="1">
      <c r="A10" s="169" t="s">
        <v>9</v>
      </c>
      <c r="B10" s="170">
        <v>0</v>
      </c>
      <c r="C10" s="171">
        <v>0</v>
      </c>
      <c r="D10" s="171">
        <v>0</v>
      </c>
      <c r="E10" s="170">
        <v>98</v>
      </c>
      <c r="F10" s="171">
        <v>69</v>
      </c>
      <c r="G10" s="171">
        <v>167</v>
      </c>
      <c r="H10" s="170">
        <v>0</v>
      </c>
      <c r="I10" s="171">
        <v>0</v>
      </c>
      <c r="J10" s="171">
        <v>0</v>
      </c>
      <c r="K10" s="170">
        <v>58</v>
      </c>
      <c r="L10" s="171">
        <v>34</v>
      </c>
      <c r="M10" s="171">
        <v>92</v>
      </c>
      <c r="N10" s="170">
        <v>156</v>
      </c>
      <c r="O10" s="171">
        <v>103</v>
      </c>
      <c r="P10" s="172">
        <v>259</v>
      </c>
    </row>
    <row r="11" spans="1:16" ht="10.5" customHeight="1">
      <c r="A11" s="169" t="s">
        <v>79</v>
      </c>
      <c r="B11" s="170">
        <v>0</v>
      </c>
      <c r="C11" s="171">
        <v>0</v>
      </c>
      <c r="D11" s="171">
        <v>0</v>
      </c>
      <c r="E11" s="170">
        <v>113</v>
      </c>
      <c r="F11" s="171">
        <v>63</v>
      </c>
      <c r="G11" s="171">
        <v>176</v>
      </c>
      <c r="H11" s="170">
        <v>0</v>
      </c>
      <c r="I11" s="171">
        <v>0</v>
      </c>
      <c r="J11" s="171">
        <v>0</v>
      </c>
      <c r="K11" s="170">
        <v>58</v>
      </c>
      <c r="L11" s="171">
        <v>47</v>
      </c>
      <c r="M11" s="171">
        <v>105</v>
      </c>
      <c r="N11" s="170">
        <v>171</v>
      </c>
      <c r="O11" s="171">
        <v>110</v>
      </c>
      <c r="P11" s="172">
        <v>281</v>
      </c>
    </row>
    <row r="12" spans="1:16" ht="10.5" customHeight="1">
      <c r="A12" s="169" t="s">
        <v>80</v>
      </c>
      <c r="B12" s="170">
        <v>0</v>
      </c>
      <c r="C12" s="171">
        <v>0</v>
      </c>
      <c r="D12" s="171">
        <v>0</v>
      </c>
      <c r="E12" s="170">
        <v>99</v>
      </c>
      <c r="F12" s="171">
        <v>55</v>
      </c>
      <c r="G12" s="171">
        <v>154</v>
      </c>
      <c r="H12" s="170">
        <v>0</v>
      </c>
      <c r="I12" s="171">
        <v>0</v>
      </c>
      <c r="J12" s="171">
        <v>0</v>
      </c>
      <c r="K12" s="170">
        <v>44</v>
      </c>
      <c r="L12" s="171">
        <v>32</v>
      </c>
      <c r="M12" s="171">
        <v>76</v>
      </c>
      <c r="N12" s="170">
        <v>143</v>
      </c>
      <c r="O12" s="171">
        <v>87</v>
      </c>
      <c r="P12" s="172">
        <v>230</v>
      </c>
    </row>
    <row r="13" spans="1:16" ht="10.5" customHeight="1">
      <c r="A13" s="169" t="s">
        <v>10</v>
      </c>
      <c r="B13" s="170">
        <v>0</v>
      </c>
      <c r="C13" s="171">
        <v>0</v>
      </c>
      <c r="D13" s="171">
        <v>0</v>
      </c>
      <c r="E13" s="170">
        <v>84</v>
      </c>
      <c r="F13" s="171">
        <v>47</v>
      </c>
      <c r="G13" s="171">
        <v>131</v>
      </c>
      <c r="H13" s="170">
        <v>0</v>
      </c>
      <c r="I13" s="171">
        <v>0</v>
      </c>
      <c r="J13" s="171">
        <v>0</v>
      </c>
      <c r="K13" s="170">
        <v>56</v>
      </c>
      <c r="L13" s="171">
        <v>39</v>
      </c>
      <c r="M13" s="171">
        <v>95</v>
      </c>
      <c r="N13" s="170">
        <v>140</v>
      </c>
      <c r="O13" s="171">
        <v>86</v>
      </c>
      <c r="P13" s="172">
        <v>226</v>
      </c>
    </row>
    <row r="14" spans="1:16" ht="10.5" customHeight="1">
      <c r="A14" s="169" t="s">
        <v>81</v>
      </c>
      <c r="B14" s="170">
        <v>0</v>
      </c>
      <c r="C14" s="171">
        <v>0</v>
      </c>
      <c r="D14" s="171">
        <v>0</v>
      </c>
      <c r="E14" s="170">
        <v>70</v>
      </c>
      <c r="F14" s="171">
        <v>57</v>
      </c>
      <c r="G14" s="171">
        <v>127</v>
      </c>
      <c r="H14" s="170">
        <v>0</v>
      </c>
      <c r="I14" s="171">
        <v>0</v>
      </c>
      <c r="J14" s="171">
        <v>0</v>
      </c>
      <c r="K14" s="170">
        <v>49</v>
      </c>
      <c r="L14" s="171">
        <v>36</v>
      </c>
      <c r="M14" s="171">
        <v>85</v>
      </c>
      <c r="N14" s="170">
        <v>119</v>
      </c>
      <c r="O14" s="171">
        <v>93</v>
      </c>
      <c r="P14" s="172">
        <v>212</v>
      </c>
    </row>
    <row r="15" spans="1:16" ht="10.5" customHeight="1">
      <c r="A15" s="169" t="s">
        <v>82</v>
      </c>
      <c r="B15" s="170">
        <v>26</v>
      </c>
      <c r="C15" s="171">
        <v>15</v>
      </c>
      <c r="D15" s="171">
        <v>41</v>
      </c>
      <c r="E15" s="170">
        <v>44</v>
      </c>
      <c r="F15" s="171">
        <v>36</v>
      </c>
      <c r="G15" s="171">
        <v>80</v>
      </c>
      <c r="H15" s="170">
        <v>0</v>
      </c>
      <c r="I15" s="171">
        <v>0</v>
      </c>
      <c r="J15" s="171">
        <v>0</v>
      </c>
      <c r="K15" s="170">
        <v>54</v>
      </c>
      <c r="L15" s="171">
        <v>52</v>
      </c>
      <c r="M15" s="171">
        <v>106</v>
      </c>
      <c r="N15" s="170">
        <v>124</v>
      </c>
      <c r="O15" s="171">
        <v>103</v>
      </c>
      <c r="P15" s="172">
        <v>227</v>
      </c>
    </row>
    <row r="16" spans="1:16" ht="10.5" customHeight="1">
      <c r="A16" s="169" t="s">
        <v>83</v>
      </c>
      <c r="B16" s="170">
        <v>19</v>
      </c>
      <c r="C16" s="171">
        <v>7</v>
      </c>
      <c r="D16" s="171">
        <v>26</v>
      </c>
      <c r="E16" s="170">
        <v>51</v>
      </c>
      <c r="F16" s="171">
        <v>46</v>
      </c>
      <c r="G16" s="171">
        <v>97</v>
      </c>
      <c r="H16" s="170">
        <v>0</v>
      </c>
      <c r="I16" s="171">
        <v>0</v>
      </c>
      <c r="J16" s="171">
        <v>0</v>
      </c>
      <c r="K16" s="170">
        <v>33</v>
      </c>
      <c r="L16" s="171">
        <v>35</v>
      </c>
      <c r="M16" s="171">
        <v>68</v>
      </c>
      <c r="N16" s="170">
        <v>103</v>
      </c>
      <c r="O16" s="171">
        <v>88</v>
      </c>
      <c r="P16" s="172">
        <v>191</v>
      </c>
    </row>
    <row r="17" spans="1:16" ht="10.5" customHeight="1">
      <c r="A17" s="169" t="s">
        <v>84</v>
      </c>
      <c r="B17" s="173" t="s">
        <v>85</v>
      </c>
      <c r="C17" s="174" t="s">
        <v>85</v>
      </c>
      <c r="D17" s="171">
        <v>11</v>
      </c>
      <c r="E17" s="173" t="s">
        <v>85</v>
      </c>
      <c r="F17" s="174" t="s">
        <v>85</v>
      </c>
      <c r="G17" s="171">
        <v>49</v>
      </c>
      <c r="H17" s="170">
        <v>0</v>
      </c>
      <c r="I17" s="171">
        <v>0</v>
      </c>
      <c r="J17" s="171">
        <v>0</v>
      </c>
      <c r="K17" s="173" t="s">
        <v>85</v>
      </c>
      <c r="L17" s="174" t="s">
        <v>85</v>
      </c>
      <c r="M17" s="171">
        <v>54</v>
      </c>
      <c r="N17" s="173" t="s">
        <v>85</v>
      </c>
      <c r="O17" s="174" t="s">
        <v>85</v>
      </c>
      <c r="P17" s="172">
        <v>114</v>
      </c>
    </row>
    <row r="18" spans="1:16" ht="10.5" customHeight="1">
      <c r="A18" s="169" t="s">
        <v>86</v>
      </c>
      <c r="B18" s="173" t="s">
        <v>85</v>
      </c>
      <c r="C18" s="174" t="s">
        <v>85</v>
      </c>
      <c r="D18" s="171">
        <v>13</v>
      </c>
      <c r="E18" s="173" t="s">
        <v>85</v>
      </c>
      <c r="F18" s="174" t="s">
        <v>85</v>
      </c>
      <c r="G18" s="171">
        <v>72</v>
      </c>
      <c r="H18" s="170">
        <v>0</v>
      </c>
      <c r="I18" s="171">
        <v>0</v>
      </c>
      <c r="J18" s="171">
        <v>0</v>
      </c>
      <c r="K18" s="173" t="s">
        <v>85</v>
      </c>
      <c r="L18" s="174" t="s">
        <v>85</v>
      </c>
      <c r="M18" s="171">
        <v>45</v>
      </c>
      <c r="N18" s="173" t="s">
        <v>85</v>
      </c>
      <c r="O18" s="174" t="s">
        <v>85</v>
      </c>
      <c r="P18" s="172">
        <v>130</v>
      </c>
    </row>
    <row r="19" spans="1:16" ht="10.5" customHeight="1">
      <c r="A19" s="169" t="s">
        <v>87</v>
      </c>
      <c r="B19" s="173" t="s">
        <v>85</v>
      </c>
      <c r="C19" s="174" t="s">
        <v>85</v>
      </c>
      <c r="D19" s="171">
        <v>26</v>
      </c>
      <c r="E19" s="173" t="s">
        <v>85</v>
      </c>
      <c r="F19" s="174" t="s">
        <v>85</v>
      </c>
      <c r="G19" s="171">
        <v>77</v>
      </c>
      <c r="H19" s="170">
        <v>0</v>
      </c>
      <c r="I19" s="171">
        <v>0</v>
      </c>
      <c r="J19" s="171">
        <v>0</v>
      </c>
      <c r="K19" s="173" t="s">
        <v>85</v>
      </c>
      <c r="L19" s="174" t="s">
        <v>85</v>
      </c>
      <c r="M19" s="171">
        <v>44</v>
      </c>
      <c r="N19" s="173" t="s">
        <v>85</v>
      </c>
      <c r="O19" s="174" t="s">
        <v>85</v>
      </c>
      <c r="P19" s="172">
        <v>147</v>
      </c>
    </row>
    <row r="20" spans="1:16" ht="10.5" customHeight="1">
      <c r="A20" s="169" t="s">
        <v>88</v>
      </c>
      <c r="B20" s="173">
        <v>12</v>
      </c>
      <c r="C20" s="174">
        <v>6</v>
      </c>
      <c r="D20" s="171">
        <v>18</v>
      </c>
      <c r="E20" s="173">
        <v>42</v>
      </c>
      <c r="F20" s="174">
        <v>43</v>
      </c>
      <c r="G20" s="171">
        <v>85</v>
      </c>
      <c r="H20" s="170">
        <v>0</v>
      </c>
      <c r="I20" s="171">
        <v>0</v>
      </c>
      <c r="J20" s="171">
        <v>0</v>
      </c>
      <c r="K20" s="173">
        <v>28</v>
      </c>
      <c r="L20" s="174">
        <v>18</v>
      </c>
      <c r="M20" s="171">
        <v>46</v>
      </c>
      <c r="N20" s="173">
        <v>82</v>
      </c>
      <c r="O20" s="174">
        <v>67</v>
      </c>
      <c r="P20" s="172">
        <v>149</v>
      </c>
    </row>
    <row r="21" spans="1:16" ht="10.5" customHeight="1">
      <c r="A21" s="169" t="s">
        <v>89</v>
      </c>
      <c r="B21" s="173">
        <v>12</v>
      </c>
      <c r="C21" s="174">
        <v>5</v>
      </c>
      <c r="D21" s="171">
        <v>17</v>
      </c>
      <c r="E21" s="173">
        <v>51</v>
      </c>
      <c r="F21" s="174">
        <v>43</v>
      </c>
      <c r="G21" s="171">
        <v>94</v>
      </c>
      <c r="H21" s="170">
        <v>0</v>
      </c>
      <c r="I21" s="171">
        <v>0</v>
      </c>
      <c r="J21" s="171">
        <v>0</v>
      </c>
      <c r="K21" s="173">
        <v>29</v>
      </c>
      <c r="L21" s="174">
        <v>24</v>
      </c>
      <c r="M21" s="171">
        <v>53</v>
      </c>
      <c r="N21" s="173">
        <v>92</v>
      </c>
      <c r="O21" s="174">
        <v>72</v>
      </c>
      <c r="P21" s="172">
        <v>164</v>
      </c>
    </row>
    <row r="22" spans="1:16" ht="10.5" customHeight="1">
      <c r="A22" s="169" t="s">
        <v>90</v>
      </c>
      <c r="B22" s="173">
        <v>15</v>
      </c>
      <c r="C22" s="174">
        <v>4</v>
      </c>
      <c r="D22" s="171">
        <v>19</v>
      </c>
      <c r="E22" s="173">
        <v>48</v>
      </c>
      <c r="F22" s="174">
        <v>35</v>
      </c>
      <c r="G22" s="171">
        <v>83</v>
      </c>
      <c r="H22" s="170">
        <v>0</v>
      </c>
      <c r="I22" s="171">
        <v>0</v>
      </c>
      <c r="J22" s="171">
        <v>0</v>
      </c>
      <c r="K22" s="173">
        <v>22</v>
      </c>
      <c r="L22" s="174">
        <v>16</v>
      </c>
      <c r="M22" s="171">
        <v>38</v>
      </c>
      <c r="N22" s="173">
        <v>85</v>
      </c>
      <c r="O22" s="174">
        <v>55</v>
      </c>
      <c r="P22" s="172">
        <v>140</v>
      </c>
    </row>
    <row r="23" spans="1:16" ht="10.5" customHeight="1">
      <c r="A23" s="169" t="s">
        <v>91</v>
      </c>
      <c r="B23" s="173">
        <v>9</v>
      </c>
      <c r="C23" s="174">
        <v>6</v>
      </c>
      <c r="D23" s="171">
        <v>15</v>
      </c>
      <c r="E23" s="173">
        <v>50</v>
      </c>
      <c r="F23" s="174">
        <v>31</v>
      </c>
      <c r="G23" s="171">
        <v>81</v>
      </c>
      <c r="H23" s="170">
        <v>0</v>
      </c>
      <c r="I23" s="171">
        <v>0</v>
      </c>
      <c r="J23" s="171">
        <v>0</v>
      </c>
      <c r="K23" s="173">
        <v>20</v>
      </c>
      <c r="L23" s="174">
        <v>16</v>
      </c>
      <c r="M23" s="171">
        <v>36</v>
      </c>
      <c r="N23" s="173">
        <v>79</v>
      </c>
      <c r="O23" s="174">
        <v>53</v>
      </c>
      <c r="P23" s="172">
        <v>132</v>
      </c>
    </row>
    <row r="24" spans="1:16" ht="10.5" customHeight="1">
      <c r="A24" s="169" t="s">
        <v>92</v>
      </c>
      <c r="B24" s="173">
        <v>8</v>
      </c>
      <c r="C24" s="174">
        <v>3</v>
      </c>
      <c r="D24" s="171">
        <v>11</v>
      </c>
      <c r="E24" s="173">
        <v>33</v>
      </c>
      <c r="F24" s="174">
        <v>23</v>
      </c>
      <c r="G24" s="171">
        <v>56</v>
      </c>
      <c r="H24" s="170">
        <v>0</v>
      </c>
      <c r="I24" s="171">
        <v>0</v>
      </c>
      <c r="J24" s="171">
        <v>0</v>
      </c>
      <c r="K24" s="173">
        <v>26</v>
      </c>
      <c r="L24" s="174">
        <v>16</v>
      </c>
      <c r="M24" s="171">
        <v>42</v>
      </c>
      <c r="N24" s="173">
        <v>67</v>
      </c>
      <c r="O24" s="174">
        <v>42</v>
      </c>
      <c r="P24" s="172">
        <v>109</v>
      </c>
    </row>
    <row r="25" spans="1:16" ht="10.5" customHeight="1">
      <c r="A25" s="169" t="s">
        <v>93</v>
      </c>
      <c r="B25" s="173">
        <v>9</v>
      </c>
      <c r="C25" s="174">
        <v>6</v>
      </c>
      <c r="D25" s="171">
        <v>15</v>
      </c>
      <c r="E25" s="173">
        <v>50</v>
      </c>
      <c r="F25" s="174">
        <v>29</v>
      </c>
      <c r="G25" s="171">
        <v>79</v>
      </c>
      <c r="H25" s="170">
        <v>0</v>
      </c>
      <c r="I25" s="171">
        <v>0</v>
      </c>
      <c r="J25" s="171">
        <v>0</v>
      </c>
      <c r="K25" s="173">
        <v>31</v>
      </c>
      <c r="L25" s="174">
        <v>14</v>
      </c>
      <c r="M25" s="171">
        <v>45</v>
      </c>
      <c r="N25" s="173">
        <v>90</v>
      </c>
      <c r="O25" s="174">
        <v>49</v>
      </c>
      <c r="P25" s="172">
        <v>139</v>
      </c>
    </row>
    <row r="26" spans="1:16" ht="10.5" customHeight="1">
      <c r="A26" s="169" t="s">
        <v>94</v>
      </c>
      <c r="B26" s="173" t="s">
        <v>85</v>
      </c>
      <c r="C26" s="174" t="s">
        <v>85</v>
      </c>
      <c r="D26" s="171">
        <v>7</v>
      </c>
      <c r="E26" s="173" t="s">
        <v>85</v>
      </c>
      <c r="F26" s="174" t="s">
        <v>85</v>
      </c>
      <c r="G26" s="171">
        <v>77</v>
      </c>
      <c r="H26" s="170">
        <v>0</v>
      </c>
      <c r="I26" s="171">
        <v>0</v>
      </c>
      <c r="J26" s="171">
        <v>0</v>
      </c>
      <c r="K26" s="173" t="s">
        <v>85</v>
      </c>
      <c r="L26" s="174" t="s">
        <v>85</v>
      </c>
      <c r="M26" s="171">
        <v>43</v>
      </c>
      <c r="N26" s="173" t="s">
        <v>85</v>
      </c>
      <c r="O26" s="174" t="s">
        <v>85</v>
      </c>
      <c r="P26" s="175">
        <v>127</v>
      </c>
    </row>
    <row r="27" spans="1:16" ht="10.5" customHeight="1">
      <c r="A27" s="169" t="s">
        <v>95</v>
      </c>
      <c r="B27" s="173" t="s">
        <v>85</v>
      </c>
      <c r="C27" s="174" t="s">
        <v>85</v>
      </c>
      <c r="D27" s="171">
        <v>5</v>
      </c>
      <c r="E27" s="173" t="s">
        <v>85</v>
      </c>
      <c r="F27" s="174" t="s">
        <v>85</v>
      </c>
      <c r="G27" s="171">
        <v>81</v>
      </c>
      <c r="H27" s="170">
        <v>0</v>
      </c>
      <c r="I27" s="171">
        <v>0</v>
      </c>
      <c r="J27" s="171">
        <v>0</v>
      </c>
      <c r="K27" s="173" t="s">
        <v>85</v>
      </c>
      <c r="L27" s="174" t="s">
        <v>85</v>
      </c>
      <c r="M27" s="171">
        <v>40</v>
      </c>
      <c r="N27" s="173" t="s">
        <v>85</v>
      </c>
      <c r="O27" s="174" t="s">
        <v>85</v>
      </c>
      <c r="P27" s="175">
        <v>126</v>
      </c>
    </row>
    <row r="28" spans="1:16" ht="10.5" customHeight="1">
      <c r="A28" s="169" t="s">
        <v>96</v>
      </c>
      <c r="B28" s="173" t="s">
        <v>85</v>
      </c>
      <c r="C28" s="174" t="s">
        <v>85</v>
      </c>
      <c r="D28" s="171">
        <v>7</v>
      </c>
      <c r="E28" s="173" t="s">
        <v>85</v>
      </c>
      <c r="F28" s="174" t="s">
        <v>85</v>
      </c>
      <c r="G28" s="171">
        <v>67</v>
      </c>
      <c r="H28" s="170">
        <v>0</v>
      </c>
      <c r="I28" s="171">
        <v>0</v>
      </c>
      <c r="J28" s="171">
        <v>0</v>
      </c>
      <c r="K28" s="173" t="s">
        <v>85</v>
      </c>
      <c r="L28" s="174" t="s">
        <v>85</v>
      </c>
      <c r="M28" s="171">
        <v>42</v>
      </c>
      <c r="N28" s="173" t="s">
        <v>85</v>
      </c>
      <c r="O28" s="174" t="s">
        <v>85</v>
      </c>
      <c r="P28" s="175">
        <v>116</v>
      </c>
    </row>
    <row r="29" spans="1:16" s="183" customFormat="1" ht="10.5" customHeight="1">
      <c r="A29" s="169" t="s">
        <v>101</v>
      </c>
      <c r="B29" s="173" t="s">
        <v>85</v>
      </c>
      <c r="C29" s="174" t="s">
        <v>85</v>
      </c>
      <c r="D29" s="171">
        <v>9</v>
      </c>
      <c r="E29" s="173" t="s">
        <v>85</v>
      </c>
      <c r="F29" s="174" t="s">
        <v>85</v>
      </c>
      <c r="G29" s="171">
        <v>72</v>
      </c>
      <c r="H29" s="170">
        <v>0</v>
      </c>
      <c r="I29" s="171">
        <v>0</v>
      </c>
      <c r="J29" s="171">
        <v>0</v>
      </c>
      <c r="K29" s="173" t="s">
        <v>85</v>
      </c>
      <c r="L29" s="174" t="s">
        <v>85</v>
      </c>
      <c r="M29" s="171">
        <v>36</v>
      </c>
      <c r="N29" s="173" t="s">
        <v>85</v>
      </c>
      <c r="O29" s="174" t="s">
        <v>85</v>
      </c>
      <c r="P29" s="175">
        <f>SUM(M29,G29,D29)</f>
        <v>117</v>
      </c>
    </row>
    <row r="30" spans="1:16" s="183" customFormat="1" ht="10.5" customHeight="1">
      <c r="A30" s="169" t="s">
        <v>117</v>
      </c>
      <c r="B30" s="173" t="s">
        <v>85</v>
      </c>
      <c r="C30" s="174" t="s">
        <v>85</v>
      </c>
      <c r="D30" s="171">
        <v>6</v>
      </c>
      <c r="E30" s="173" t="s">
        <v>85</v>
      </c>
      <c r="F30" s="174" t="s">
        <v>85</v>
      </c>
      <c r="G30" s="171">
        <v>86</v>
      </c>
      <c r="H30" s="170">
        <v>0</v>
      </c>
      <c r="I30" s="171">
        <v>0</v>
      </c>
      <c r="J30" s="171">
        <v>0</v>
      </c>
      <c r="K30" s="173" t="s">
        <v>85</v>
      </c>
      <c r="L30" s="174" t="s">
        <v>85</v>
      </c>
      <c r="M30" s="171">
        <v>50</v>
      </c>
      <c r="N30" s="173" t="s">
        <v>85</v>
      </c>
      <c r="O30" s="174" t="s">
        <v>85</v>
      </c>
      <c r="P30" s="175">
        <f>SUM(M30,G30,D30)</f>
        <v>142</v>
      </c>
    </row>
    <row r="31" spans="1:16" s="183" customFormat="1" ht="10.5" customHeight="1">
      <c r="A31" s="169" t="s">
        <v>127</v>
      </c>
      <c r="B31" s="173" t="s">
        <v>85</v>
      </c>
      <c r="C31" s="174" t="s">
        <v>85</v>
      </c>
      <c r="D31" s="171">
        <v>8</v>
      </c>
      <c r="E31" s="173" t="s">
        <v>85</v>
      </c>
      <c r="F31" s="174" t="s">
        <v>85</v>
      </c>
      <c r="G31" s="171">
        <v>77</v>
      </c>
      <c r="H31" s="170">
        <v>0</v>
      </c>
      <c r="I31" s="171">
        <v>0</v>
      </c>
      <c r="J31" s="171">
        <v>0</v>
      </c>
      <c r="K31" s="173" t="s">
        <v>85</v>
      </c>
      <c r="L31" s="174" t="s">
        <v>85</v>
      </c>
      <c r="M31" s="171">
        <v>47</v>
      </c>
      <c r="N31" s="173" t="s">
        <v>85</v>
      </c>
      <c r="O31" s="174" t="s">
        <v>85</v>
      </c>
      <c r="P31" s="175">
        <f>SUM(M31,G31,D31)</f>
        <v>132</v>
      </c>
    </row>
    <row r="32" spans="1:16" s="183" customFormat="1" ht="10.5" customHeight="1">
      <c r="A32" s="169" t="s">
        <v>132</v>
      </c>
      <c r="B32" s="173" t="s">
        <v>85</v>
      </c>
      <c r="C32" s="174" t="s">
        <v>85</v>
      </c>
      <c r="D32" s="171">
        <v>5</v>
      </c>
      <c r="E32" s="173" t="s">
        <v>85</v>
      </c>
      <c r="F32" s="174" t="s">
        <v>85</v>
      </c>
      <c r="G32" s="171">
        <v>70</v>
      </c>
      <c r="H32" s="170">
        <v>0</v>
      </c>
      <c r="I32" s="171">
        <v>0</v>
      </c>
      <c r="J32" s="171">
        <v>0</v>
      </c>
      <c r="K32" s="173" t="s">
        <v>85</v>
      </c>
      <c r="L32" s="174" t="s">
        <v>85</v>
      </c>
      <c r="M32" s="171">
        <v>46</v>
      </c>
      <c r="N32" s="173" t="s">
        <v>85</v>
      </c>
      <c r="O32" s="174" t="s">
        <v>85</v>
      </c>
      <c r="P32" s="175">
        <f>SUM(M32,G32,D32)</f>
        <v>121</v>
      </c>
    </row>
    <row r="33" spans="1:16" s="183" customFormat="1" ht="10.5" customHeight="1">
      <c r="A33" s="176" t="s">
        <v>144</v>
      </c>
      <c r="B33" s="177" t="s">
        <v>85</v>
      </c>
      <c r="C33" s="178" t="s">
        <v>85</v>
      </c>
      <c r="D33" s="179">
        <v>9</v>
      </c>
      <c r="E33" s="177" t="s">
        <v>85</v>
      </c>
      <c r="F33" s="178" t="s">
        <v>85</v>
      </c>
      <c r="G33" s="179">
        <v>74</v>
      </c>
      <c r="H33" s="180">
        <v>0</v>
      </c>
      <c r="I33" s="179">
        <v>0</v>
      </c>
      <c r="J33" s="179">
        <v>0</v>
      </c>
      <c r="K33" s="177" t="s">
        <v>85</v>
      </c>
      <c r="L33" s="178" t="s">
        <v>85</v>
      </c>
      <c r="M33" s="179">
        <v>56</v>
      </c>
      <c r="N33" s="177" t="s">
        <v>85</v>
      </c>
      <c r="O33" s="178" t="s">
        <v>85</v>
      </c>
      <c r="P33" s="214">
        <f>SUM(M33,G33,D33)</f>
        <v>139</v>
      </c>
    </row>
    <row r="34" ht="12.75" customHeight="1"/>
    <row r="35" spans="1:16" ht="12.75" customHeight="1">
      <c r="A35" s="153" t="s">
        <v>97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</row>
    <row r="36" ht="5.25" customHeight="1"/>
    <row r="37" spans="1:16" ht="12.75" customHeight="1">
      <c r="A37" s="155"/>
      <c r="B37" s="156" t="s">
        <v>7</v>
      </c>
      <c r="C37" s="157"/>
      <c r="D37" s="157"/>
      <c r="E37" s="156" t="s">
        <v>6</v>
      </c>
      <c r="F37" s="157"/>
      <c r="G37" s="157"/>
      <c r="H37" s="156" t="s">
        <v>0</v>
      </c>
      <c r="I37" s="157"/>
      <c r="J37" s="157"/>
      <c r="K37" s="156" t="s">
        <v>1</v>
      </c>
      <c r="L37" s="157"/>
      <c r="M37" s="157"/>
      <c r="N37" s="156" t="s">
        <v>4</v>
      </c>
      <c r="O37" s="157"/>
      <c r="P37" s="158"/>
    </row>
    <row r="38" spans="1:16" ht="12.75" customHeight="1">
      <c r="A38" s="159" t="s">
        <v>12</v>
      </c>
      <c r="B38" s="160" t="s">
        <v>5</v>
      </c>
      <c r="C38" s="161"/>
      <c r="D38" s="161"/>
      <c r="E38" s="160" t="s">
        <v>8</v>
      </c>
      <c r="F38" s="161"/>
      <c r="G38" s="161"/>
      <c r="H38" s="162"/>
      <c r="I38" s="163"/>
      <c r="J38" s="163"/>
      <c r="K38" s="162"/>
      <c r="L38" s="163"/>
      <c r="M38" s="163"/>
      <c r="N38" s="162"/>
      <c r="O38" s="163"/>
      <c r="P38" s="164"/>
    </row>
    <row r="39" spans="1:16" ht="12.75" customHeight="1">
      <c r="A39" s="165"/>
      <c r="B39" s="166" t="s">
        <v>76</v>
      </c>
      <c r="C39" s="167" t="s">
        <v>77</v>
      </c>
      <c r="D39" s="167" t="s">
        <v>78</v>
      </c>
      <c r="E39" s="166" t="s">
        <v>76</v>
      </c>
      <c r="F39" s="167" t="s">
        <v>77</v>
      </c>
      <c r="G39" s="167" t="s">
        <v>78</v>
      </c>
      <c r="H39" s="166" t="s">
        <v>76</v>
      </c>
      <c r="I39" s="167" t="s">
        <v>77</v>
      </c>
      <c r="J39" s="167" t="s">
        <v>78</v>
      </c>
      <c r="K39" s="166" t="s">
        <v>76</v>
      </c>
      <c r="L39" s="167" t="s">
        <v>77</v>
      </c>
      <c r="M39" s="167" t="s">
        <v>78</v>
      </c>
      <c r="N39" s="166" t="s">
        <v>76</v>
      </c>
      <c r="O39" s="167" t="s">
        <v>77</v>
      </c>
      <c r="P39" s="168" t="s">
        <v>78</v>
      </c>
    </row>
    <row r="40" spans="1:16" ht="10.5" customHeight="1">
      <c r="A40" s="169" t="s">
        <v>9</v>
      </c>
      <c r="B40" s="170">
        <v>0</v>
      </c>
      <c r="C40" s="171">
        <v>0</v>
      </c>
      <c r="D40" s="171">
        <v>0</v>
      </c>
      <c r="E40" s="170">
        <v>138</v>
      </c>
      <c r="F40" s="171">
        <v>83</v>
      </c>
      <c r="G40" s="171">
        <v>221</v>
      </c>
      <c r="H40" s="170">
        <v>0</v>
      </c>
      <c r="I40" s="171">
        <v>0</v>
      </c>
      <c r="J40" s="171">
        <v>0</v>
      </c>
      <c r="K40" s="170">
        <v>57</v>
      </c>
      <c r="L40" s="171">
        <v>39</v>
      </c>
      <c r="M40" s="171">
        <v>96</v>
      </c>
      <c r="N40" s="170">
        <v>195</v>
      </c>
      <c r="O40" s="171">
        <v>122</v>
      </c>
      <c r="P40" s="172">
        <v>317</v>
      </c>
    </row>
    <row r="41" spans="1:16" ht="10.5" customHeight="1">
      <c r="A41" s="169" t="s">
        <v>79</v>
      </c>
      <c r="B41" s="170">
        <v>0</v>
      </c>
      <c r="C41" s="171">
        <v>0</v>
      </c>
      <c r="D41" s="171">
        <v>0</v>
      </c>
      <c r="E41" s="170">
        <v>173</v>
      </c>
      <c r="F41" s="171">
        <v>84</v>
      </c>
      <c r="G41" s="171">
        <v>257</v>
      </c>
      <c r="H41" s="170">
        <v>0</v>
      </c>
      <c r="I41" s="171">
        <v>0</v>
      </c>
      <c r="J41" s="171">
        <v>0</v>
      </c>
      <c r="K41" s="170">
        <v>43</v>
      </c>
      <c r="L41" s="171">
        <v>29</v>
      </c>
      <c r="M41" s="171">
        <v>72</v>
      </c>
      <c r="N41" s="170">
        <v>216</v>
      </c>
      <c r="O41" s="171">
        <v>113</v>
      </c>
      <c r="P41" s="172">
        <v>329</v>
      </c>
    </row>
    <row r="42" spans="1:16" ht="10.5" customHeight="1">
      <c r="A42" s="169" t="s">
        <v>80</v>
      </c>
      <c r="B42" s="170">
        <v>0</v>
      </c>
      <c r="C42" s="171">
        <v>0</v>
      </c>
      <c r="D42" s="171">
        <v>0</v>
      </c>
      <c r="E42" s="170">
        <v>137</v>
      </c>
      <c r="F42" s="171">
        <v>90</v>
      </c>
      <c r="G42" s="171">
        <v>227</v>
      </c>
      <c r="H42" s="170">
        <v>0</v>
      </c>
      <c r="I42" s="171">
        <v>0</v>
      </c>
      <c r="J42" s="171">
        <v>0</v>
      </c>
      <c r="K42" s="170">
        <v>47</v>
      </c>
      <c r="L42" s="171">
        <v>44</v>
      </c>
      <c r="M42" s="171">
        <v>91</v>
      </c>
      <c r="N42" s="170">
        <v>184</v>
      </c>
      <c r="O42" s="171">
        <v>134</v>
      </c>
      <c r="P42" s="172">
        <v>318</v>
      </c>
    </row>
    <row r="43" spans="1:16" ht="10.5" customHeight="1">
      <c r="A43" s="169" t="s">
        <v>10</v>
      </c>
      <c r="B43" s="170">
        <v>0</v>
      </c>
      <c r="C43" s="171">
        <v>0</v>
      </c>
      <c r="D43" s="171">
        <v>0</v>
      </c>
      <c r="E43" s="170">
        <v>126</v>
      </c>
      <c r="F43" s="171">
        <v>91</v>
      </c>
      <c r="G43" s="171">
        <v>217</v>
      </c>
      <c r="H43" s="170">
        <v>0</v>
      </c>
      <c r="I43" s="171">
        <v>0</v>
      </c>
      <c r="J43" s="171">
        <v>0</v>
      </c>
      <c r="K43" s="170">
        <v>51</v>
      </c>
      <c r="L43" s="171">
        <v>31</v>
      </c>
      <c r="M43" s="171">
        <v>82</v>
      </c>
      <c r="N43" s="170">
        <v>177</v>
      </c>
      <c r="O43" s="171">
        <v>122</v>
      </c>
      <c r="P43" s="172">
        <v>299</v>
      </c>
    </row>
    <row r="44" spans="1:16" ht="10.5" customHeight="1">
      <c r="A44" s="169" t="s">
        <v>81</v>
      </c>
      <c r="B44" s="170">
        <v>0</v>
      </c>
      <c r="C44" s="171">
        <v>0</v>
      </c>
      <c r="D44" s="171">
        <v>0</v>
      </c>
      <c r="E44" s="170">
        <v>107</v>
      </c>
      <c r="F44" s="171">
        <v>51</v>
      </c>
      <c r="G44" s="171">
        <v>158</v>
      </c>
      <c r="H44" s="170">
        <v>0</v>
      </c>
      <c r="I44" s="171">
        <v>0</v>
      </c>
      <c r="J44" s="171">
        <v>0</v>
      </c>
      <c r="K44" s="170">
        <v>65</v>
      </c>
      <c r="L44" s="171">
        <v>23</v>
      </c>
      <c r="M44" s="171">
        <v>88</v>
      </c>
      <c r="N44" s="170">
        <v>172</v>
      </c>
      <c r="O44" s="171">
        <v>74</v>
      </c>
      <c r="P44" s="172">
        <v>246</v>
      </c>
    </row>
    <row r="45" spans="1:16" ht="10.5" customHeight="1">
      <c r="A45" s="169" t="s">
        <v>82</v>
      </c>
      <c r="B45" s="170">
        <v>49</v>
      </c>
      <c r="C45" s="171">
        <v>37</v>
      </c>
      <c r="D45" s="171">
        <v>86</v>
      </c>
      <c r="E45" s="170">
        <v>45</v>
      </c>
      <c r="F45" s="171">
        <v>44</v>
      </c>
      <c r="G45" s="171">
        <v>89</v>
      </c>
      <c r="H45" s="170">
        <v>0</v>
      </c>
      <c r="I45" s="171">
        <v>0</v>
      </c>
      <c r="J45" s="171">
        <v>0</v>
      </c>
      <c r="K45" s="170">
        <v>43</v>
      </c>
      <c r="L45" s="171">
        <v>38</v>
      </c>
      <c r="M45" s="171">
        <v>81</v>
      </c>
      <c r="N45" s="170">
        <v>137</v>
      </c>
      <c r="O45" s="171">
        <v>119</v>
      </c>
      <c r="P45" s="172">
        <v>256</v>
      </c>
    </row>
    <row r="46" spans="1:16" ht="10.5" customHeight="1">
      <c r="A46" s="169" t="s">
        <v>83</v>
      </c>
      <c r="B46" s="170">
        <v>52</v>
      </c>
      <c r="C46" s="171">
        <v>33</v>
      </c>
      <c r="D46" s="171">
        <v>85</v>
      </c>
      <c r="E46" s="170">
        <v>64</v>
      </c>
      <c r="F46" s="171">
        <v>43</v>
      </c>
      <c r="G46" s="171">
        <v>107</v>
      </c>
      <c r="H46" s="170">
        <v>0</v>
      </c>
      <c r="I46" s="171">
        <v>0</v>
      </c>
      <c r="J46" s="171">
        <v>0</v>
      </c>
      <c r="K46" s="170">
        <v>46</v>
      </c>
      <c r="L46" s="171">
        <v>23</v>
      </c>
      <c r="M46" s="171">
        <v>69</v>
      </c>
      <c r="N46" s="170">
        <v>162</v>
      </c>
      <c r="O46" s="171">
        <v>99</v>
      </c>
      <c r="P46" s="172">
        <v>261</v>
      </c>
    </row>
    <row r="47" spans="1:16" ht="10.5" customHeight="1">
      <c r="A47" s="169" t="s">
        <v>84</v>
      </c>
      <c r="B47" s="173" t="s">
        <v>85</v>
      </c>
      <c r="C47" s="174" t="s">
        <v>85</v>
      </c>
      <c r="D47" s="171">
        <v>76</v>
      </c>
      <c r="E47" s="173" t="s">
        <v>85</v>
      </c>
      <c r="F47" s="174" t="s">
        <v>85</v>
      </c>
      <c r="G47" s="171">
        <v>75</v>
      </c>
      <c r="H47" s="170">
        <v>0</v>
      </c>
      <c r="I47" s="171">
        <v>0</v>
      </c>
      <c r="J47" s="171">
        <v>0</v>
      </c>
      <c r="K47" s="173" t="s">
        <v>85</v>
      </c>
      <c r="L47" s="174" t="s">
        <v>85</v>
      </c>
      <c r="M47" s="171">
        <v>56</v>
      </c>
      <c r="N47" s="173" t="s">
        <v>85</v>
      </c>
      <c r="O47" s="174" t="s">
        <v>85</v>
      </c>
      <c r="P47" s="172">
        <v>207</v>
      </c>
    </row>
    <row r="48" spans="1:16" ht="10.5" customHeight="1">
      <c r="A48" s="169" t="s">
        <v>86</v>
      </c>
      <c r="B48" s="173" t="s">
        <v>85</v>
      </c>
      <c r="C48" s="174" t="s">
        <v>85</v>
      </c>
      <c r="D48" s="171">
        <v>74</v>
      </c>
      <c r="E48" s="173" t="s">
        <v>85</v>
      </c>
      <c r="F48" s="174" t="s">
        <v>85</v>
      </c>
      <c r="G48" s="171">
        <v>90</v>
      </c>
      <c r="H48" s="170">
        <v>0</v>
      </c>
      <c r="I48" s="171">
        <v>0</v>
      </c>
      <c r="J48" s="171">
        <v>0</v>
      </c>
      <c r="K48" s="173" t="s">
        <v>85</v>
      </c>
      <c r="L48" s="174" t="s">
        <v>85</v>
      </c>
      <c r="M48" s="171">
        <v>63</v>
      </c>
      <c r="N48" s="173" t="s">
        <v>85</v>
      </c>
      <c r="O48" s="174" t="s">
        <v>85</v>
      </c>
      <c r="P48" s="172">
        <v>227</v>
      </c>
    </row>
    <row r="49" spans="1:16" ht="10.5" customHeight="1">
      <c r="A49" s="169" t="s">
        <v>87</v>
      </c>
      <c r="B49" s="173" t="s">
        <v>85</v>
      </c>
      <c r="C49" s="174" t="s">
        <v>85</v>
      </c>
      <c r="D49" s="171">
        <v>65</v>
      </c>
      <c r="E49" s="173" t="s">
        <v>85</v>
      </c>
      <c r="F49" s="174" t="s">
        <v>85</v>
      </c>
      <c r="G49" s="171">
        <v>91</v>
      </c>
      <c r="H49" s="170">
        <v>0</v>
      </c>
      <c r="I49" s="171">
        <v>0</v>
      </c>
      <c r="J49" s="171">
        <v>0</v>
      </c>
      <c r="K49" s="173" t="s">
        <v>85</v>
      </c>
      <c r="L49" s="174" t="s">
        <v>85</v>
      </c>
      <c r="M49" s="171">
        <v>52</v>
      </c>
      <c r="N49" s="173" t="s">
        <v>85</v>
      </c>
      <c r="O49" s="174" t="s">
        <v>85</v>
      </c>
      <c r="P49" s="172">
        <v>208</v>
      </c>
    </row>
    <row r="50" spans="1:16" ht="10.5" customHeight="1">
      <c r="A50" s="169" t="s">
        <v>88</v>
      </c>
      <c r="B50" s="173">
        <v>35</v>
      </c>
      <c r="C50" s="174">
        <v>27</v>
      </c>
      <c r="D50" s="171">
        <v>62</v>
      </c>
      <c r="E50" s="173">
        <v>49</v>
      </c>
      <c r="F50" s="174">
        <v>40</v>
      </c>
      <c r="G50" s="171">
        <v>89</v>
      </c>
      <c r="H50" s="170">
        <v>0</v>
      </c>
      <c r="I50" s="171">
        <v>0</v>
      </c>
      <c r="J50" s="171">
        <v>0</v>
      </c>
      <c r="K50" s="173">
        <v>38</v>
      </c>
      <c r="L50" s="174">
        <v>24</v>
      </c>
      <c r="M50" s="171">
        <v>62</v>
      </c>
      <c r="N50" s="173">
        <v>122</v>
      </c>
      <c r="O50" s="174">
        <v>91</v>
      </c>
      <c r="P50" s="172">
        <v>213</v>
      </c>
    </row>
    <row r="51" spans="1:16" ht="10.5" customHeight="1">
      <c r="A51" s="169" t="s">
        <v>89</v>
      </c>
      <c r="B51" s="173">
        <v>34</v>
      </c>
      <c r="C51" s="174">
        <v>24</v>
      </c>
      <c r="D51" s="171">
        <v>58</v>
      </c>
      <c r="E51" s="173">
        <v>62</v>
      </c>
      <c r="F51" s="174">
        <v>27</v>
      </c>
      <c r="G51" s="171">
        <v>89</v>
      </c>
      <c r="H51" s="170">
        <v>0</v>
      </c>
      <c r="I51" s="171">
        <v>0</v>
      </c>
      <c r="J51" s="171">
        <v>0</v>
      </c>
      <c r="K51" s="173">
        <v>43</v>
      </c>
      <c r="L51" s="174">
        <v>18</v>
      </c>
      <c r="M51" s="171">
        <v>61</v>
      </c>
      <c r="N51" s="173">
        <v>139</v>
      </c>
      <c r="O51" s="174">
        <v>69</v>
      </c>
      <c r="P51" s="172">
        <v>208</v>
      </c>
    </row>
    <row r="52" spans="1:16" ht="10.5" customHeight="1">
      <c r="A52" s="169" t="s">
        <v>90</v>
      </c>
      <c r="B52" s="173">
        <v>23</v>
      </c>
      <c r="C52" s="174">
        <v>22</v>
      </c>
      <c r="D52" s="171">
        <v>45</v>
      </c>
      <c r="E52" s="173">
        <v>60</v>
      </c>
      <c r="F52" s="174">
        <v>37</v>
      </c>
      <c r="G52" s="171">
        <v>97</v>
      </c>
      <c r="H52" s="170">
        <v>0</v>
      </c>
      <c r="I52" s="171">
        <v>0</v>
      </c>
      <c r="J52" s="171">
        <v>0</v>
      </c>
      <c r="K52" s="173">
        <v>43</v>
      </c>
      <c r="L52" s="174">
        <v>25</v>
      </c>
      <c r="M52" s="171">
        <v>68</v>
      </c>
      <c r="N52" s="173">
        <v>126</v>
      </c>
      <c r="O52" s="174">
        <v>84</v>
      </c>
      <c r="P52" s="172">
        <v>210</v>
      </c>
    </row>
    <row r="53" spans="1:16" ht="10.5" customHeight="1">
      <c r="A53" s="169" t="s">
        <v>91</v>
      </c>
      <c r="B53" s="173">
        <v>25</v>
      </c>
      <c r="C53" s="174">
        <v>21</v>
      </c>
      <c r="D53" s="171">
        <v>46</v>
      </c>
      <c r="E53" s="173">
        <v>46</v>
      </c>
      <c r="F53" s="174">
        <v>42</v>
      </c>
      <c r="G53" s="171">
        <v>88</v>
      </c>
      <c r="H53" s="170">
        <v>0</v>
      </c>
      <c r="I53" s="171">
        <v>0</v>
      </c>
      <c r="J53" s="172">
        <v>0</v>
      </c>
      <c r="K53" s="173">
        <v>46</v>
      </c>
      <c r="L53" s="174">
        <v>23</v>
      </c>
      <c r="M53" s="171">
        <v>69</v>
      </c>
      <c r="N53" s="173">
        <v>117</v>
      </c>
      <c r="O53" s="174">
        <v>86</v>
      </c>
      <c r="P53" s="172">
        <v>203</v>
      </c>
    </row>
    <row r="54" spans="1:16" ht="10.5" customHeight="1">
      <c r="A54" s="169" t="s">
        <v>92</v>
      </c>
      <c r="B54" s="173">
        <v>26</v>
      </c>
      <c r="C54" s="174">
        <v>25</v>
      </c>
      <c r="D54" s="171">
        <v>51</v>
      </c>
      <c r="E54" s="173">
        <v>37</v>
      </c>
      <c r="F54" s="174">
        <v>26</v>
      </c>
      <c r="G54" s="171">
        <v>63</v>
      </c>
      <c r="H54" s="170">
        <v>0</v>
      </c>
      <c r="I54" s="171">
        <v>0</v>
      </c>
      <c r="J54" s="172">
        <v>0</v>
      </c>
      <c r="K54" s="173">
        <v>45</v>
      </c>
      <c r="L54" s="174">
        <v>26</v>
      </c>
      <c r="M54" s="171">
        <v>71</v>
      </c>
      <c r="N54" s="173">
        <v>108</v>
      </c>
      <c r="O54" s="174">
        <v>77</v>
      </c>
      <c r="P54" s="172">
        <v>185</v>
      </c>
    </row>
    <row r="55" spans="1:16" ht="10.5" customHeight="1">
      <c r="A55" s="169" t="s">
        <v>93</v>
      </c>
      <c r="B55" s="173">
        <v>23</v>
      </c>
      <c r="C55" s="174">
        <v>22</v>
      </c>
      <c r="D55" s="171">
        <v>45</v>
      </c>
      <c r="E55" s="173">
        <v>58</v>
      </c>
      <c r="F55" s="174">
        <v>36</v>
      </c>
      <c r="G55" s="171">
        <v>94</v>
      </c>
      <c r="H55" s="170">
        <v>0</v>
      </c>
      <c r="I55" s="171">
        <v>0</v>
      </c>
      <c r="J55" s="172">
        <v>0</v>
      </c>
      <c r="K55" s="173">
        <v>43</v>
      </c>
      <c r="L55" s="174">
        <v>34</v>
      </c>
      <c r="M55" s="171">
        <v>77</v>
      </c>
      <c r="N55" s="173">
        <v>124</v>
      </c>
      <c r="O55" s="174">
        <v>92</v>
      </c>
      <c r="P55" s="172">
        <v>216</v>
      </c>
    </row>
    <row r="56" spans="1:16" ht="10.5" customHeight="1">
      <c r="A56" s="169" t="s">
        <v>94</v>
      </c>
      <c r="B56" s="173" t="s">
        <v>85</v>
      </c>
      <c r="C56" s="174" t="s">
        <v>85</v>
      </c>
      <c r="D56" s="171">
        <v>48</v>
      </c>
      <c r="E56" s="173" t="s">
        <v>85</v>
      </c>
      <c r="F56" s="174" t="s">
        <v>85</v>
      </c>
      <c r="G56" s="171">
        <v>97</v>
      </c>
      <c r="H56" s="170">
        <v>0</v>
      </c>
      <c r="I56" s="171">
        <v>0</v>
      </c>
      <c r="J56" s="172">
        <v>0</v>
      </c>
      <c r="K56" s="173" t="s">
        <v>85</v>
      </c>
      <c r="L56" s="174" t="s">
        <v>85</v>
      </c>
      <c r="M56" s="171">
        <v>71</v>
      </c>
      <c r="N56" s="173" t="s">
        <v>85</v>
      </c>
      <c r="O56" s="174" t="s">
        <v>85</v>
      </c>
      <c r="P56" s="175">
        <v>216</v>
      </c>
    </row>
    <row r="57" spans="1:16" ht="10.5" customHeight="1">
      <c r="A57" s="169" t="s">
        <v>95</v>
      </c>
      <c r="B57" s="173" t="s">
        <v>85</v>
      </c>
      <c r="C57" s="174" t="s">
        <v>85</v>
      </c>
      <c r="D57" s="171">
        <v>33</v>
      </c>
      <c r="E57" s="173" t="s">
        <v>85</v>
      </c>
      <c r="F57" s="174" t="s">
        <v>85</v>
      </c>
      <c r="G57" s="171">
        <v>93</v>
      </c>
      <c r="H57" s="170">
        <v>0</v>
      </c>
      <c r="I57" s="171">
        <v>0</v>
      </c>
      <c r="J57" s="172">
        <v>0</v>
      </c>
      <c r="K57" s="173" t="s">
        <v>85</v>
      </c>
      <c r="L57" s="174" t="s">
        <v>85</v>
      </c>
      <c r="M57" s="171">
        <v>71</v>
      </c>
      <c r="N57" s="173" t="s">
        <v>85</v>
      </c>
      <c r="O57" s="174" t="s">
        <v>85</v>
      </c>
      <c r="P57" s="175">
        <v>197</v>
      </c>
    </row>
    <row r="58" spans="1:16" ht="10.5" customHeight="1">
      <c r="A58" s="169" t="s">
        <v>96</v>
      </c>
      <c r="B58" s="173" t="s">
        <v>85</v>
      </c>
      <c r="C58" s="174" t="s">
        <v>85</v>
      </c>
      <c r="D58" s="171">
        <v>42</v>
      </c>
      <c r="E58" s="173" t="s">
        <v>85</v>
      </c>
      <c r="F58" s="174" t="s">
        <v>85</v>
      </c>
      <c r="G58" s="171">
        <v>104</v>
      </c>
      <c r="H58" s="170">
        <v>0</v>
      </c>
      <c r="I58" s="171">
        <v>0</v>
      </c>
      <c r="J58" s="172">
        <v>0</v>
      </c>
      <c r="K58" s="173" t="s">
        <v>85</v>
      </c>
      <c r="L58" s="174" t="s">
        <v>85</v>
      </c>
      <c r="M58" s="171">
        <v>61</v>
      </c>
      <c r="N58" s="173" t="s">
        <v>85</v>
      </c>
      <c r="O58" s="174" t="s">
        <v>85</v>
      </c>
      <c r="P58" s="175">
        <v>207</v>
      </c>
    </row>
    <row r="59" spans="1:16" s="183" customFormat="1" ht="10.5" customHeight="1">
      <c r="A59" s="169" t="s">
        <v>101</v>
      </c>
      <c r="B59" s="173" t="s">
        <v>85</v>
      </c>
      <c r="C59" s="174" t="s">
        <v>85</v>
      </c>
      <c r="D59" s="171">
        <v>53</v>
      </c>
      <c r="E59" s="173" t="s">
        <v>85</v>
      </c>
      <c r="F59" s="174" t="s">
        <v>85</v>
      </c>
      <c r="G59" s="171">
        <v>113</v>
      </c>
      <c r="H59" s="170">
        <v>0</v>
      </c>
      <c r="I59" s="171">
        <v>0</v>
      </c>
      <c r="J59" s="172">
        <v>0</v>
      </c>
      <c r="K59" s="173" t="s">
        <v>85</v>
      </c>
      <c r="L59" s="174" t="s">
        <v>85</v>
      </c>
      <c r="M59" s="171">
        <v>76</v>
      </c>
      <c r="N59" s="173" t="s">
        <v>85</v>
      </c>
      <c r="O59" s="174" t="s">
        <v>85</v>
      </c>
      <c r="P59" s="175">
        <f>SUM(M59,G59,D59)</f>
        <v>242</v>
      </c>
    </row>
    <row r="60" spans="1:16" s="183" customFormat="1" ht="10.5" customHeight="1">
      <c r="A60" s="169" t="s">
        <v>117</v>
      </c>
      <c r="B60" s="173" t="s">
        <v>85</v>
      </c>
      <c r="C60" s="174" t="s">
        <v>85</v>
      </c>
      <c r="D60" s="171">
        <v>40</v>
      </c>
      <c r="E60" s="173" t="s">
        <v>85</v>
      </c>
      <c r="F60" s="174" t="s">
        <v>85</v>
      </c>
      <c r="G60" s="171">
        <v>96</v>
      </c>
      <c r="H60" s="170">
        <v>0</v>
      </c>
      <c r="I60" s="171">
        <v>0</v>
      </c>
      <c r="J60" s="172">
        <v>0</v>
      </c>
      <c r="K60" s="173" t="s">
        <v>85</v>
      </c>
      <c r="L60" s="174" t="s">
        <v>85</v>
      </c>
      <c r="M60" s="171">
        <v>71</v>
      </c>
      <c r="N60" s="173" t="s">
        <v>85</v>
      </c>
      <c r="O60" s="174" t="s">
        <v>85</v>
      </c>
      <c r="P60" s="175">
        <f>SUM(M60,G60,D60)</f>
        <v>207</v>
      </c>
    </row>
    <row r="61" spans="1:16" s="183" customFormat="1" ht="10.5" customHeight="1">
      <c r="A61" s="169" t="s">
        <v>127</v>
      </c>
      <c r="B61" s="173" t="s">
        <v>85</v>
      </c>
      <c r="C61" s="174" t="s">
        <v>85</v>
      </c>
      <c r="D61" s="171">
        <v>52</v>
      </c>
      <c r="E61" s="173" t="s">
        <v>85</v>
      </c>
      <c r="F61" s="174" t="s">
        <v>85</v>
      </c>
      <c r="G61" s="171">
        <v>99</v>
      </c>
      <c r="H61" s="170">
        <v>0</v>
      </c>
      <c r="I61" s="171">
        <v>0</v>
      </c>
      <c r="J61" s="172">
        <v>0</v>
      </c>
      <c r="K61" s="173" t="s">
        <v>85</v>
      </c>
      <c r="L61" s="174" t="s">
        <v>85</v>
      </c>
      <c r="M61" s="171">
        <v>84</v>
      </c>
      <c r="N61" s="173" t="s">
        <v>85</v>
      </c>
      <c r="O61" s="174" t="s">
        <v>85</v>
      </c>
      <c r="P61" s="175">
        <f>SUM(M61,G61,D61)</f>
        <v>235</v>
      </c>
    </row>
    <row r="62" spans="1:16" s="183" customFormat="1" ht="10.5" customHeight="1">
      <c r="A62" s="169" t="s">
        <v>132</v>
      </c>
      <c r="B62" s="173" t="s">
        <v>85</v>
      </c>
      <c r="C62" s="174" t="s">
        <v>85</v>
      </c>
      <c r="D62" s="171">
        <v>50</v>
      </c>
      <c r="E62" s="173" t="s">
        <v>85</v>
      </c>
      <c r="F62" s="174" t="s">
        <v>85</v>
      </c>
      <c r="G62" s="171">
        <v>95</v>
      </c>
      <c r="H62" s="170">
        <v>0</v>
      </c>
      <c r="I62" s="171">
        <v>0</v>
      </c>
      <c r="J62" s="172">
        <v>0</v>
      </c>
      <c r="K62" s="173" t="s">
        <v>85</v>
      </c>
      <c r="L62" s="174" t="s">
        <v>85</v>
      </c>
      <c r="M62" s="171">
        <v>90</v>
      </c>
      <c r="N62" s="173" t="s">
        <v>85</v>
      </c>
      <c r="O62" s="174" t="s">
        <v>85</v>
      </c>
      <c r="P62" s="175">
        <f>SUM(M62,G62,D62)</f>
        <v>235</v>
      </c>
    </row>
    <row r="63" spans="1:16" s="183" customFormat="1" ht="10.5" customHeight="1">
      <c r="A63" s="176" t="s">
        <v>144</v>
      </c>
      <c r="B63" s="177" t="s">
        <v>85</v>
      </c>
      <c r="C63" s="178" t="s">
        <v>85</v>
      </c>
      <c r="D63" s="179">
        <v>42</v>
      </c>
      <c r="E63" s="177" t="s">
        <v>85</v>
      </c>
      <c r="F63" s="178" t="s">
        <v>85</v>
      </c>
      <c r="G63" s="179">
        <v>98</v>
      </c>
      <c r="H63" s="180">
        <v>0</v>
      </c>
      <c r="I63" s="179">
        <v>0</v>
      </c>
      <c r="J63" s="181">
        <v>0</v>
      </c>
      <c r="K63" s="177" t="s">
        <v>85</v>
      </c>
      <c r="L63" s="178" t="s">
        <v>85</v>
      </c>
      <c r="M63" s="179">
        <v>90</v>
      </c>
      <c r="N63" s="177" t="s">
        <v>85</v>
      </c>
      <c r="O63" s="178" t="s">
        <v>85</v>
      </c>
      <c r="P63" s="214">
        <f>SUM(M63,G63,D63)</f>
        <v>230</v>
      </c>
    </row>
    <row r="64" spans="1:16" ht="12.75" customHeight="1">
      <c r="A64" s="211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</row>
    <row r="65" spans="1:16" ht="12.75" customHeight="1">
      <c r="A65" s="153" t="s">
        <v>98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</row>
    <row r="66" ht="3.75" customHeight="1"/>
    <row r="67" spans="1:16" ht="12.75" customHeight="1">
      <c r="A67" s="155"/>
      <c r="B67" s="156" t="s">
        <v>7</v>
      </c>
      <c r="C67" s="157"/>
      <c r="D67" s="157"/>
      <c r="E67" s="156" t="s">
        <v>6</v>
      </c>
      <c r="F67" s="157"/>
      <c r="G67" s="157"/>
      <c r="H67" s="156" t="s">
        <v>0</v>
      </c>
      <c r="I67" s="157"/>
      <c r="J67" s="157"/>
      <c r="K67" s="156" t="s">
        <v>1</v>
      </c>
      <c r="L67" s="157"/>
      <c r="M67" s="157"/>
      <c r="N67" s="156" t="s">
        <v>4</v>
      </c>
      <c r="O67" s="157"/>
      <c r="P67" s="158"/>
    </row>
    <row r="68" spans="1:16" ht="12.75" customHeight="1">
      <c r="A68" s="159" t="s">
        <v>12</v>
      </c>
      <c r="B68" s="160" t="s">
        <v>5</v>
      </c>
      <c r="C68" s="161"/>
      <c r="D68" s="161"/>
      <c r="E68" s="160" t="s">
        <v>8</v>
      </c>
      <c r="F68" s="161"/>
      <c r="G68" s="161"/>
      <c r="H68" s="162"/>
      <c r="I68" s="163"/>
      <c r="J68" s="163"/>
      <c r="K68" s="162"/>
      <c r="L68" s="163"/>
      <c r="M68" s="163"/>
      <c r="N68" s="162"/>
      <c r="O68" s="163"/>
      <c r="P68" s="164"/>
    </row>
    <row r="69" spans="1:16" ht="12.75" customHeight="1">
      <c r="A69" s="165"/>
      <c r="B69" s="166" t="s">
        <v>76</v>
      </c>
      <c r="C69" s="167" t="s">
        <v>77</v>
      </c>
      <c r="D69" s="167" t="s">
        <v>78</v>
      </c>
      <c r="E69" s="166" t="s">
        <v>76</v>
      </c>
      <c r="F69" s="167" t="s">
        <v>77</v>
      </c>
      <c r="G69" s="167" t="s">
        <v>78</v>
      </c>
      <c r="H69" s="166" t="s">
        <v>76</v>
      </c>
      <c r="I69" s="167" t="s">
        <v>77</v>
      </c>
      <c r="J69" s="167" t="s">
        <v>78</v>
      </c>
      <c r="K69" s="166" t="s">
        <v>76</v>
      </c>
      <c r="L69" s="167" t="s">
        <v>77</v>
      </c>
      <c r="M69" s="167" t="s">
        <v>78</v>
      </c>
      <c r="N69" s="166" t="s">
        <v>76</v>
      </c>
      <c r="O69" s="167" t="s">
        <v>77</v>
      </c>
      <c r="P69" s="168" t="s">
        <v>78</v>
      </c>
    </row>
    <row r="70" spans="1:16" ht="10.5" customHeight="1">
      <c r="A70" s="169" t="s">
        <v>9</v>
      </c>
      <c r="B70" s="170">
        <v>0</v>
      </c>
      <c r="C70" s="171">
        <v>0</v>
      </c>
      <c r="D70" s="171">
        <v>0</v>
      </c>
      <c r="E70" s="170">
        <v>65</v>
      </c>
      <c r="F70" s="171">
        <v>44</v>
      </c>
      <c r="G70" s="171">
        <v>109</v>
      </c>
      <c r="H70" s="170">
        <v>0</v>
      </c>
      <c r="I70" s="171">
        <v>0</v>
      </c>
      <c r="J70" s="171">
        <v>0</v>
      </c>
      <c r="K70" s="170">
        <v>43</v>
      </c>
      <c r="L70" s="171">
        <v>31</v>
      </c>
      <c r="M70" s="171">
        <v>74</v>
      </c>
      <c r="N70" s="170">
        <v>108</v>
      </c>
      <c r="O70" s="171">
        <v>75</v>
      </c>
      <c r="P70" s="172">
        <v>183</v>
      </c>
    </row>
    <row r="71" spans="1:16" ht="10.5" customHeight="1">
      <c r="A71" s="169" t="s">
        <v>79</v>
      </c>
      <c r="B71" s="170">
        <v>0</v>
      </c>
      <c r="C71" s="171">
        <v>0</v>
      </c>
      <c r="D71" s="171">
        <v>0</v>
      </c>
      <c r="E71" s="170">
        <v>51</v>
      </c>
      <c r="F71" s="171">
        <v>55</v>
      </c>
      <c r="G71" s="171">
        <v>106</v>
      </c>
      <c r="H71" s="170">
        <v>0</v>
      </c>
      <c r="I71" s="171">
        <v>0</v>
      </c>
      <c r="J71" s="171">
        <v>0</v>
      </c>
      <c r="K71" s="170">
        <v>46</v>
      </c>
      <c r="L71" s="171">
        <v>29</v>
      </c>
      <c r="M71" s="171">
        <v>75</v>
      </c>
      <c r="N71" s="170">
        <v>97</v>
      </c>
      <c r="O71" s="171">
        <v>84</v>
      </c>
      <c r="P71" s="172">
        <v>181</v>
      </c>
    </row>
    <row r="72" spans="1:16" ht="10.5" customHeight="1">
      <c r="A72" s="169" t="s">
        <v>80</v>
      </c>
      <c r="B72" s="170">
        <v>0</v>
      </c>
      <c r="C72" s="171">
        <v>0</v>
      </c>
      <c r="D72" s="171">
        <v>0</v>
      </c>
      <c r="E72" s="170">
        <v>58</v>
      </c>
      <c r="F72" s="171">
        <v>56</v>
      </c>
      <c r="G72" s="171">
        <v>114</v>
      </c>
      <c r="H72" s="170">
        <v>0</v>
      </c>
      <c r="I72" s="171">
        <v>0</v>
      </c>
      <c r="J72" s="171">
        <v>0</v>
      </c>
      <c r="K72" s="170">
        <v>25</v>
      </c>
      <c r="L72" s="171">
        <v>40</v>
      </c>
      <c r="M72" s="171">
        <v>65</v>
      </c>
      <c r="N72" s="170">
        <v>83</v>
      </c>
      <c r="O72" s="171">
        <v>96</v>
      </c>
      <c r="P72" s="172">
        <v>179</v>
      </c>
    </row>
    <row r="73" spans="1:16" ht="10.5" customHeight="1">
      <c r="A73" s="169" t="s">
        <v>10</v>
      </c>
      <c r="B73" s="170">
        <v>0</v>
      </c>
      <c r="C73" s="171">
        <v>0</v>
      </c>
      <c r="D73" s="171">
        <v>0</v>
      </c>
      <c r="E73" s="170">
        <v>67</v>
      </c>
      <c r="F73" s="171">
        <v>53</v>
      </c>
      <c r="G73" s="171">
        <v>120</v>
      </c>
      <c r="H73" s="170">
        <v>0</v>
      </c>
      <c r="I73" s="171">
        <v>0</v>
      </c>
      <c r="J73" s="171">
        <v>0</v>
      </c>
      <c r="K73" s="170">
        <v>31</v>
      </c>
      <c r="L73" s="171">
        <v>29</v>
      </c>
      <c r="M73" s="171">
        <v>60</v>
      </c>
      <c r="N73" s="170">
        <v>98</v>
      </c>
      <c r="O73" s="171">
        <v>82</v>
      </c>
      <c r="P73" s="172">
        <v>180</v>
      </c>
    </row>
    <row r="74" spans="1:16" ht="10.5" customHeight="1">
      <c r="A74" s="169" t="s">
        <v>81</v>
      </c>
      <c r="B74" s="170">
        <v>0</v>
      </c>
      <c r="C74" s="171">
        <v>0</v>
      </c>
      <c r="D74" s="171">
        <v>0</v>
      </c>
      <c r="E74" s="170">
        <v>61</v>
      </c>
      <c r="F74" s="171">
        <v>71</v>
      </c>
      <c r="G74" s="171">
        <v>132</v>
      </c>
      <c r="H74" s="170">
        <v>0</v>
      </c>
      <c r="I74" s="171">
        <v>0</v>
      </c>
      <c r="J74" s="171">
        <v>0</v>
      </c>
      <c r="K74" s="170">
        <v>30</v>
      </c>
      <c r="L74" s="171">
        <v>30</v>
      </c>
      <c r="M74" s="171">
        <v>60</v>
      </c>
      <c r="N74" s="170">
        <v>91</v>
      </c>
      <c r="O74" s="171">
        <v>101</v>
      </c>
      <c r="P74" s="172">
        <v>192</v>
      </c>
    </row>
    <row r="75" spans="1:16" ht="10.5" customHeight="1">
      <c r="A75" s="169" t="s">
        <v>82</v>
      </c>
      <c r="B75" s="170">
        <v>51</v>
      </c>
      <c r="C75" s="171">
        <v>42</v>
      </c>
      <c r="D75" s="171">
        <v>93</v>
      </c>
      <c r="E75" s="170">
        <v>15</v>
      </c>
      <c r="F75" s="171">
        <v>24</v>
      </c>
      <c r="G75" s="171">
        <v>39</v>
      </c>
      <c r="H75" s="170">
        <v>0</v>
      </c>
      <c r="I75" s="171">
        <v>0</v>
      </c>
      <c r="J75" s="171">
        <v>0</v>
      </c>
      <c r="K75" s="170">
        <v>21</v>
      </c>
      <c r="L75" s="171">
        <v>24</v>
      </c>
      <c r="M75" s="171">
        <v>45</v>
      </c>
      <c r="N75" s="170">
        <v>87</v>
      </c>
      <c r="O75" s="171">
        <v>90</v>
      </c>
      <c r="P75" s="172">
        <v>177</v>
      </c>
    </row>
    <row r="76" spans="1:16" ht="10.5" customHeight="1">
      <c r="A76" s="169" t="s">
        <v>83</v>
      </c>
      <c r="B76" s="170">
        <v>48</v>
      </c>
      <c r="C76" s="171">
        <v>52</v>
      </c>
      <c r="D76" s="171">
        <v>100</v>
      </c>
      <c r="E76" s="170">
        <v>13</v>
      </c>
      <c r="F76" s="171">
        <v>23</v>
      </c>
      <c r="G76" s="171">
        <v>36</v>
      </c>
      <c r="H76" s="170">
        <v>0</v>
      </c>
      <c r="I76" s="171">
        <v>0</v>
      </c>
      <c r="J76" s="171">
        <v>0</v>
      </c>
      <c r="K76" s="170">
        <v>28</v>
      </c>
      <c r="L76" s="171">
        <v>26</v>
      </c>
      <c r="M76" s="171">
        <v>54</v>
      </c>
      <c r="N76" s="170">
        <v>89</v>
      </c>
      <c r="O76" s="171">
        <v>101</v>
      </c>
      <c r="P76" s="172">
        <v>190</v>
      </c>
    </row>
    <row r="77" spans="1:16" ht="10.5" customHeight="1">
      <c r="A77" s="169" t="s">
        <v>84</v>
      </c>
      <c r="B77" s="173" t="s">
        <v>85</v>
      </c>
      <c r="C77" s="174" t="s">
        <v>85</v>
      </c>
      <c r="D77" s="171">
        <v>97</v>
      </c>
      <c r="E77" s="173" t="s">
        <v>85</v>
      </c>
      <c r="F77" s="174" t="s">
        <v>85</v>
      </c>
      <c r="G77" s="171">
        <v>35</v>
      </c>
      <c r="H77" s="170">
        <v>0</v>
      </c>
      <c r="I77" s="171">
        <v>0</v>
      </c>
      <c r="J77" s="171">
        <v>0</v>
      </c>
      <c r="K77" s="173" t="s">
        <v>85</v>
      </c>
      <c r="L77" s="174" t="s">
        <v>85</v>
      </c>
      <c r="M77" s="171">
        <v>43</v>
      </c>
      <c r="N77" s="173" t="s">
        <v>85</v>
      </c>
      <c r="O77" s="174" t="s">
        <v>85</v>
      </c>
      <c r="P77" s="172">
        <v>175</v>
      </c>
    </row>
    <row r="78" spans="1:16" ht="10.5" customHeight="1">
      <c r="A78" s="169" t="s">
        <v>86</v>
      </c>
      <c r="B78" s="173" t="s">
        <v>85</v>
      </c>
      <c r="C78" s="174" t="s">
        <v>85</v>
      </c>
      <c r="D78" s="171">
        <v>115</v>
      </c>
      <c r="E78" s="173" t="s">
        <v>85</v>
      </c>
      <c r="F78" s="174" t="s">
        <v>85</v>
      </c>
      <c r="G78" s="171">
        <v>32</v>
      </c>
      <c r="H78" s="170">
        <v>0</v>
      </c>
      <c r="I78" s="171">
        <v>0</v>
      </c>
      <c r="J78" s="171">
        <v>0</v>
      </c>
      <c r="K78" s="173" t="s">
        <v>85</v>
      </c>
      <c r="L78" s="174" t="s">
        <v>85</v>
      </c>
      <c r="M78" s="171">
        <v>50</v>
      </c>
      <c r="N78" s="173" t="s">
        <v>85</v>
      </c>
      <c r="O78" s="174" t="s">
        <v>85</v>
      </c>
      <c r="P78" s="172">
        <v>197</v>
      </c>
    </row>
    <row r="79" spans="1:16" ht="10.5" customHeight="1">
      <c r="A79" s="169" t="s">
        <v>87</v>
      </c>
      <c r="B79" s="173" t="s">
        <v>85</v>
      </c>
      <c r="C79" s="174" t="s">
        <v>85</v>
      </c>
      <c r="D79" s="171">
        <v>122</v>
      </c>
      <c r="E79" s="173" t="s">
        <v>85</v>
      </c>
      <c r="F79" s="174" t="s">
        <v>85</v>
      </c>
      <c r="G79" s="171">
        <v>42</v>
      </c>
      <c r="H79" s="170">
        <v>0</v>
      </c>
      <c r="I79" s="171">
        <v>0</v>
      </c>
      <c r="J79" s="171">
        <v>0</v>
      </c>
      <c r="K79" s="173" t="s">
        <v>85</v>
      </c>
      <c r="L79" s="174" t="s">
        <v>85</v>
      </c>
      <c r="M79" s="171">
        <v>64</v>
      </c>
      <c r="N79" s="173" t="s">
        <v>85</v>
      </c>
      <c r="O79" s="174" t="s">
        <v>85</v>
      </c>
      <c r="P79" s="172">
        <v>228</v>
      </c>
    </row>
    <row r="80" spans="1:16" ht="10.5" customHeight="1">
      <c r="A80" s="169" t="s">
        <v>88</v>
      </c>
      <c r="B80" s="173" t="s">
        <v>85</v>
      </c>
      <c r="C80" s="174" t="s">
        <v>85</v>
      </c>
      <c r="D80" s="171">
        <v>108</v>
      </c>
      <c r="E80" s="173" t="s">
        <v>85</v>
      </c>
      <c r="F80" s="174" t="s">
        <v>85</v>
      </c>
      <c r="G80" s="171">
        <v>34</v>
      </c>
      <c r="H80" s="170">
        <v>0</v>
      </c>
      <c r="I80" s="171">
        <v>0</v>
      </c>
      <c r="J80" s="171">
        <v>0</v>
      </c>
      <c r="K80" s="173" t="s">
        <v>85</v>
      </c>
      <c r="L80" s="174" t="s">
        <v>85</v>
      </c>
      <c r="M80" s="171">
        <v>71</v>
      </c>
      <c r="N80" s="173" t="s">
        <v>85</v>
      </c>
      <c r="O80" s="174" t="s">
        <v>85</v>
      </c>
      <c r="P80" s="172">
        <v>213</v>
      </c>
    </row>
    <row r="81" spans="1:16" ht="10.5" customHeight="1">
      <c r="A81" s="169" t="s">
        <v>89</v>
      </c>
      <c r="B81" s="173" t="s">
        <v>85</v>
      </c>
      <c r="C81" s="174" t="s">
        <v>85</v>
      </c>
      <c r="D81" s="171">
        <v>121</v>
      </c>
      <c r="E81" s="173" t="s">
        <v>85</v>
      </c>
      <c r="F81" s="174" t="s">
        <v>85</v>
      </c>
      <c r="G81" s="171">
        <v>45</v>
      </c>
      <c r="H81" s="170">
        <v>0</v>
      </c>
      <c r="I81" s="171">
        <v>0</v>
      </c>
      <c r="J81" s="171">
        <v>0</v>
      </c>
      <c r="K81" s="173" t="s">
        <v>85</v>
      </c>
      <c r="L81" s="174" t="s">
        <v>85</v>
      </c>
      <c r="M81" s="171">
        <v>62</v>
      </c>
      <c r="N81" s="173" t="s">
        <v>85</v>
      </c>
      <c r="O81" s="174" t="s">
        <v>85</v>
      </c>
      <c r="P81" s="172">
        <v>228</v>
      </c>
    </row>
    <row r="82" spans="1:16" ht="10.5" customHeight="1">
      <c r="A82" s="169" t="s">
        <v>90</v>
      </c>
      <c r="B82" s="173" t="s">
        <v>85</v>
      </c>
      <c r="C82" s="174" t="s">
        <v>85</v>
      </c>
      <c r="D82" s="171">
        <v>124</v>
      </c>
      <c r="E82" s="173" t="s">
        <v>85</v>
      </c>
      <c r="F82" s="174" t="s">
        <v>85</v>
      </c>
      <c r="G82" s="171">
        <v>34</v>
      </c>
      <c r="H82" s="170">
        <v>0</v>
      </c>
      <c r="I82" s="171">
        <v>0</v>
      </c>
      <c r="J82" s="171">
        <v>0</v>
      </c>
      <c r="K82" s="173" t="s">
        <v>85</v>
      </c>
      <c r="L82" s="174" t="s">
        <v>85</v>
      </c>
      <c r="M82" s="171">
        <v>60</v>
      </c>
      <c r="N82" s="173" t="s">
        <v>85</v>
      </c>
      <c r="O82" s="174" t="s">
        <v>85</v>
      </c>
      <c r="P82" s="172">
        <v>218</v>
      </c>
    </row>
    <row r="83" spans="1:16" ht="10.5" customHeight="1">
      <c r="A83" s="169" t="s">
        <v>91</v>
      </c>
      <c r="B83" s="173" t="s">
        <v>85</v>
      </c>
      <c r="C83" s="174" t="s">
        <v>85</v>
      </c>
      <c r="D83" s="171">
        <v>120</v>
      </c>
      <c r="E83" s="173" t="s">
        <v>85</v>
      </c>
      <c r="F83" s="174" t="s">
        <v>85</v>
      </c>
      <c r="G83" s="171">
        <v>40</v>
      </c>
      <c r="H83" s="170">
        <v>0</v>
      </c>
      <c r="I83" s="171">
        <v>0</v>
      </c>
      <c r="J83" s="171">
        <v>0</v>
      </c>
      <c r="K83" s="173" t="s">
        <v>85</v>
      </c>
      <c r="L83" s="174" t="s">
        <v>85</v>
      </c>
      <c r="M83" s="172">
        <v>80</v>
      </c>
      <c r="N83" s="173" t="s">
        <v>85</v>
      </c>
      <c r="O83" s="174" t="s">
        <v>85</v>
      </c>
      <c r="P83" s="172">
        <v>240</v>
      </c>
    </row>
    <row r="84" spans="1:16" ht="10.5" customHeight="1">
      <c r="A84" s="169" t="s">
        <v>92</v>
      </c>
      <c r="B84" s="173" t="s">
        <v>85</v>
      </c>
      <c r="C84" s="174" t="s">
        <v>85</v>
      </c>
      <c r="D84" s="171">
        <v>120</v>
      </c>
      <c r="E84" s="173" t="s">
        <v>85</v>
      </c>
      <c r="F84" s="174" t="s">
        <v>85</v>
      </c>
      <c r="G84" s="171">
        <v>35</v>
      </c>
      <c r="H84" s="170">
        <v>0</v>
      </c>
      <c r="I84" s="171">
        <v>0</v>
      </c>
      <c r="J84" s="171">
        <v>0</v>
      </c>
      <c r="K84" s="173" t="s">
        <v>85</v>
      </c>
      <c r="L84" s="174" t="s">
        <v>85</v>
      </c>
      <c r="M84" s="172">
        <v>80</v>
      </c>
      <c r="N84" s="173" t="s">
        <v>85</v>
      </c>
      <c r="O84" s="174" t="s">
        <v>85</v>
      </c>
      <c r="P84" s="172">
        <v>235</v>
      </c>
    </row>
    <row r="85" spans="1:16" ht="10.5" customHeight="1">
      <c r="A85" s="169" t="s">
        <v>93</v>
      </c>
      <c r="B85" s="173" t="s">
        <v>85</v>
      </c>
      <c r="C85" s="174" t="s">
        <v>85</v>
      </c>
      <c r="D85" s="171">
        <v>130</v>
      </c>
      <c r="E85" s="173" t="s">
        <v>85</v>
      </c>
      <c r="F85" s="174" t="s">
        <v>85</v>
      </c>
      <c r="G85" s="171">
        <v>35</v>
      </c>
      <c r="H85" s="170">
        <v>0</v>
      </c>
      <c r="I85" s="171">
        <v>0</v>
      </c>
      <c r="J85" s="171">
        <v>0</v>
      </c>
      <c r="K85" s="173" t="s">
        <v>85</v>
      </c>
      <c r="L85" s="174" t="s">
        <v>85</v>
      </c>
      <c r="M85" s="172">
        <v>73</v>
      </c>
      <c r="N85" s="173" t="s">
        <v>85</v>
      </c>
      <c r="O85" s="174" t="s">
        <v>85</v>
      </c>
      <c r="P85" s="172">
        <v>238</v>
      </c>
    </row>
    <row r="86" spans="1:16" ht="10.5" customHeight="1">
      <c r="A86" s="169" t="s">
        <v>94</v>
      </c>
      <c r="B86" s="173" t="s">
        <v>85</v>
      </c>
      <c r="C86" s="174" t="s">
        <v>85</v>
      </c>
      <c r="D86" s="171">
        <v>178</v>
      </c>
      <c r="E86" s="173" t="s">
        <v>85</v>
      </c>
      <c r="F86" s="174" t="s">
        <v>85</v>
      </c>
      <c r="G86" s="171">
        <v>33</v>
      </c>
      <c r="H86" s="170">
        <v>0</v>
      </c>
      <c r="I86" s="171">
        <v>0</v>
      </c>
      <c r="J86" s="171">
        <v>0</v>
      </c>
      <c r="K86" s="173" t="s">
        <v>85</v>
      </c>
      <c r="L86" s="174" t="s">
        <v>85</v>
      </c>
      <c r="M86" s="172">
        <v>87</v>
      </c>
      <c r="N86" s="173" t="s">
        <v>85</v>
      </c>
      <c r="O86" s="174" t="s">
        <v>85</v>
      </c>
      <c r="P86" s="172">
        <v>298</v>
      </c>
    </row>
    <row r="87" spans="1:16" ht="10.5" customHeight="1">
      <c r="A87" s="169" t="s">
        <v>95</v>
      </c>
      <c r="B87" s="173" t="s">
        <v>85</v>
      </c>
      <c r="C87" s="174" t="s">
        <v>85</v>
      </c>
      <c r="D87" s="171">
        <v>192</v>
      </c>
      <c r="E87" s="173" t="s">
        <v>85</v>
      </c>
      <c r="F87" s="174" t="s">
        <v>85</v>
      </c>
      <c r="G87" s="171">
        <v>61</v>
      </c>
      <c r="H87" s="170">
        <v>0</v>
      </c>
      <c r="I87" s="171">
        <v>0</v>
      </c>
      <c r="J87" s="171">
        <v>0</v>
      </c>
      <c r="K87" s="173" t="s">
        <v>85</v>
      </c>
      <c r="L87" s="174" t="s">
        <v>85</v>
      </c>
      <c r="M87" s="172">
        <v>80</v>
      </c>
      <c r="N87" s="173" t="s">
        <v>85</v>
      </c>
      <c r="O87" s="174" t="s">
        <v>85</v>
      </c>
      <c r="P87" s="172">
        <v>333</v>
      </c>
    </row>
    <row r="88" spans="1:16" s="183" customFormat="1" ht="10.5" customHeight="1">
      <c r="A88" s="169" t="s">
        <v>96</v>
      </c>
      <c r="B88" s="173" t="s">
        <v>85</v>
      </c>
      <c r="C88" s="174" t="s">
        <v>85</v>
      </c>
      <c r="D88" s="171">
        <v>183</v>
      </c>
      <c r="E88" s="173" t="s">
        <v>85</v>
      </c>
      <c r="F88" s="174" t="s">
        <v>85</v>
      </c>
      <c r="G88" s="171">
        <v>54</v>
      </c>
      <c r="H88" s="170">
        <v>0</v>
      </c>
      <c r="I88" s="171">
        <v>0</v>
      </c>
      <c r="J88" s="171">
        <v>0</v>
      </c>
      <c r="K88" s="173" t="s">
        <v>85</v>
      </c>
      <c r="L88" s="174" t="s">
        <v>85</v>
      </c>
      <c r="M88" s="172">
        <v>82</v>
      </c>
      <c r="N88" s="173" t="s">
        <v>85</v>
      </c>
      <c r="O88" s="174" t="s">
        <v>85</v>
      </c>
      <c r="P88" s="172">
        <v>319</v>
      </c>
    </row>
    <row r="89" spans="1:16" s="183" customFormat="1" ht="10.5" customHeight="1">
      <c r="A89" s="169" t="s">
        <v>101</v>
      </c>
      <c r="B89" s="173" t="s">
        <v>85</v>
      </c>
      <c r="C89" s="174" t="s">
        <v>85</v>
      </c>
      <c r="D89" s="171">
        <v>216</v>
      </c>
      <c r="E89" s="173" t="s">
        <v>85</v>
      </c>
      <c r="F89" s="174" t="s">
        <v>85</v>
      </c>
      <c r="G89" s="171">
        <v>71</v>
      </c>
      <c r="H89" s="170">
        <v>0</v>
      </c>
      <c r="I89" s="171">
        <v>0</v>
      </c>
      <c r="J89" s="171">
        <v>0</v>
      </c>
      <c r="K89" s="173" t="s">
        <v>85</v>
      </c>
      <c r="L89" s="174" t="s">
        <v>85</v>
      </c>
      <c r="M89" s="172">
        <v>117</v>
      </c>
      <c r="N89" s="173" t="s">
        <v>85</v>
      </c>
      <c r="O89" s="174" t="s">
        <v>85</v>
      </c>
      <c r="P89" s="172">
        <f>SUM(M89,J89,G89,D89)</f>
        <v>404</v>
      </c>
    </row>
    <row r="90" spans="1:16" s="183" customFormat="1" ht="10.5" customHeight="1">
      <c r="A90" s="169" t="s">
        <v>117</v>
      </c>
      <c r="B90" s="173" t="s">
        <v>85</v>
      </c>
      <c r="C90" s="174" t="s">
        <v>85</v>
      </c>
      <c r="D90" s="171">
        <v>201</v>
      </c>
      <c r="E90" s="173" t="s">
        <v>85</v>
      </c>
      <c r="F90" s="174" t="s">
        <v>85</v>
      </c>
      <c r="G90" s="171">
        <v>71</v>
      </c>
      <c r="H90" s="170">
        <v>0</v>
      </c>
      <c r="I90" s="171">
        <v>0</v>
      </c>
      <c r="J90" s="171">
        <v>0</v>
      </c>
      <c r="K90" s="173" t="s">
        <v>85</v>
      </c>
      <c r="L90" s="174" t="s">
        <v>85</v>
      </c>
      <c r="M90" s="172">
        <v>152</v>
      </c>
      <c r="N90" s="173" t="s">
        <v>85</v>
      </c>
      <c r="O90" s="174" t="s">
        <v>85</v>
      </c>
      <c r="P90" s="172">
        <f>SUM(M90,J90,G90,D90)</f>
        <v>424</v>
      </c>
    </row>
    <row r="91" spans="1:16" s="183" customFormat="1" ht="10.5" customHeight="1">
      <c r="A91" s="169" t="s">
        <v>127</v>
      </c>
      <c r="B91" s="173" t="s">
        <v>85</v>
      </c>
      <c r="C91" s="174" t="s">
        <v>85</v>
      </c>
      <c r="D91" s="171">
        <v>221</v>
      </c>
      <c r="E91" s="173" t="s">
        <v>85</v>
      </c>
      <c r="F91" s="174" t="s">
        <v>85</v>
      </c>
      <c r="G91" s="171">
        <v>88</v>
      </c>
      <c r="H91" s="170">
        <v>0</v>
      </c>
      <c r="I91" s="171">
        <v>0</v>
      </c>
      <c r="J91" s="171">
        <v>0</v>
      </c>
      <c r="K91" s="173" t="s">
        <v>85</v>
      </c>
      <c r="L91" s="174" t="s">
        <v>85</v>
      </c>
      <c r="M91" s="172">
        <v>137</v>
      </c>
      <c r="N91" s="173" t="s">
        <v>85</v>
      </c>
      <c r="O91" s="174" t="s">
        <v>85</v>
      </c>
      <c r="P91" s="172">
        <f>SUM(M91,J91,G91,D91)</f>
        <v>446</v>
      </c>
    </row>
    <row r="92" spans="1:16" s="183" customFormat="1" ht="9.75">
      <c r="A92" s="169" t="s">
        <v>132</v>
      </c>
      <c r="B92" s="173" t="s">
        <v>85</v>
      </c>
      <c r="C92" s="174" t="s">
        <v>85</v>
      </c>
      <c r="D92" s="171">
        <v>224</v>
      </c>
      <c r="E92" s="173" t="s">
        <v>85</v>
      </c>
      <c r="F92" s="174" t="s">
        <v>85</v>
      </c>
      <c r="G92" s="171">
        <v>87</v>
      </c>
      <c r="H92" s="170">
        <v>0</v>
      </c>
      <c r="I92" s="171">
        <v>0</v>
      </c>
      <c r="J92" s="171">
        <v>0</v>
      </c>
      <c r="K92" s="173" t="s">
        <v>85</v>
      </c>
      <c r="L92" s="174" t="s">
        <v>85</v>
      </c>
      <c r="M92" s="172">
        <v>159</v>
      </c>
      <c r="N92" s="173" t="s">
        <v>85</v>
      </c>
      <c r="O92" s="174" t="s">
        <v>85</v>
      </c>
      <c r="P92" s="172">
        <f>SUM(M92,J92,G92,D92)</f>
        <v>470</v>
      </c>
    </row>
    <row r="93" spans="1:16" ht="9.75">
      <c r="A93" s="176" t="s">
        <v>144</v>
      </c>
      <c r="B93" s="177" t="s">
        <v>85</v>
      </c>
      <c r="C93" s="178" t="s">
        <v>85</v>
      </c>
      <c r="D93" s="179">
        <v>176</v>
      </c>
      <c r="E93" s="177" t="s">
        <v>85</v>
      </c>
      <c r="F93" s="178" t="s">
        <v>85</v>
      </c>
      <c r="G93" s="179">
        <v>94</v>
      </c>
      <c r="H93" s="180">
        <v>0</v>
      </c>
      <c r="I93" s="179">
        <v>0</v>
      </c>
      <c r="J93" s="179">
        <v>0</v>
      </c>
      <c r="K93" s="177" t="s">
        <v>85</v>
      </c>
      <c r="L93" s="178" t="s">
        <v>85</v>
      </c>
      <c r="M93" s="181">
        <v>166</v>
      </c>
      <c r="N93" s="177" t="s">
        <v>85</v>
      </c>
      <c r="O93" s="178" t="s">
        <v>85</v>
      </c>
      <c r="P93" s="181">
        <f>SUM(M93,J93,G93,D93)</f>
        <v>436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AB57" sqref="AB57"/>
    </sheetView>
  </sheetViews>
  <sheetFormatPr defaultColWidth="9.140625" defaultRowHeight="12.75"/>
  <cols>
    <col min="1" max="1" width="11.421875" style="100" customWidth="1"/>
    <col min="2" max="10" width="7.00390625" style="100" customWidth="1"/>
    <col min="11" max="12" width="7.00390625" style="129" customWidth="1"/>
    <col min="13" max="13" width="1.8515625" style="100" customWidth="1"/>
    <col min="14" max="14" width="7.7109375" style="100" customWidth="1"/>
    <col min="15" max="15" width="8.7109375" style="100" customWidth="1"/>
    <col min="16" max="16384" width="9.140625" style="100" customWidth="1"/>
  </cols>
  <sheetData>
    <row r="1" spans="1:15" ht="10.5" customHeight="1">
      <c r="A1" s="96" t="s">
        <v>142</v>
      </c>
      <c r="B1" s="97"/>
      <c r="C1" s="98"/>
      <c r="D1" s="97"/>
      <c r="E1" s="98"/>
      <c r="F1" s="97"/>
      <c r="G1" s="98"/>
      <c r="H1" s="97"/>
      <c r="I1" s="98"/>
      <c r="J1" s="97"/>
      <c r="K1" s="99"/>
      <c r="L1" s="99"/>
      <c r="N1" s="97"/>
      <c r="O1" s="98"/>
    </row>
    <row r="2" spans="1:15" ht="10.5" customHeight="1">
      <c r="A2" s="96"/>
      <c r="B2" s="97"/>
      <c r="C2" s="98"/>
      <c r="D2" s="97"/>
      <c r="E2" s="98"/>
      <c r="F2" s="97"/>
      <c r="G2" s="98"/>
      <c r="H2" s="97"/>
      <c r="I2" s="98"/>
      <c r="J2" s="97"/>
      <c r="K2" s="99"/>
      <c r="L2" s="99"/>
      <c r="N2" s="97"/>
      <c r="O2" s="98"/>
    </row>
    <row r="3" spans="1:15" ht="11.25" customHeight="1">
      <c r="A3" s="101" t="s">
        <v>35</v>
      </c>
      <c r="B3" s="102"/>
      <c r="C3" s="103"/>
      <c r="D3" s="102"/>
      <c r="E3" s="103"/>
      <c r="F3" s="104"/>
      <c r="G3" s="104"/>
      <c r="H3" s="102"/>
      <c r="I3" s="103"/>
      <c r="J3" s="102"/>
      <c r="K3" s="105"/>
      <c r="L3" s="105"/>
      <c r="M3" s="104"/>
      <c r="N3" s="102"/>
      <c r="O3" s="103"/>
    </row>
    <row r="4" spans="1:15" ht="10.5" customHeight="1">
      <c r="A4" s="101" t="s">
        <v>34</v>
      </c>
      <c r="B4" s="102"/>
      <c r="C4" s="103"/>
      <c r="D4" s="102"/>
      <c r="E4" s="103"/>
      <c r="F4" s="104"/>
      <c r="G4" s="104"/>
      <c r="H4" s="102"/>
      <c r="I4" s="103"/>
      <c r="J4" s="102"/>
      <c r="K4" s="105"/>
      <c r="L4" s="105"/>
      <c r="M4" s="104"/>
      <c r="N4" s="102"/>
      <c r="O4" s="103"/>
    </row>
    <row r="5" spans="1:15" ht="10.5" customHeight="1">
      <c r="A5" s="101"/>
      <c r="B5" s="102"/>
      <c r="C5" s="103"/>
      <c r="D5" s="102"/>
      <c r="E5" s="103"/>
      <c r="F5" s="104"/>
      <c r="G5" s="104"/>
      <c r="H5" s="102"/>
      <c r="I5" s="103"/>
      <c r="J5" s="102"/>
      <c r="K5" s="105"/>
      <c r="L5" s="105"/>
      <c r="M5" s="104"/>
      <c r="N5" s="102"/>
      <c r="O5" s="103"/>
    </row>
    <row r="6" spans="1:15" ht="10.5" customHeight="1">
      <c r="A6" s="142" t="s">
        <v>12</v>
      </c>
      <c r="B6" s="12" t="s">
        <v>7</v>
      </c>
      <c r="C6" s="13"/>
      <c r="D6" s="12" t="s">
        <v>6</v>
      </c>
      <c r="E6" s="13"/>
      <c r="F6" s="12" t="s">
        <v>0</v>
      </c>
      <c r="G6" s="13"/>
      <c r="H6" s="12" t="s">
        <v>1</v>
      </c>
      <c r="I6" s="13"/>
      <c r="J6" s="12" t="s">
        <v>4</v>
      </c>
      <c r="K6" s="143"/>
      <c r="L6" s="110"/>
      <c r="M6" s="5"/>
      <c r="N6" s="12" t="s">
        <v>11</v>
      </c>
      <c r="O6" s="15"/>
    </row>
    <row r="7" spans="1:15" ht="10.5" customHeight="1">
      <c r="A7" s="16"/>
      <c r="B7" s="17" t="s">
        <v>5</v>
      </c>
      <c r="C7" s="18"/>
      <c r="D7" s="16" t="s">
        <v>8</v>
      </c>
      <c r="E7" s="8"/>
      <c r="F7" s="19"/>
      <c r="G7" s="3"/>
      <c r="H7" s="19"/>
      <c r="I7" s="3"/>
      <c r="J7" s="19"/>
      <c r="K7" s="144"/>
      <c r="L7" s="116"/>
      <c r="M7" s="5"/>
      <c r="N7" s="16" t="s">
        <v>9</v>
      </c>
      <c r="O7" s="21"/>
    </row>
    <row r="8" spans="1:15" s="122" customFormat="1" ht="10.5" customHeight="1">
      <c r="A8" s="141"/>
      <c r="B8" s="145" t="s">
        <v>2</v>
      </c>
      <c r="C8" s="146" t="s">
        <v>3</v>
      </c>
      <c r="D8" s="145" t="s">
        <v>2</v>
      </c>
      <c r="E8" s="146" t="s">
        <v>3</v>
      </c>
      <c r="F8" s="145" t="s">
        <v>2</v>
      </c>
      <c r="G8" s="146" t="s">
        <v>3</v>
      </c>
      <c r="H8" s="145" t="s">
        <v>2</v>
      </c>
      <c r="I8" s="146" t="s">
        <v>3</v>
      </c>
      <c r="J8" s="145" t="s">
        <v>2</v>
      </c>
      <c r="K8" s="146" t="s">
        <v>3</v>
      </c>
      <c r="L8" s="121" t="s">
        <v>4</v>
      </c>
      <c r="M8" s="147"/>
      <c r="N8" s="145" t="s">
        <v>13</v>
      </c>
      <c r="O8" s="148" t="s">
        <v>14</v>
      </c>
    </row>
    <row r="9" spans="1:15" ht="10.5" customHeight="1">
      <c r="A9" s="19" t="s">
        <v>15</v>
      </c>
      <c r="B9" s="124">
        <v>918</v>
      </c>
      <c r="C9" s="125">
        <v>552</v>
      </c>
      <c r="D9" s="124">
        <v>1659</v>
      </c>
      <c r="E9" s="125">
        <v>843</v>
      </c>
      <c r="F9" s="124">
        <v>129</v>
      </c>
      <c r="G9" s="125">
        <v>61</v>
      </c>
      <c r="H9" s="124">
        <v>382</v>
      </c>
      <c r="I9" s="125">
        <v>242</v>
      </c>
      <c r="J9" s="124">
        <v>3088</v>
      </c>
      <c r="K9" s="125">
        <v>1698</v>
      </c>
      <c r="L9" s="126">
        <v>4786</v>
      </c>
      <c r="M9" s="127"/>
      <c r="N9" s="127">
        <v>4786</v>
      </c>
      <c r="O9" s="44">
        <v>100</v>
      </c>
    </row>
    <row r="10" spans="1:15" s="129" customFormat="1" ht="10.5" customHeight="1">
      <c r="A10" s="19" t="s">
        <v>16</v>
      </c>
      <c r="B10" s="124">
        <v>900</v>
      </c>
      <c r="C10" s="125">
        <v>515</v>
      </c>
      <c r="D10" s="124">
        <v>1622</v>
      </c>
      <c r="E10" s="125">
        <v>837</v>
      </c>
      <c r="F10" s="124">
        <v>111</v>
      </c>
      <c r="G10" s="125">
        <v>69</v>
      </c>
      <c r="H10" s="124">
        <v>432</v>
      </c>
      <c r="I10" s="125">
        <v>298</v>
      </c>
      <c r="J10" s="124">
        <v>3065</v>
      </c>
      <c r="K10" s="125">
        <v>1719</v>
      </c>
      <c r="L10" s="126">
        <v>4784</v>
      </c>
      <c r="M10" s="128"/>
      <c r="N10" s="127">
        <v>4784</v>
      </c>
      <c r="O10" s="44">
        <f>N10/$N$9*100</f>
        <v>99.95821145006268</v>
      </c>
    </row>
    <row r="11" spans="1:15" s="129" customFormat="1" ht="10.5" customHeight="1">
      <c r="A11" s="19" t="s">
        <v>17</v>
      </c>
      <c r="B11" s="124">
        <v>983</v>
      </c>
      <c r="C11" s="125">
        <v>529</v>
      </c>
      <c r="D11" s="124">
        <v>1716</v>
      </c>
      <c r="E11" s="125">
        <v>829</v>
      </c>
      <c r="F11" s="124">
        <v>128</v>
      </c>
      <c r="G11" s="125">
        <v>73</v>
      </c>
      <c r="H11" s="124">
        <v>445</v>
      </c>
      <c r="I11" s="125">
        <v>354</v>
      </c>
      <c r="J11" s="124">
        <v>3272</v>
      </c>
      <c r="K11" s="125">
        <v>1785</v>
      </c>
      <c r="L11" s="126">
        <v>5057</v>
      </c>
      <c r="M11" s="128"/>
      <c r="N11" s="127">
        <v>5057</v>
      </c>
      <c r="O11" s="44">
        <f aca="true" t="shared" si="0" ref="O11:O27">N11/$N$9*100</f>
        <v>105.66234851650648</v>
      </c>
    </row>
    <row r="12" spans="1:15" s="129" customFormat="1" ht="10.5" customHeight="1">
      <c r="A12" s="19" t="s">
        <v>18</v>
      </c>
      <c r="B12" s="124">
        <v>1036</v>
      </c>
      <c r="C12" s="125">
        <v>528</v>
      </c>
      <c r="D12" s="124">
        <v>1747</v>
      </c>
      <c r="E12" s="125">
        <v>795</v>
      </c>
      <c r="F12" s="124">
        <v>129</v>
      </c>
      <c r="G12" s="125">
        <v>74</v>
      </c>
      <c r="H12" s="124">
        <v>513</v>
      </c>
      <c r="I12" s="125">
        <v>423</v>
      </c>
      <c r="J12" s="124">
        <v>3425</v>
      </c>
      <c r="K12" s="125">
        <v>1820</v>
      </c>
      <c r="L12" s="126">
        <v>5245</v>
      </c>
      <c r="M12" s="128"/>
      <c r="N12" s="127">
        <v>5245</v>
      </c>
      <c r="O12" s="44">
        <f t="shared" si="0"/>
        <v>109.59047221061428</v>
      </c>
    </row>
    <row r="13" spans="1:15" s="129" customFormat="1" ht="10.5" customHeight="1">
      <c r="A13" s="19" t="s">
        <v>19</v>
      </c>
      <c r="B13" s="124">
        <v>1032</v>
      </c>
      <c r="C13" s="125">
        <v>520</v>
      </c>
      <c r="D13" s="124">
        <v>1776</v>
      </c>
      <c r="E13" s="125">
        <v>873</v>
      </c>
      <c r="F13" s="124">
        <v>143</v>
      </c>
      <c r="G13" s="125">
        <v>75</v>
      </c>
      <c r="H13" s="124">
        <v>542</v>
      </c>
      <c r="I13" s="125">
        <v>388</v>
      </c>
      <c r="J13" s="124">
        <v>3493</v>
      </c>
      <c r="K13" s="125">
        <v>1856</v>
      </c>
      <c r="L13" s="126">
        <v>5349</v>
      </c>
      <c r="M13" s="128"/>
      <c r="N13" s="127">
        <v>5349</v>
      </c>
      <c r="O13" s="44">
        <f t="shared" si="0"/>
        <v>111.76347680735479</v>
      </c>
    </row>
    <row r="14" spans="1:15" s="129" customFormat="1" ht="10.5" customHeight="1">
      <c r="A14" s="19" t="s">
        <v>20</v>
      </c>
      <c r="B14" s="124">
        <v>1105</v>
      </c>
      <c r="C14" s="125">
        <v>577</v>
      </c>
      <c r="D14" s="124">
        <v>1969</v>
      </c>
      <c r="E14" s="125">
        <v>872</v>
      </c>
      <c r="F14" s="124">
        <v>158</v>
      </c>
      <c r="G14" s="125">
        <v>78</v>
      </c>
      <c r="H14" s="124">
        <v>570</v>
      </c>
      <c r="I14" s="125">
        <v>372</v>
      </c>
      <c r="J14" s="124">
        <v>3802</v>
      </c>
      <c r="K14" s="125">
        <v>1899</v>
      </c>
      <c r="L14" s="126">
        <v>5701</v>
      </c>
      <c r="M14" s="128"/>
      <c r="N14" s="127">
        <v>5701</v>
      </c>
      <c r="O14" s="44">
        <f t="shared" si="0"/>
        <v>119.11826159632261</v>
      </c>
    </row>
    <row r="15" spans="1:15" s="129" customFormat="1" ht="10.5" customHeight="1">
      <c r="A15" s="19" t="s">
        <v>21</v>
      </c>
      <c r="B15" s="124">
        <v>1052</v>
      </c>
      <c r="C15" s="125">
        <v>563</v>
      </c>
      <c r="D15" s="124">
        <v>1948</v>
      </c>
      <c r="E15" s="125">
        <v>900</v>
      </c>
      <c r="F15" s="124">
        <v>183</v>
      </c>
      <c r="G15" s="125">
        <v>86</v>
      </c>
      <c r="H15" s="124">
        <v>567</v>
      </c>
      <c r="I15" s="125">
        <v>373</v>
      </c>
      <c r="J15" s="124">
        <v>3750</v>
      </c>
      <c r="K15" s="125">
        <v>1922</v>
      </c>
      <c r="L15" s="126">
        <v>5672</v>
      </c>
      <c r="M15" s="128"/>
      <c r="N15" s="127">
        <v>5672</v>
      </c>
      <c r="O15" s="44">
        <f t="shared" si="0"/>
        <v>118.51232762223151</v>
      </c>
    </row>
    <row r="16" spans="1:15" s="129" customFormat="1" ht="10.5" customHeight="1">
      <c r="A16" s="19" t="s">
        <v>22</v>
      </c>
      <c r="B16" s="124">
        <v>1055</v>
      </c>
      <c r="C16" s="125">
        <v>596</v>
      </c>
      <c r="D16" s="124">
        <v>1940</v>
      </c>
      <c r="E16" s="125">
        <v>919</v>
      </c>
      <c r="F16" s="124">
        <v>183</v>
      </c>
      <c r="G16" s="125">
        <v>81</v>
      </c>
      <c r="H16" s="124">
        <v>556</v>
      </c>
      <c r="I16" s="125">
        <v>395</v>
      </c>
      <c r="J16" s="124">
        <v>3734</v>
      </c>
      <c r="K16" s="125">
        <v>1991</v>
      </c>
      <c r="L16" s="126">
        <v>5725</v>
      </c>
      <c r="M16" s="128"/>
      <c r="N16" s="127">
        <v>5725</v>
      </c>
      <c r="O16" s="44">
        <f t="shared" si="0"/>
        <v>119.61972419557041</v>
      </c>
    </row>
    <row r="17" spans="1:15" s="129" customFormat="1" ht="10.5" customHeight="1">
      <c r="A17" s="19" t="s">
        <v>23</v>
      </c>
      <c r="B17" s="124">
        <v>1052</v>
      </c>
      <c r="C17" s="125">
        <v>624</v>
      </c>
      <c r="D17" s="124">
        <v>2056</v>
      </c>
      <c r="E17" s="125">
        <v>996</v>
      </c>
      <c r="F17" s="124">
        <v>164</v>
      </c>
      <c r="G17" s="125">
        <v>98</v>
      </c>
      <c r="H17" s="124">
        <v>555</v>
      </c>
      <c r="I17" s="125">
        <v>405</v>
      </c>
      <c r="J17" s="124">
        <v>3827</v>
      </c>
      <c r="K17" s="125">
        <v>2123</v>
      </c>
      <c r="L17" s="126">
        <v>5950</v>
      </c>
      <c r="M17" s="128"/>
      <c r="N17" s="127">
        <v>5950</v>
      </c>
      <c r="O17" s="44">
        <f t="shared" si="0"/>
        <v>124.32093606351859</v>
      </c>
    </row>
    <row r="18" spans="1:15" s="129" customFormat="1" ht="10.5" customHeight="1">
      <c r="A18" s="19" t="s">
        <v>36</v>
      </c>
      <c r="B18" s="124">
        <v>1092</v>
      </c>
      <c r="C18" s="125">
        <v>596</v>
      </c>
      <c r="D18" s="124">
        <v>2149</v>
      </c>
      <c r="E18" s="125">
        <v>1056</v>
      </c>
      <c r="F18" s="124">
        <v>179</v>
      </c>
      <c r="G18" s="125">
        <v>89</v>
      </c>
      <c r="H18" s="124">
        <v>635</v>
      </c>
      <c r="I18" s="125">
        <v>433</v>
      </c>
      <c r="J18" s="124">
        <v>4055</v>
      </c>
      <c r="K18" s="125">
        <v>2174</v>
      </c>
      <c r="L18" s="126">
        <v>6229</v>
      </c>
      <c r="M18" s="128"/>
      <c r="N18" s="127">
        <v>6229</v>
      </c>
      <c r="O18" s="44">
        <f t="shared" si="0"/>
        <v>130.15043877977433</v>
      </c>
    </row>
    <row r="19" spans="1:15" ht="10.5" customHeight="1">
      <c r="A19" s="19" t="s">
        <v>37</v>
      </c>
      <c r="B19" s="124">
        <v>1155</v>
      </c>
      <c r="C19" s="125">
        <v>680</v>
      </c>
      <c r="D19" s="124">
        <v>2160</v>
      </c>
      <c r="E19" s="125">
        <v>1073</v>
      </c>
      <c r="F19" s="124">
        <v>179</v>
      </c>
      <c r="G19" s="125">
        <v>81</v>
      </c>
      <c r="H19" s="124">
        <v>598</v>
      </c>
      <c r="I19" s="125">
        <v>353</v>
      </c>
      <c r="J19" s="124">
        <v>4092</v>
      </c>
      <c r="K19" s="125">
        <v>2187</v>
      </c>
      <c r="L19" s="126">
        <v>6279</v>
      </c>
      <c r="M19" s="130"/>
      <c r="N19" s="127">
        <v>6279</v>
      </c>
      <c r="O19" s="44">
        <f t="shared" si="0"/>
        <v>131.19515252820727</v>
      </c>
    </row>
    <row r="20" spans="1:15" s="129" customFormat="1" ht="10.5" customHeight="1">
      <c r="A20" s="19" t="s">
        <v>41</v>
      </c>
      <c r="B20" s="124">
        <v>1218</v>
      </c>
      <c r="C20" s="125">
        <v>666</v>
      </c>
      <c r="D20" s="124">
        <v>2192</v>
      </c>
      <c r="E20" s="125">
        <v>1115</v>
      </c>
      <c r="F20" s="124">
        <v>165</v>
      </c>
      <c r="G20" s="125">
        <v>92</v>
      </c>
      <c r="H20" s="124">
        <v>554</v>
      </c>
      <c r="I20" s="125">
        <v>340</v>
      </c>
      <c r="J20" s="124">
        <v>4129</v>
      </c>
      <c r="K20" s="125">
        <v>2213</v>
      </c>
      <c r="L20" s="126">
        <v>6342</v>
      </c>
      <c r="M20" s="128"/>
      <c r="N20" s="127">
        <v>6342</v>
      </c>
      <c r="O20" s="44">
        <f t="shared" si="0"/>
        <v>132.51149185123276</v>
      </c>
    </row>
    <row r="21" spans="1:15" s="129" customFormat="1" ht="10.5" customHeight="1">
      <c r="A21" s="19" t="s">
        <v>42</v>
      </c>
      <c r="B21" s="124">
        <v>1207</v>
      </c>
      <c r="C21" s="125">
        <v>670</v>
      </c>
      <c r="D21" s="124">
        <v>2242</v>
      </c>
      <c r="E21" s="125">
        <v>1098</v>
      </c>
      <c r="F21" s="124">
        <v>189</v>
      </c>
      <c r="G21" s="125">
        <v>83</v>
      </c>
      <c r="H21" s="124">
        <v>541</v>
      </c>
      <c r="I21" s="125">
        <v>350</v>
      </c>
      <c r="J21" s="124">
        <v>4179</v>
      </c>
      <c r="K21" s="125">
        <v>2201</v>
      </c>
      <c r="L21" s="126">
        <v>6380</v>
      </c>
      <c r="M21" s="128"/>
      <c r="N21" s="127">
        <v>6380</v>
      </c>
      <c r="O21" s="44">
        <f t="shared" si="0"/>
        <v>133.3054743000418</v>
      </c>
    </row>
    <row r="22" spans="1:15" s="129" customFormat="1" ht="10.5" customHeight="1">
      <c r="A22" s="19" t="s">
        <v>43</v>
      </c>
      <c r="B22" s="124">
        <v>1207</v>
      </c>
      <c r="C22" s="125">
        <v>618</v>
      </c>
      <c r="D22" s="124">
        <v>2286</v>
      </c>
      <c r="E22" s="125">
        <v>1115</v>
      </c>
      <c r="F22" s="124">
        <v>235</v>
      </c>
      <c r="G22" s="125">
        <v>89</v>
      </c>
      <c r="H22" s="124">
        <v>531</v>
      </c>
      <c r="I22" s="125">
        <v>364</v>
      </c>
      <c r="J22" s="124">
        <v>4259</v>
      </c>
      <c r="K22" s="125">
        <v>2186</v>
      </c>
      <c r="L22" s="126">
        <v>6445</v>
      </c>
      <c r="M22" s="128"/>
      <c r="N22" s="127">
        <v>6445</v>
      </c>
      <c r="O22" s="44">
        <f t="shared" si="0"/>
        <v>134.6636021730046</v>
      </c>
    </row>
    <row r="23" spans="1:15" s="129" customFormat="1" ht="10.5" customHeight="1">
      <c r="A23" s="19" t="s">
        <v>63</v>
      </c>
      <c r="B23" s="124">
        <v>1232</v>
      </c>
      <c r="C23" s="125">
        <v>660</v>
      </c>
      <c r="D23" s="124">
        <v>2366</v>
      </c>
      <c r="E23" s="125">
        <v>1054</v>
      </c>
      <c r="F23" s="124">
        <v>247</v>
      </c>
      <c r="G23" s="125">
        <v>90</v>
      </c>
      <c r="H23" s="124">
        <v>523</v>
      </c>
      <c r="I23" s="125">
        <v>401</v>
      </c>
      <c r="J23" s="124">
        <v>4368</v>
      </c>
      <c r="K23" s="125">
        <v>2205</v>
      </c>
      <c r="L23" s="126">
        <v>6573</v>
      </c>
      <c r="M23" s="128"/>
      <c r="N23" s="127">
        <v>6573</v>
      </c>
      <c r="O23" s="44">
        <f t="shared" si="0"/>
        <v>137.33806936899288</v>
      </c>
    </row>
    <row r="24" spans="1:15" s="129" customFormat="1" ht="10.5" customHeight="1">
      <c r="A24" s="19" t="s">
        <v>64</v>
      </c>
      <c r="B24" s="124">
        <v>1249</v>
      </c>
      <c r="C24" s="125">
        <v>634</v>
      </c>
      <c r="D24" s="124">
        <v>2414</v>
      </c>
      <c r="E24" s="125">
        <v>1070</v>
      </c>
      <c r="F24" s="124">
        <v>254</v>
      </c>
      <c r="G24" s="125">
        <v>97</v>
      </c>
      <c r="H24" s="124">
        <v>568</v>
      </c>
      <c r="I24" s="125">
        <v>401</v>
      </c>
      <c r="J24" s="124">
        <v>4485</v>
      </c>
      <c r="K24" s="125">
        <v>2202</v>
      </c>
      <c r="L24" s="126">
        <v>6687</v>
      </c>
      <c r="M24" s="128"/>
      <c r="N24" s="127">
        <v>6687</v>
      </c>
      <c r="O24" s="44">
        <f t="shared" si="0"/>
        <v>139.72001671541997</v>
      </c>
    </row>
    <row r="25" spans="1:15" s="129" customFormat="1" ht="10.5" customHeight="1">
      <c r="A25" s="19" t="s">
        <v>65</v>
      </c>
      <c r="B25" s="124">
        <v>1289</v>
      </c>
      <c r="C25" s="125">
        <v>663</v>
      </c>
      <c r="D25" s="124">
        <v>2513</v>
      </c>
      <c r="E25" s="125">
        <v>1070</v>
      </c>
      <c r="F25" s="124">
        <v>271</v>
      </c>
      <c r="G25" s="125">
        <v>95</v>
      </c>
      <c r="H25" s="124">
        <v>569</v>
      </c>
      <c r="I25" s="125">
        <v>465</v>
      </c>
      <c r="J25" s="124">
        <f aca="true" t="shared" si="1" ref="J25:K27">SUM(H25,F25,D25,B25)</f>
        <v>4642</v>
      </c>
      <c r="K25" s="125">
        <f t="shared" si="1"/>
        <v>2293</v>
      </c>
      <c r="L25" s="126">
        <f aca="true" t="shared" si="2" ref="L25:L30">SUM(J25:K25)</f>
        <v>6935</v>
      </c>
      <c r="M25" s="128"/>
      <c r="N25" s="127">
        <f aca="true" t="shared" si="3" ref="N25:N30">L25</f>
        <v>6935</v>
      </c>
      <c r="O25" s="44">
        <f t="shared" si="0"/>
        <v>144.9017969076473</v>
      </c>
    </row>
    <row r="26" spans="1:15" s="129" customFormat="1" ht="10.5" customHeight="1">
      <c r="A26" s="19" t="s">
        <v>68</v>
      </c>
      <c r="B26" s="124">
        <v>1265</v>
      </c>
      <c r="C26" s="125">
        <v>683</v>
      </c>
      <c r="D26" s="124">
        <v>2636</v>
      </c>
      <c r="E26" s="125">
        <v>1096</v>
      </c>
      <c r="F26" s="124">
        <v>289</v>
      </c>
      <c r="G26" s="125">
        <v>106</v>
      </c>
      <c r="H26" s="124">
        <v>732</v>
      </c>
      <c r="I26" s="125">
        <v>525</v>
      </c>
      <c r="J26" s="124">
        <f t="shared" si="1"/>
        <v>4922</v>
      </c>
      <c r="K26" s="125">
        <f t="shared" si="1"/>
        <v>2410</v>
      </c>
      <c r="L26" s="126">
        <f t="shared" si="2"/>
        <v>7332</v>
      </c>
      <c r="M26" s="128"/>
      <c r="N26" s="127">
        <f t="shared" si="3"/>
        <v>7332</v>
      </c>
      <c r="O26" s="44">
        <f t="shared" si="0"/>
        <v>153.19682407020477</v>
      </c>
    </row>
    <row r="27" spans="1:15" s="129" customFormat="1" ht="10.5" customHeight="1">
      <c r="A27" s="19" t="s">
        <v>72</v>
      </c>
      <c r="B27" s="124">
        <v>1393</v>
      </c>
      <c r="C27" s="125">
        <v>700</v>
      </c>
      <c r="D27" s="124">
        <v>2796</v>
      </c>
      <c r="E27" s="125">
        <v>1238</v>
      </c>
      <c r="F27" s="124">
        <v>295</v>
      </c>
      <c r="G27" s="125">
        <v>120</v>
      </c>
      <c r="H27" s="124">
        <v>806</v>
      </c>
      <c r="I27" s="125">
        <v>523</v>
      </c>
      <c r="J27" s="124">
        <f t="shared" si="1"/>
        <v>5290</v>
      </c>
      <c r="K27" s="125">
        <f t="shared" si="1"/>
        <v>2581</v>
      </c>
      <c r="L27" s="126">
        <f t="shared" si="2"/>
        <v>7871</v>
      </c>
      <c r="M27" s="128"/>
      <c r="N27" s="127">
        <f t="shared" si="3"/>
        <v>7871</v>
      </c>
      <c r="O27" s="44">
        <f t="shared" si="0"/>
        <v>164.45883827831173</v>
      </c>
    </row>
    <row r="28" spans="1:15" s="129" customFormat="1" ht="10.5" customHeight="1">
      <c r="A28" s="19" t="s">
        <v>100</v>
      </c>
      <c r="B28" s="124">
        <v>1388</v>
      </c>
      <c r="C28" s="125">
        <v>751</v>
      </c>
      <c r="D28" s="124">
        <v>2967</v>
      </c>
      <c r="E28" s="125">
        <v>1364</v>
      </c>
      <c r="F28" s="124">
        <v>309</v>
      </c>
      <c r="G28" s="125">
        <v>118</v>
      </c>
      <c r="H28" s="124">
        <v>872</v>
      </c>
      <c r="I28" s="126">
        <v>472</v>
      </c>
      <c r="J28" s="124">
        <f aca="true" t="shared" si="4" ref="J28:K30">SUM(H28,F28,D28,B28)</f>
        <v>5536</v>
      </c>
      <c r="K28" s="125">
        <f t="shared" si="4"/>
        <v>2705</v>
      </c>
      <c r="L28" s="126">
        <f t="shared" si="2"/>
        <v>8241</v>
      </c>
      <c r="M28" s="128"/>
      <c r="N28" s="127">
        <f t="shared" si="3"/>
        <v>8241</v>
      </c>
      <c r="O28" s="44">
        <f>N28/$N$9*100</f>
        <v>172.18972001671543</v>
      </c>
    </row>
    <row r="29" spans="1:15" s="129" customFormat="1" ht="10.5" customHeight="1">
      <c r="A29" s="19" t="s">
        <v>116</v>
      </c>
      <c r="B29" s="124">
        <v>1511</v>
      </c>
      <c r="C29" s="125">
        <v>790</v>
      </c>
      <c r="D29" s="124">
        <v>3140</v>
      </c>
      <c r="E29" s="125">
        <v>1400</v>
      </c>
      <c r="F29" s="124">
        <v>336</v>
      </c>
      <c r="G29" s="125">
        <v>152</v>
      </c>
      <c r="H29" s="124">
        <v>870</v>
      </c>
      <c r="I29" s="126">
        <v>437</v>
      </c>
      <c r="J29" s="124">
        <f t="shared" si="4"/>
        <v>5857</v>
      </c>
      <c r="K29" s="125">
        <f t="shared" si="4"/>
        <v>2779</v>
      </c>
      <c r="L29" s="126">
        <f t="shared" si="2"/>
        <v>8636</v>
      </c>
      <c r="M29" s="128"/>
      <c r="N29" s="127">
        <f t="shared" si="3"/>
        <v>8636</v>
      </c>
      <c r="O29" s="44">
        <f>N29/$N$9*100</f>
        <v>180.44295862933558</v>
      </c>
    </row>
    <row r="30" spans="1:15" s="129" customFormat="1" ht="10.5" customHeight="1">
      <c r="A30" s="19" t="s">
        <v>126</v>
      </c>
      <c r="B30" s="124">
        <v>1526</v>
      </c>
      <c r="C30" s="125">
        <v>839</v>
      </c>
      <c r="D30" s="124">
        <v>3270</v>
      </c>
      <c r="E30" s="125">
        <v>1452</v>
      </c>
      <c r="F30" s="124">
        <v>370</v>
      </c>
      <c r="G30" s="125">
        <v>148</v>
      </c>
      <c r="H30" s="124">
        <v>821</v>
      </c>
      <c r="I30" s="126">
        <v>441</v>
      </c>
      <c r="J30" s="124">
        <f t="shared" si="4"/>
        <v>5987</v>
      </c>
      <c r="K30" s="125">
        <f t="shared" si="4"/>
        <v>2880</v>
      </c>
      <c r="L30" s="126">
        <f t="shared" si="2"/>
        <v>8867</v>
      </c>
      <c r="M30" s="128"/>
      <c r="N30" s="127">
        <f t="shared" si="3"/>
        <v>8867</v>
      </c>
      <c r="O30" s="44">
        <f>N30/$N$9*100</f>
        <v>185.2695361470957</v>
      </c>
    </row>
    <row r="31" spans="1:15" s="129" customFormat="1" ht="10.5" customHeight="1">
      <c r="A31" s="19" t="s">
        <v>131</v>
      </c>
      <c r="B31" s="124">
        <v>1590</v>
      </c>
      <c r="C31" s="125">
        <v>867</v>
      </c>
      <c r="D31" s="124">
        <v>3255</v>
      </c>
      <c r="E31" s="125">
        <v>1495</v>
      </c>
      <c r="F31" s="124">
        <v>363</v>
      </c>
      <c r="G31" s="125">
        <v>140</v>
      </c>
      <c r="H31" s="124">
        <v>702</v>
      </c>
      <c r="I31" s="126">
        <v>395</v>
      </c>
      <c r="J31" s="124">
        <f>SUM(H31,F31,D31,B31)</f>
        <v>5910</v>
      </c>
      <c r="K31" s="125">
        <f>SUM(I31,G31,E31,C31)</f>
        <v>2897</v>
      </c>
      <c r="L31" s="126">
        <f>SUM(J31:K31)</f>
        <v>8807</v>
      </c>
      <c r="M31" s="128"/>
      <c r="N31" s="127">
        <f>L31</f>
        <v>8807</v>
      </c>
      <c r="O31" s="44">
        <f>N31/$N$9*100</f>
        <v>184.01587964897618</v>
      </c>
    </row>
    <row r="32" spans="1:15" s="129" customFormat="1" ht="10.5" customHeight="1">
      <c r="A32" s="36" t="s">
        <v>143</v>
      </c>
      <c r="B32" s="132">
        <v>1661</v>
      </c>
      <c r="C32" s="133">
        <v>901</v>
      </c>
      <c r="D32" s="132">
        <v>3198</v>
      </c>
      <c r="E32" s="133">
        <v>1478</v>
      </c>
      <c r="F32" s="132">
        <v>366</v>
      </c>
      <c r="G32" s="133">
        <v>147</v>
      </c>
      <c r="H32" s="132">
        <v>611</v>
      </c>
      <c r="I32" s="134">
        <v>392</v>
      </c>
      <c r="J32" s="132">
        <f>SUM(H32,F32,D32,B32)</f>
        <v>5836</v>
      </c>
      <c r="K32" s="133">
        <f>SUM(I32,G32,E32,C32)</f>
        <v>2918</v>
      </c>
      <c r="L32" s="134">
        <f>SUM(J32:K32)</f>
        <v>8754</v>
      </c>
      <c r="M32" s="128"/>
      <c r="N32" s="135">
        <f>L32</f>
        <v>8754</v>
      </c>
      <c r="O32" s="136">
        <f>N32/$N$9*100</f>
        <v>182.90848307563726</v>
      </c>
    </row>
    <row r="33" spans="1:12" ht="10.5" customHeight="1">
      <c r="A33" s="101"/>
      <c r="B33" s="102"/>
      <c r="C33" s="103"/>
      <c r="D33" s="102"/>
      <c r="E33" s="102"/>
      <c r="F33" s="105"/>
      <c r="G33" s="105"/>
      <c r="H33" s="102"/>
      <c r="I33" s="103"/>
      <c r="K33" s="100"/>
      <c r="L33" s="100"/>
    </row>
    <row r="35" spans="1:15" ht="11.25" customHeight="1">
      <c r="A35" s="138" t="s">
        <v>67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39"/>
      <c r="L35" s="139"/>
      <c r="M35" s="104"/>
      <c r="N35" s="104"/>
      <c r="O35" s="104"/>
    </row>
    <row r="36" spans="1:15" ht="9.75">
      <c r="A36" s="97"/>
      <c r="B36" s="97"/>
      <c r="C36" s="98"/>
      <c r="D36" s="97"/>
      <c r="E36" s="98"/>
      <c r="F36" s="97"/>
      <c r="G36" s="98"/>
      <c r="H36" s="97"/>
      <c r="I36" s="98"/>
      <c r="J36" s="97"/>
      <c r="K36" s="99"/>
      <c r="L36" s="99"/>
      <c r="N36" s="97"/>
      <c r="O36" s="98"/>
    </row>
    <row r="37" spans="1:15" ht="9.75">
      <c r="A37" s="106" t="s">
        <v>12</v>
      </c>
      <c r="B37" s="107" t="s">
        <v>7</v>
      </c>
      <c r="C37" s="108"/>
      <c r="D37" s="107" t="s">
        <v>6</v>
      </c>
      <c r="E37" s="108"/>
      <c r="F37" s="107" t="s">
        <v>0</v>
      </c>
      <c r="G37" s="108"/>
      <c r="H37" s="107" t="s">
        <v>1</v>
      </c>
      <c r="I37" s="108"/>
      <c r="J37" s="107" t="s">
        <v>4</v>
      </c>
      <c r="K37" s="109"/>
      <c r="L37" s="110"/>
      <c r="N37" s="107" t="s">
        <v>11</v>
      </c>
      <c r="O37" s="111"/>
    </row>
    <row r="38" spans="1:15" ht="9.75">
      <c r="A38" s="112"/>
      <c r="B38" s="113" t="s">
        <v>5</v>
      </c>
      <c r="C38" s="114"/>
      <c r="D38" s="112" t="s">
        <v>8</v>
      </c>
      <c r="E38" s="103"/>
      <c r="F38" s="115"/>
      <c r="G38" s="98"/>
      <c r="H38" s="115"/>
      <c r="I38" s="98"/>
      <c r="J38" s="115"/>
      <c r="K38" s="99"/>
      <c r="L38" s="116"/>
      <c r="N38" s="112" t="s">
        <v>9</v>
      </c>
      <c r="O38" s="117"/>
    </row>
    <row r="39" spans="1:15" s="122" customFormat="1" ht="9.75">
      <c r="A39" s="118"/>
      <c r="B39" s="119" t="s">
        <v>2</v>
      </c>
      <c r="C39" s="120" t="s">
        <v>3</v>
      </c>
      <c r="D39" s="119" t="s">
        <v>2</v>
      </c>
      <c r="E39" s="120" t="s">
        <v>3</v>
      </c>
      <c r="F39" s="119" t="s">
        <v>2</v>
      </c>
      <c r="G39" s="120" t="s">
        <v>3</v>
      </c>
      <c r="H39" s="119" t="s">
        <v>2</v>
      </c>
      <c r="I39" s="120" t="s">
        <v>3</v>
      </c>
      <c r="J39" s="119" t="s">
        <v>2</v>
      </c>
      <c r="K39" s="120" t="s">
        <v>3</v>
      </c>
      <c r="L39" s="121" t="s">
        <v>4</v>
      </c>
      <c r="N39" s="119" t="s">
        <v>13</v>
      </c>
      <c r="O39" s="123" t="s">
        <v>14</v>
      </c>
    </row>
    <row r="40" spans="1:15" ht="9.75">
      <c r="A40" s="115" t="s">
        <v>15</v>
      </c>
      <c r="B40" s="124">
        <v>0</v>
      </c>
      <c r="C40" s="125">
        <v>0</v>
      </c>
      <c r="D40" s="124">
        <v>0</v>
      </c>
      <c r="E40" s="125">
        <v>0</v>
      </c>
      <c r="F40" s="124">
        <v>52</v>
      </c>
      <c r="G40" s="125">
        <v>0</v>
      </c>
      <c r="H40" s="124">
        <v>0</v>
      </c>
      <c r="I40" s="125">
        <v>0</v>
      </c>
      <c r="J40" s="124">
        <v>52</v>
      </c>
      <c r="K40" s="125">
        <v>0</v>
      </c>
      <c r="L40" s="126">
        <v>52</v>
      </c>
      <c r="M40" s="127"/>
      <c r="N40" s="127">
        <v>52</v>
      </c>
      <c r="O40" s="44">
        <v>100</v>
      </c>
    </row>
    <row r="41" spans="1:15" ht="9.75">
      <c r="A41" s="115" t="s">
        <v>16</v>
      </c>
      <c r="B41" s="124">
        <v>0</v>
      </c>
      <c r="C41" s="125">
        <v>0</v>
      </c>
      <c r="D41" s="124">
        <v>0</v>
      </c>
      <c r="E41" s="125">
        <v>0</v>
      </c>
      <c r="F41" s="124">
        <v>31</v>
      </c>
      <c r="G41" s="125">
        <v>0</v>
      </c>
      <c r="H41" s="124">
        <v>0</v>
      </c>
      <c r="I41" s="125">
        <v>0</v>
      </c>
      <c r="J41" s="124">
        <v>31</v>
      </c>
      <c r="K41" s="125">
        <v>0</v>
      </c>
      <c r="L41" s="126">
        <v>31</v>
      </c>
      <c r="M41" s="128"/>
      <c r="N41" s="127">
        <v>31</v>
      </c>
      <c r="O41" s="44">
        <v>59.61538461538461</v>
      </c>
    </row>
    <row r="42" spans="1:15" ht="9.75">
      <c r="A42" s="115" t="s">
        <v>17</v>
      </c>
      <c r="B42" s="124">
        <v>0</v>
      </c>
      <c r="C42" s="125">
        <v>0</v>
      </c>
      <c r="D42" s="124">
        <v>0</v>
      </c>
      <c r="E42" s="125">
        <v>0</v>
      </c>
      <c r="F42" s="124">
        <v>20</v>
      </c>
      <c r="G42" s="125">
        <v>0</v>
      </c>
      <c r="H42" s="124">
        <v>0</v>
      </c>
      <c r="I42" s="125">
        <v>0</v>
      </c>
      <c r="J42" s="124">
        <v>20</v>
      </c>
      <c r="K42" s="125">
        <v>0</v>
      </c>
      <c r="L42" s="126">
        <v>20</v>
      </c>
      <c r="M42" s="128"/>
      <c r="N42" s="127">
        <v>20</v>
      </c>
      <c r="O42" s="44">
        <v>38.46153846153847</v>
      </c>
    </row>
    <row r="43" spans="1:15" ht="9.75">
      <c r="A43" s="115" t="s">
        <v>18</v>
      </c>
      <c r="B43" s="124">
        <v>0</v>
      </c>
      <c r="C43" s="125">
        <v>0</v>
      </c>
      <c r="D43" s="124">
        <v>0</v>
      </c>
      <c r="E43" s="125">
        <v>0</v>
      </c>
      <c r="F43" s="124">
        <v>20</v>
      </c>
      <c r="G43" s="125">
        <v>0</v>
      </c>
      <c r="H43" s="124">
        <v>0</v>
      </c>
      <c r="I43" s="125">
        <v>0</v>
      </c>
      <c r="J43" s="124">
        <v>20</v>
      </c>
      <c r="K43" s="125">
        <v>0</v>
      </c>
      <c r="L43" s="126">
        <v>20</v>
      </c>
      <c r="M43" s="128"/>
      <c r="N43" s="127">
        <v>20</v>
      </c>
      <c r="O43" s="44">
        <v>38.46153846153847</v>
      </c>
    </row>
    <row r="44" spans="1:15" s="129" customFormat="1" ht="9.75">
      <c r="A44" s="115" t="s">
        <v>19</v>
      </c>
      <c r="B44" s="124">
        <v>0</v>
      </c>
      <c r="C44" s="125">
        <v>0</v>
      </c>
      <c r="D44" s="124">
        <v>0</v>
      </c>
      <c r="E44" s="125">
        <v>0</v>
      </c>
      <c r="F44" s="124">
        <v>12</v>
      </c>
      <c r="G44" s="125">
        <v>0</v>
      </c>
      <c r="H44" s="124">
        <v>0</v>
      </c>
      <c r="I44" s="125">
        <v>0</v>
      </c>
      <c r="J44" s="124">
        <v>12</v>
      </c>
      <c r="K44" s="125">
        <v>0</v>
      </c>
      <c r="L44" s="126">
        <v>12</v>
      </c>
      <c r="M44" s="128"/>
      <c r="N44" s="127">
        <v>12</v>
      </c>
      <c r="O44" s="44">
        <v>23.076923076923077</v>
      </c>
    </row>
    <row r="45" spans="1:15" s="129" customFormat="1" ht="9.75">
      <c r="A45" s="115" t="s">
        <v>20</v>
      </c>
      <c r="B45" s="124">
        <v>0</v>
      </c>
      <c r="C45" s="125">
        <v>0</v>
      </c>
      <c r="D45" s="124">
        <v>0</v>
      </c>
      <c r="E45" s="125">
        <v>0</v>
      </c>
      <c r="F45" s="124">
        <v>5</v>
      </c>
      <c r="G45" s="125">
        <v>0</v>
      </c>
      <c r="H45" s="124">
        <v>0</v>
      </c>
      <c r="I45" s="125">
        <v>0</v>
      </c>
      <c r="J45" s="124">
        <v>5</v>
      </c>
      <c r="K45" s="125">
        <v>0</v>
      </c>
      <c r="L45" s="126">
        <v>5</v>
      </c>
      <c r="M45" s="128"/>
      <c r="N45" s="127">
        <v>5</v>
      </c>
      <c r="O45" s="44">
        <v>9.615384615384617</v>
      </c>
    </row>
    <row r="46" spans="1:15" s="129" customFormat="1" ht="9.75">
      <c r="A46" s="115" t="s">
        <v>21</v>
      </c>
      <c r="B46" s="124">
        <v>0</v>
      </c>
      <c r="C46" s="125">
        <v>0</v>
      </c>
      <c r="D46" s="124">
        <v>0</v>
      </c>
      <c r="E46" s="125">
        <v>0</v>
      </c>
      <c r="F46" s="124">
        <v>7</v>
      </c>
      <c r="G46" s="125">
        <v>0</v>
      </c>
      <c r="H46" s="124">
        <v>0</v>
      </c>
      <c r="I46" s="125">
        <v>0</v>
      </c>
      <c r="J46" s="124">
        <v>7</v>
      </c>
      <c r="K46" s="125">
        <v>0</v>
      </c>
      <c r="L46" s="126">
        <v>7</v>
      </c>
      <c r="M46" s="128"/>
      <c r="N46" s="127">
        <v>7</v>
      </c>
      <c r="O46" s="44">
        <v>13.461538461538462</v>
      </c>
    </row>
    <row r="47" spans="1:15" s="129" customFormat="1" ht="9.75">
      <c r="A47" s="115" t="s">
        <v>22</v>
      </c>
      <c r="B47" s="124">
        <v>0</v>
      </c>
      <c r="C47" s="125">
        <v>0</v>
      </c>
      <c r="D47" s="124">
        <v>0</v>
      </c>
      <c r="E47" s="125">
        <v>0</v>
      </c>
      <c r="F47" s="124">
        <v>9</v>
      </c>
      <c r="G47" s="125">
        <v>0</v>
      </c>
      <c r="H47" s="124">
        <v>0</v>
      </c>
      <c r="I47" s="125">
        <v>0</v>
      </c>
      <c r="J47" s="124">
        <v>9</v>
      </c>
      <c r="K47" s="125">
        <v>0</v>
      </c>
      <c r="L47" s="126">
        <v>9</v>
      </c>
      <c r="M47" s="128"/>
      <c r="N47" s="127">
        <v>9</v>
      </c>
      <c r="O47" s="44">
        <v>17.307692307692307</v>
      </c>
    </row>
    <row r="48" spans="1:15" s="129" customFormat="1" ht="9.75">
      <c r="A48" s="115" t="s">
        <v>23</v>
      </c>
      <c r="B48" s="124">
        <v>0</v>
      </c>
      <c r="C48" s="125">
        <v>0</v>
      </c>
      <c r="D48" s="124">
        <v>0</v>
      </c>
      <c r="E48" s="125">
        <v>0</v>
      </c>
      <c r="F48" s="124">
        <v>11</v>
      </c>
      <c r="G48" s="125">
        <v>0</v>
      </c>
      <c r="H48" s="124">
        <v>0</v>
      </c>
      <c r="I48" s="125">
        <v>0</v>
      </c>
      <c r="J48" s="124">
        <v>11</v>
      </c>
      <c r="K48" s="125">
        <v>0</v>
      </c>
      <c r="L48" s="126">
        <v>11</v>
      </c>
      <c r="M48" s="128"/>
      <c r="N48" s="127">
        <v>11</v>
      </c>
      <c r="O48" s="44">
        <v>21.153846153846153</v>
      </c>
    </row>
    <row r="49" spans="1:15" s="129" customFormat="1" ht="9.75">
      <c r="A49" s="115" t="s">
        <v>36</v>
      </c>
      <c r="B49" s="124">
        <v>0</v>
      </c>
      <c r="C49" s="125">
        <v>0</v>
      </c>
      <c r="D49" s="124">
        <v>0</v>
      </c>
      <c r="E49" s="125">
        <v>0</v>
      </c>
      <c r="F49" s="124">
        <v>7</v>
      </c>
      <c r="G49" s="125">
        <v>0</v>
      </c>
      <c r="H49" s="124">
        <v>0</v>
      </c>
      <c r="I49" s="125">
        <v>0</v>
      </c>
      <c r="J49" s="124">
        <v>7</v>
      </c>
      <c r="K49" s="125">
        <v>0</v>
      </c>
      <c r="L49" s="126">
        <v>7</v>
      </c>
      <c r="M49" s="128"/>
      <c r="N49" s="127">
        <v>7</v>
      </c>
      <c r="O49" s="44">
        <v>13.461538461538462</v>
      </c>
    </row>
    <row r="50" spans="1:15" ht="9.75">
      <c r="A50" s="115" t="s">
        <v>37</v>
      </c>
      <c r="B50" s="124">
        <v>0</v>
      </c>
      <c r="C50" s="125">
        <v>0</v>
      </c>
      <c r="D50" s="124">
        <v>0</v>
      </c>
      <c r="E50" s="125">
        <v>0</v>
      </c>
      <c r="F50" s="124">
        <v>4</v>
      </c>
      <c r="G50" s="125">
        <v>0</v>
      </c>
      <c r="H50" s="124">
        <v>0</v>
      </c>
      <c r="I50" s="125">
        <v>0</v>
      </c>
      <c r="J50" s="124">
        <v>4</v>
      </c>
      <c r="K50" s="125">
        <v>0</v>
      </c>
      <c r="L50" s="126">
        <v>4</v>
      </c>
      <c r="M50" s="130"/>
      <c r="N50" s="127">
        <v>4</v>
      </c>
      <c r="O50" s="44">
        <v>7.6923076923076925</v>
      </c>
    </row>
    <row r="51" spans="1:15" s="129" customFormat="1" ht="9.75">
      <c r="A51" s="115" t="s">
        <v>41</v>
      </c>
      <c r="B51" s="124">
        <v>0</v>
      </c>
      <c r="C51" s="125">
        <v>0</v>
      </c>
      <c r="D51" s="124">
        <v>0</v>
      </c>
      <c r="E51" s="125">
        <v>0</v>
      </c>
      <c r="F51" s="124">
        <v>6</v>
      </c>
      <c r="G51" s="125">
        <v>0</v>
      </c>
      <c r="H51" s="124">
        <v>0</v>
      </c>
      <c r="I51" s="125">
        <v>0</v>
      </c>
      <c r="J51" s="124">
        <v>6</v>
      </c>
      <c r="K51" s="125">
        <v>0</v>
      </c>
      <c r="L51" s="126">
        <v>6</v>
      </c>
      <c r="M51" s="128"/>
      <c r="N51" s="127">
        <v>6</v>
      </c>
      <c r="O51" s="44">
        <v>11.538461538461538</v>
      </c>
    </row>
    <row r="52" spans="1:15" s="129" customFormat="1" ht="9.75">
      <c r="A52" s="115" t="s">
        <v>42</v>
      </c>
      <c r="B52" s="124">
        <v>0</v>
      </c>
      <c r="C52" s="125">
        <v>0</v>
      </c>
      <c r="D52" s="124">
        <v>0</v>
      </c>
      <c r="E52" s="125">
        <v>0</v>
      </c>
      <c r="F52" s="124">
        <v>13</v>
      </c>
      <c r="G52" s="125">
        <v>0</v>
      </c>
      <c r="H52" s="124">
        <v>0</v>
      </c>
      <c r="I52" s="125">
        <v>0</v>
      </c>
      <c r="J52" s="124">
        <v>13</v>
      </c>
      <c r="K52" s="125">
        <v>0</v>
      </c>
      <c r="L52" s="126">
        <v>13</v>
      </c>
      <c r="M52" s="128"/>
      <c r="N52" s="127">
        <v>13</v>
      </c>
      <c r="O52" s="44">
        <f>N52/N40*100</f>
        <v>25</v>
      </c>
    </row>
    <row r="53" spans="1:15" s="129" customFormat="1" ht="9.75">
      <c r="A53" s="115" t="s">
        <v>43</v>
      </c>
      <c r="B53" s="124">
        <v>5</v>
      </c>
      <c r="C53" s="125">
        <v>0</v>
      </c>
      <c r="D53" s="124">
        <v>0</v>
      </c>
      <c r="E53" s="125">
        <v>0</v>
      </c>
      <c r="F53" s="124">
        <v>0</v>
      </c>
      <c r="G53" s="125">
        <v>0</v>
      </c>
      <c r="H53" s="124">
        <v>0</v>
      </c>
      <c r="I53" s="125">
        <v>0</v>
      </c>
      <c r="J53" s="124">
        <v>5</v>
      </c>
      <c r="K53" s="125">
        <v>0</v>
      </c>
      <c r="L53" s="126">
        <v>5</v>
      </c>
      <c r="M53" s="128"/>
      <c r="N53" s="127">
        <v>5</v>
      </c>
      <c r="O53" s="44">
        <f>N53/N40*100</f>
        <v>9.615384615384617</v>
      </c>
    </row>
    <row r="54" spans="1:15" s="129" customFormat="1" ht="9.75">
      <c r="A54" s="115" t="s">
        <v>63</v>
      </c>
      <c r="B54" s="124">
        <v>4</v>
      </c>
      <c r="C54" s="125">
        <v>0</v>
      </c>
      <c r="D54" s="124">
        <v>0</v>
      </c>
      <c r="E54" s="125">
        <v>0</v>
      </c>
      <c r="F54" s="124">
        <v>0</v>
      </c>
      <c r="G54" s="125">
        <v>0</v>
      </c>
      <c r="H54" s="124">
        <v>0</v>
      </c>
      <c r="I54" s="125">
        <v>0</v>
      </c>
      <c r="J54" s="124">
        <v>4</v>
      </c>
      <c r="K54" s="125">
        <v>0</v>
      </c>
      <c r="L54" s="126">
        <v>4</v>
      </c>
      <c r="M54" s="128"/>
      <c r="N54" s="127">
        <v>4</v>
      </c>
      <c r="O54" s="44">
        <f>N54/N40*100</f>
        <v>7.6923076923076925</v>
      </c>
    </row>
    <row r="55" spans="1:15" s="129" customFormat="1" ht="9.75">
      <c r="A55" s="131" t="s">
        <v>64</v>
      </c>
      <c r="B55" s="132">
        <v>2</v>
      </c>
      <c r="C55" s="133">
        <v>0</v>
      </c>
      <c r="D55" s="132">
        <v>0</v>
      </c>
      <c r="E55" s="133">
        <v>0</v>
      </c>
      <c r="F55" s="132">
        <v>0</v>
      </c>
      <c r="G55" s="133">
        <v>0</v>
      </c>
      <c r="H55" s="132">
        <v>0</v>
      </c>
      <c r="I55" s="133">
        <v>0</v>
      </c>
      <c r="J55" s="132">
        <f>SUM(H55,F55,D55,B55)</f>
        <v>2</v>
      </c>
      <c r="K55" s="133">
        <v>0</v>
      </c>
      <c r="L55" s="134">
        <v>2</v>
      </c>
      <c r="M55" s="128"/>
      <c r="N55" s="135">
        <v>2</v>
      </c>
      <c r="O55" s="136">
        <f>N55/N40*100</f>
        <v>3.8461538461538463</v>
      </c>
    </row>
    <row r="56" ht="9.75" customHeight="1"/>
    <row r="57" ht="9.75">
      <c r="A57" s="140" t="s">
        <v>66</v>
      </c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87" r:id="rId2"/>
  <headerFooter alignWithMargins="0">
    <oddFooter>&amp;R&amp;A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K75" sqref="K75"/>
    </sheetView>
  </sheetViews>
  <sheetFormatPr defaultColWidth="9.140625" defaultRowHeight="12.75"/>
  <cols>
    <col min="1" max="1" width="21.28125" style="0" customWidth="1"/>
    <col min="2" max="5" width="16.140625" style="0" customWidth="1"/>
  </cols>
  <sheetData>
    <row r="1" spans="1:5" ht="12.75">
      <c r="A1" s="96" t="s">
        <v>226</v>
      </c>
      <c r="B1" s="320"/>
      <c r="C1" s="320"/>
      <c r="D1" s="320"/>
      <c r="E1" s="320"/>
    </row>
    <row r="2" spans="1:5" ht="9" customHeight="1">
      <c r="A2" s="96"/>
      <c r="B2" s="320"/>
      <c r="C2" s="320"/>
      <c r="D2" s="320"/>
      <c r="E2" s="320"/>
    </row>
    <row r="3" spans="1:5" ht="12.75">
      <c r="A3" s="321" t="s">
        <v>227</v>
      </c>
      <c r="B3" s="322"/>
      <c r="C3" s="323"/>
      <c r="D3" s="323"/>
      <c r="E3" s="322"/>
    </row>
    <row r="4" spans="1:5" ht="12.75">
      <c r="A4" s="321" t="s">
        <v>228</v>
      </c>
      <c r="B4" s="322"/>
      <c r="C4" s="323"/>
      <c r="D4" s="323"/>
      <c r="E4" s="322"/>
    </row>
    <row r="5" spans="1:5" ht="12.75">
      <c r="A5" s="321"/>
      <c r="B5" s="322"/>
      <c r="C5" s="323"/>
      <c r="D5" s="323"/>
      <c r="E5" s="322"/>
    </row>
    <row r="6" spans="1:5" ht="12.75">
      <c r="A6" s="321" t="s">
        <v>229</v>
      </c>
      <c r="B6" s="322"/>
      <c r="C6" s="323"/>
      <c r="D6" s="323"/>
      <c r="E6" s="322"/>
    </row>
    <row r="7" ht="5.25" customHeight="1" thickBot="1"/>
    <row r="8" spans="1:5" ht="12.75">
      <c r="A8" s="324" t="s">
        <v>230</v>
      </c>
      <c r="B8" s="325" t="s">
        <v>174</v>
      </c>
      <c r="C8" s="326" t="s">
        <v>175</v>
      </c>
      <c r="D8" s="326" t="s">
        <v>231</v>
      </c>
      <c r="E8" s="327" t="s">
        <v>4</v>
      </c>
    </row>
    <row r="9" spans="1:5" ht="12.75">
      <c r="A9" s="328" t="s">
        <v>232</v>
      </c>
      <c r="B9" s="329">
        <v>126560</v>
      </c>
      <c r="C9" s="330">
        <v>177352</v>
      </c>
      <c r="D9" s="330"/>
      <c r="E9" s="331">
        <v>303912</v>
      </c>
    </row>
    <row r="10" spans="1:5" ht="12.75">
      <c r="A10" s="328" t="s">
        <v>233</v>
      </c>
      <c r="B10" s="329">
        <v>130511</v>
      </c>
      <c r="C10" s="332">
        <v>184065</v>
      </c>
      <c r="D10" s="332"/>
      <c r="E10" s="331">
        <v>314576</v>
      </c>
    </row>
    <row r="11" spans="1:5" ht="12.75">
      <c r="A11" s="328" t="s">
        <v>234</v>
      </c>
      <c r="B11" s="329">
        <v>132490</v>
      </c>
      <c r="C11" s="332">
        <v>190254</v>
      </c>
      <c r="D11" s="332"/>
      <c r="E11" s="331">
        <v>322744</v>
      </c>
    </row>
    <row r="12" spans="1:5" ht="12.75">
      <c r="A12" s="328" t="s">
        <v>235</v>
      </c>
      <c r="B12" s="329">
        <v>133460</v>
      </c>
      <c r="C12" s="332">
        <v>194627</v>
      </c>
      <c r="D12" s="332"/>
      <c r="E12" s="331">
        <v>328087</v>
      </c>
    </row>
    <row r="13" spans="1:5" ht="12.75">
      <c r="A13" s="328" t="s">
        <v>236</v>
      </c>
      <c r="B13" s="329">
        <v>130709</v>
      </c>
      <c r="C13" s="332">
        <v>194194</v>
      </c>
      <c r="D13" s="332"/>
      <c r="E13" s="331">
        <v>324903</v>
      </c>
    </row>
    <row r="14" spans="1:5" ht="12.75">
      <c r="A14" s="328" t="s">
        <v>237</v>
      </c>
      <c r="B14" s="329">
        <v>129989</v>
      </c>
      <c r="C14" s="332">
        <v>195819</v>
      </c>
      <c r="D14" s="332">
        <v>73</v>
      </c>
      <c r="E14" s="331">
        <v>325881</v>
      </c>
    </row>
    <row r="15" spans="1:5" ht="12.75">
      <c r="A15" s="336" t="s">
        <v>243</v>
      </c>
      <c r="B15" s="334">
        <v>128064</v>
      </c>
      <c r="C15" s="332">
        <v>188648</v>
      </c>
      <c r="D15" s="332">
        <v>148</v>
      </c>
      <c r="E15" s="331">
        <v>316860</v>
      </c>
    </row>
    <row r="18" spans="1:5" ht="12.75">
      <c r="A18" s="321" t="s">
        <v>238</v>
      </c>
      <c r="B18" s="322"/>
      <c r="C18" s="323"/>
      <c r="D18" s="323"/>
      <c r="E18" s="322"/>
    </row>
    <row r="19" ht="3" customHeight="1" thickBot="1"/>
    <row r="20" spans="1:5" ht="12.75">
      <c r="A20" s="324" t="s">
        <v>230</v>
      </c>
      <c r="B20" s="325" t="s">
        <v>174</v>
      </c>
      <c r="C20" s="326" t="s">
        <v>175</v>
      </c>
      <c r="D20" s="326" t="s">
        <v>231</v>
      </c>
      <c r="E20" s="327" t="s">
        <v>4</v>
      </c>
    </row>
    <row r="21" spans="1:5" ht="12.75">
      <c r="A21" s="328" t="s">
        <v>232</v>
      </c>
      <c r="B21" s="329">
        <v>8482</v>
      </c>
      <c r="C21" s="330">
        <v>9713</v>
      </c>
      <c r="D21" s="330"/>
      <c r="E21" s="331">
        <v>18195</v>
      </c>
    </row>
    <row r="22" spans="1:5" ht="12.75">
      <c r="A22" s="328" t="s">
        <v>233</v>
      </c>
      <c r="B22" s="329">
        <v>8299</v>
      </c>
      <c r="C22" s="332">
        <v>9458</v>
      </c>
      <c r="D22" s="332"/>
      <c r="E22" s="331">
        <v>17757</v>
      </c>
    </row>
    <row r="23" spans="1:5" ht="12.75">
      <c r="A23" s="328" t="s">
        <v>234</v>
      </c>
      <c r="B23" s="329">
        <v>8518</v>
      </c>
      <c r="C23" s="332">
        <v>9717</v>
      </c>
      <c r="D23" s="332"/>
      <c r="E23" s="331">
        <v>18235</v>
      </c>
    </row>
    <row r="24" spans="1:5" ht="12.75">
      <c r="A24" s="328" t="s">
        <v>235</v>
      </c>
      <c r="B24" s="329">
        <v>8529</v>
      </c>
      <c r="C24" s="332">
        <v>9384</v>
      </c>
      <c r="D24" s="332"/>
      <c r="E24" s="331">
        <v>17913</v>
      </c>
    </row>
    <row r="25" spans="1:5" ht="12.75">
      <c r="A25" s="328" t="s">
        <v>236</v>
      </c>
      <c r="B25" s="329">
        <v>8460</v>
      </c>
      <c r="C25" s="332">
        <v>9529</v>
      </c>
      <c r="D25" s="332"/>
      <c r="E25" s="331">
        <v>17989</v>
      </c>
    </row>
    <row r="26" spans="1:5" ht="12.75">
      <c r="A26" s="328" t="s">
        <v>237</v>
      </c>
      <c r="B26" s="329">
        <v>8368</v>
      </c>
      <c r="C26" s="332">
        <v>9492</v>
      </c>
      <c r="D26" s="332">
        <v>2</v>
      </c>
      <c r="E26" s="331">
        <v>17862</v>
      </c>
    </row>
    <row r="27" spans="1:5" ht="12.75">
      <c r="A27" s="336" t="s">
        <v>243</v>
      </c>
      <c r="B27" s="334">
        <v>8211</v>
      </c>
      <c r="C27" s="332">
        <v>9224</v>
      </c>
      <c r="D27" s="332">
        <v>7</v>
      </c>
      <c r="E27" s="331">
        <v>17442</v>
      </c>
    </row>
    <row r="30" spans="1:5" ht="12.75">
      <c r="A30" s="321" t="s">
        <v>239</v>
      </c>
      <c r="B30" s="322"/>
      <c r="C30" s="323"/>
      <c r="D30" s="323"/>
      <c r="E30" s="322"/>
    </row>
    <row r="31" ht="3" customHeight="1" thickBot="1"/>
    <row r="32" spans="1:5" ht="12.75">
      <c r="A32" s="324" t="s">
        <v>230</v>
      </c>
      <c r="B32" s="325" t="s">
        <v>174</v>
      </c>
      <c r="C32" s="326" t="s">
        <v>175</v>
      </c>
      <c r="D32" s="326" t="s">
        <v>231</v>
      </c>
      <c r="E32" s="327" t="s">
        <v>4</v>
      </c>
    </row>
    <row r="33" spans="1:5" ht="12.75">
      <c r="A33" s="328" t="s">
        <v>232</v>
      </c>
      <c r="B33" s="329">
        <v>3009</v>
      </c>
      <c r="C33" s="330">
        <v>5305</v>
      </c>
      <c r="D33" s="330"/>
      <c r="E33" s="331">
        <v>8314</v>
      </c>
    </row>
    <row r="34" spans="1:5" ht="12.75">
      <c r="A34" s="328" t="s">
        <v>233</v>
      </c>
      <c r="B34" s="329">
        <v>3154</v>
      </c>
      <c r="C34" s="332">
        <v>5943</v>
      </c>
      <c r="D34" s="332"/>
      <c r="E34" s="331">
        <v>9097</v>
      </c>
    </row>
    <row r="35" spans="1:5" ht="12.75">
      <c r="A35" s="328" t="s">
        <v>234</v>
      </c>
      <c r="B35" s="329">
        <v>3097</v>
      </c>
      <c r="C35" s="332">
        <v>6102</v>
      </c>
      <c r="D35" s="332"/>
      <c r="E35" s="331">
        <v>9199</v>
      </c>
    </row>
    <row r="36" spans="1:5" ht="12.75">
      <c r="A36" s="328" t="s">
        <v>235</v>
      </c>
      <c r="B36" s="329">
        <v>3085</v>
      </c>
      <c r="C36" s="332">
        <v>6220</v>
      </c>
      <c r="D36" s="332"/>
      <c r="E36" s="331">
        <v>9305</v>
      </c>
    </row>
    <row r="37" spans="1:5" ht="12.75">
      <c r="A37" s="328" t="s">
        <v>236</v>
      </c>
      <c r="B37" s="329">
        <v>3163</v>
      </c>
      <c r="C37" s="332">
        <v>6262</v>
      </c>
      <c r="D37" s="332"/>
      <c r="E37" s="331">
        <v>9425</v>
      </c>
    </row>
    <row r="38" spans="1:5" ht="12.75">
      <c r="A38" s="328" t="s">
        <v>237</v>
      </c>
      <c r="B38" s="329">
        <v>3123</v>
      </c>
      <c r="C38" s="332">
        <v>6231</v>
      </c>
      <c r="D38" s="332">
        <v>1</v>
      </c>
      <c r="E38" s="331">
        <v>9355</v>
      </c>
    </row>
    <row r="39" spans="1:5" ht="12.75">
      <c r="A39" s="336" t="s">
        <v>243</v>
      </c>
      <c r="B39" s="334">
        <v>3031</v>
      </c>
      <c r="C39" s="332">
        <v>5807</v>
      </c>
      <c r="D39" s="332">
        <v>2</v>
      </c>
      <c r="E39" s="331">
        <v>8840</v>
      </c>
    </row>
    <row r="40" spans="1:5" ht="7.5" customHeight="1">
      <c r="A40" s="333"/>
      <c r="B40" s="334"/>
      <c r="C40" s="332"/>
      <c r="D40" s="332"/>
      <c r="E40" s="335"/>
    </row>
    <row r="41" spans="1:6" ht="12.75">
      <c r="A41" s="363" t="s">
        <v>240</v>
      </c>
      <c r="B41" s="363"/>
      <c r="C41" s="363"/>
      <c r="D41" s="363"/>
      <c r="E41" s="363"/>
      <c r="F41" s="363"/>
    </row>
    <row r="42" spans="1:5" ht="12.75">
      <c r="A42" s="333"/>
      <c r="B42" s="334"/>
      <c r="C42" s="332"/>
      <c r="D42" s="332"/>
      <c r="E42" s="335"/>
    </row>
    <row r="43" spans="1:5" ht="12.75">
      <c r="A43" s="333"/>
      <c r="B43" s="334"/>
      <c r="C43" s="332"/>
      <c r="D43" s="332"/>
      <c r="E43" s="335"/>
    </row>
    <row r="44" spans="1:5" ht="12.75">
      <c r="A44" s="333"/>
      <c r="B44" s="334"/>
      <c r="C44" s="332"/>
      <c r="D44" s="332"/>
      <c r="E44" s="335"/>
    </row>
    <row r="45" spans="1:5" ht="12.75">
      <c r="A45" s="333"/>
      <c r="B45" s="334"/>
      <c r="C45" s="332"/>
      <c r="D45" s="332"/>
      <c r="E45" s="335"/>
    </row>
    <row r="46" spans="1:5" ht="12.75">
      <c r="A46" s="333"/>
      <c r="B46" s="334"/>
      <c r="C46" s="332"/>
      <c r="D46" s="332"/>
      <c r="E46" s="335"/>
    </row>
    <row r="47" spans="1:5" ht="12.75">
      <c r="A47" s="333"/>
      <c r="B47" s="334"/>
      <c r="C47" s="332"/>
      <c r="D47" s="332"/>
      <c r="E47" s="335"/>
    </row>
    <row r="48" spans="1:5" ht="27.75" customHeight="1">
      <c r="A48" s="333"/>
      <c r="B48" s="334"/>
      <c r="C48" s="332"/>
      <c r="D48" s="332"/>
      <c r="E48" s="335"/>
    </row>
    <row r="49" spans="1:5" ht="12.75">
      <c r="A49" s="333"/>
      <c r="B49" s="334"/>
      <c r="C49" s="332"/>
      <c r="D49" s="332"/>
      <c r="E49" s="335"/>
    </row>
    <row r="51" spans="1:5" ht="12.75">
      <c r="A51" s="321" t="s">
        <v>241</v>
      </c>
      <c r="B51" s="322"/>
      <c r="C51" s="323"/>
      <c r="D51" s="323"/>
      <c r="E51" s="322"/>
    </row>
    <row r="52" spans="1:5" ht="12.75">
      <c r="A52" s="364" t="s">
        <v>242</v>
      </c>
      <c r="B52" s="364"/>
      <c r="C52" s="364"/>
      <c r="D52" s="364"/>
      <c r="E52" s="364"/>
    </row>
    <row r="53" ht="5.25" customHeight="1" thickBot="1"/>
    <row r="54" spans="1:5" ht="12.75">
      <c r="A54" s="324" t="s">
        <v>230</v>
      </c>
      <c r="B54" s="325" t="s">
        <v>174</v>
      </c>
      <c r="C54" s="326" t="s">
        <v>175</v>
      </c>
      <c r="D54" s="326" t="s">
        <v>231</v>
      </c>
      <c r="E54" s="327" t="s">
        <v>4</v>
      </c>
    </row>
    <row r="55" spans="1:5" ht="12.75">
      <c r="A55" s="328" t="s">
        <v>233</v>
      </c>
      <c r="B55" s="329">
        <v>20203</v>
      </c>
      <c r="C55" s="332">
        <v>25706</v>
      </c>
      <c r="D55" s="332"/>
      <c r="E55" s="331">
        <v>45909</v>
      </c>
    </row>
    <row r="56" spans="1:5" ht="12.75">
      <c r="A56" s="328" t="s">
        <v>234</v>
      </c>
      <c r="B56" s="329">
        <v>19544</v>
      </c>
      <c r="C56" s="332">
        <v>25739</v>
      </c>
      <c r="D56" s="332"/>
      <c r="E56" s="331">
        <v>45283</v>
      </c>
    </row>
    <row r="57" spans="1:5" ht="12.75">
      <c r="A57" s="328" t="s">
        <v>235</v>
      </c>
      <c r="B57" s="329">
        <v>19382</v>
      </c>
      <c r="C57" s="332">
        <v>26398</v>
      </c>
      <c r="D57" s="332"/>
      <c r="E57" s="331">
        <v>45780</v>
      </c>
    </row>
    <row r="58" spans="1:5" ht="12.75">
      <c r="A58" s="328" t="s">
        <v>236</v>
      </c>
      <c r="B58" s="329">
        <v>19944</v>
      </c>
      <c r="C58" s="332">
        <v>27917</v>
      </c>
      <c r="D58" s="332"/>
      <c r="E58" s="331">
        <v>47861</v>
      </c>
    </row>
    <row r="59" spans="1:5" ht="12.75">
      <c r="A59" s="328" t="s">
        <v>237</v>
      </c>
      <c r="B59" s="329">
        <v>21318</v>
      </c>
      <c r="C59" s="332">
        <v>31190</v>
      </c>
      <c r="D59" s="332">
        <v>1</v>
      </c>
      <c r="E59" s="331">
        <v>52509</v>
      </c>
    </row>
    <row r="60" spans="1:5" ht="12.75">
      <c r="A60" s="336" t="s">
        <v>243</v>
      </c>
      <c r="B60" s="334">
        <v>24666</v>
      </c>
      <c r="C60" s="332">
        <v>34180</v>
      </c>
      <c r="D60" s="332">
        <v>4</v>
      </c>
      <c r="E60" s="331">
        <v>58850</v>
      </c>
    </row>
    <row r="61" ht="7.5" customHeight="1"/>
    <row r="62" spans="1:6" ht="12.75">
      <c r="A62" s="363" t="s">
        <v>240</v>
      </c>
      <c r="B62" s="363"/>
      <c r="C62" s="363"/>
      <c r="D62" s="363"/>
      <c r="E62" s="363"/>
      <c r="F62" s="363"/>
    </row>
  </sheetData>
  <sheetProtection/>
  <mergeCells count="3">
    <mergeCell ref="A41:F41"/>
    <mergeCell ref="A52:E52"/>
    <mergeCell ref="A62:F62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3"/>
  <sheetViews>
    <sheetView zoomScalePageLayoutView="0" workbookViewId="0" topLeftCell="A1">
      <selection activeCell="A97" sqref="A97"/>
    </sheetView>
  </sheetViews>
  <sheetFormatPr defaultColWidth="13.421875" defaultRowHeight="11.25" customHeight="1"/>
  <cols>
    <col min="1" max="1" width="11.28125" style="5" customWidth="1"/>
    <col min="2" max="5" width="13.421875" style="5" customWidth="1"/>
    <col min="6" max="6" width="13.421875" style="129" customWidth="1"/>
    <col min="7" max="7" width="1.7109375" style="5" customWidth="1"/>
    <col min="8" max="9" width="9.421875" style="5" customWidth="1"/>
    <col min="10" max="16384" width="13.421875" style="5" customWidth="1"/>
  </cols>
  <sheetData>
    <row r="1" spans="1:9" ht="11.25" customHeight="1">
      <c r="A1" s="96" t="s">
        <v>142</v>
      </c>
      <c r="B1" s="2"/>
      <c r="C1" s="2"/>
      <c r="D1" s="2"/>
      <c r="E1" s="2"/>
      <c r="F1" s="99"/>
      <c r="H1" s="2"/>
      <c r="I1" s="3"/>
    </row>
    <row r="2" spans="1:9" ht="11.25" customHeight="1">
      <c r="A2" s="96"/>
      <c r="B2" s="2"/>
      <c r="C2" s="2"/>
      <c r="D2" s="2"/>
      <c r="E2" s="2"/>
      <c r="F2" s="99"/>
      <c r="H2" s="2"/>
      <c r="I2" s="3"/>
    </row>
    <row r="3" spans="1:9" ht="11.25" customHeight="1">
      <c r="A3" s="6" t="s">
        <v>162</v>
      </c>
      <c r="B3" s="7"/>
      <c r="C3" s="7"/>
      <c r="D3" s="9"/>
      <c r="E3" s="7"/>
      <c r="F3" s="105"/>
      <c r="G3" s="9"/>
      <c r="H3" s="7"/>
      <c r="I3" s="8"/>
    </row>
    <row r="4" spans="1:9" ht="9.75">
      <c r="A4" s="6" t="s">
        <v>161</v>
      </c>
      <c r="B4" s="7"/>
      <c r="C4" s="7"/>
      <c r="D4" s="9"/>
      <c r="E4" s="7"/>
      <c r="F4" s="105"/>
      <c r="G4" s="9"/>
      <c r="H4" s="7"/>
      <c r="I4" s="8"/>
    </row>
    <row r="5" spans="1:9" ht="9" customHeight="1">
      <c r="A5" s="6"/>
      <c r="B5" s="7"/>
      <c r="C5" s="7"/>
      <c r="D5" s="9"/>
      <c r="E5" s="7"/>
      <c r="F5" s="105"/>
      <c r="G5" s="9"/>
      <c r="H5" s="7"/>
      <c r="I5" s="8"/>
    </row>
    <row r="6" spans="1:9" ht="9.75">
      <c r="A6" s="6" t="s">
        <v>168</v>
      </c>
      <c r="B6" s="7"/>
      <c r="C6" s="7"/>
      <c r="D6" s="9"/>
      <c r="E6" s="7"/>
      <c r="F6" s="105"/>
      <c r="G6" s="9"/>
      <c r="H6" s="7"/>
      <c r="I6" s="8"/>
    </row>
    <row r="7" spans="1:9" ht="9.75" customHeight="1">
      <c r="A7" s="2"/>
      <c r="B7" s="2"/>
      <c r="C7" s="2"/>
      <c r="D7" s="2"/>
      <c r="E7" s="2"/>
      <c r="F7" s="99"/>
      <c r="H7" s="2"/>
      <c r="I7" s="3"/>
    </row>
    <row r="8" spans="1:9" ht="11.25" customHeight="1">
      <c r="A8" s="142" t="s">
        <v>12</v>
      </c>
      <c r="B8" s="142" t="s">
        <v>7</v>
      </c>
      <c r="C8" s="12" t="s">
        <v>6</v>
      </c>
      <c r="D8" s="12" t="s">
        <v>0</v>
      </c>
      <c r="E8" s="12" t="s">
        <v>1</v>
      </c>
      <c r="F8" s="237" t="s">
        <v>4</v>
      </c>
      <c r="H8" s="12" t="s">
        <v>11</v>
      </c>
      <c r="I8" s="15"/>
    </row>
    <row r="9" spans="1:9" ht="11.25" customHeight="1">
      <c r="A9" s="57"/>
      <c r="B9" s="57" t="s">
        <v>5</v>
      </c>
      <c r="C9" s="16" t="s">
        <v>8</v>
      </c>
      <c r="D9" s="19"/>
      <c r="E9" s="19"/>
      <c r="F9" s="236"/>
      <c r="H9" s="16" t="s">
        <v>165</v>
      </c>
      <c r="I9" s="21"/>
    </row>
    <row r="10" spans="1:9" s="26" customFormat="1" ht="11.25" customHeight="1">
      <c r="A10" s="22"/>
      <c r="B10" s="141"/>
      <c r="C10" s="22"/>
      <c r="D10" s="22"/>
      <c r="E10" s="22"/>
      <c r="F10" s="235"/>
      <c r="H10" s="61" t="s">
        <v>13</v>
      </c>
      <c r="I10" s="75" t="s">
        <v>14</v>
      </c>
    </row>
    <row r="11" spans="1:9" ht="11.25" customHeight="1">
      <c r="A11" s="19" t="s">
        <v>164</v>
      </c>
      <c r="B11" s="232">
        <v>1847</v>
      </c>
      <c r="C11" s="232">
        <v>4553</v>
      </c>
      <c r="D11" s="232">
        <v>0</v>
      </c>
      <c r="E11" s="232">
        <v>33510</v>
      </c>
      <c r="F11" s="233">
        <v>39910</v>
      </c>
      <c r="G11" s="48"/>
      <c r="H11" s="234">
        <v>39910</v>
      </c>
      <c r="I11" s="34">
        <v>100</v>
      </c>
    </row>
    <row r="12" spans="1:9" ht="11.25" customHeight="1">
      <c r="A12" s="19" t="s">
        <v>15</v>
      </c>
      <c r="B12" s="232">
        <v>1912</v>
      </c>
      <c r="C12" s="232">
        <v>4393</v>
      </c>
      <c r="D12" s="232">
        <v>0</v>
      </c>
      <c r="E12" s="232">
        <v>34141</v>
      </c>
      <c r="F12" s="233">
        <v>40446</v>
      </c>
      <c r="G12" s="47"/>
      <c r="H12" s="47">
        <v>40446</v>
      </c>
      <c r="I12" s="29">
        <v>101.34302179904786</v>
      </c>
    </row>
    <row r="13" spans="1:9" s="30" customFormat="1" ht="11.25" customHeight="1">
      <c r="A13" s="19" t="s">
        <v>16</v>
      </c>
      <c r="B13" s="232">
        <v>1829</v>
      </c>
      <c r="C13" s="232">
        <v>4352</v>
      </c>
      <c r="D13" s="232">
        <v>0</v>
      </c>
      <c r="E13" s="232">
        <v>35009</v>
      </c>
      <c r="F13" s="233">
        <v>41190</v>
      </c>
      <c r="G13" s="48"/>
      <c r="H13" s="47">
        <v>41190</v>
      </c>
      <c r="I13" s="29">
        <v>103.20721623653219</v>
      </c>
    </row>
    <row r="14" spans="1:9" s="30" customFormat="1" ht="11.25" customHeight="1">
      <c r="A14" s="19" t="s">
        <v>17</v>
      </c>
      <c r="B14" s="232">
        <v>1899</v>
      </c>
      <c r="C14" s="232">
        <v>4470</v>
      </c>
      <c r="D14" s="232">
        <v>0</v>
      </c>
      <c r="E14" s="232">
        <v>37184</v>
      </c>
      <c r="F14" s="233">
        <v>43553</v>
      </c>
      <c r="G14" s="48"/>
      <c r="H14" s="47">
        <v>43553</v>
      </c>
      <c r="I14" s="29">
        <v>109.12803808569281</v>
      </c>
    </row>
    <row r="15" spans="1:9" s="30" customFormat="1" ht="11.25" customHeight="1">
      <c r="A15" s="19" t="s">
        <v>18</v>
      </c>
      <c r="B15" s="232">
        <v>1900</v>
      </c>
      <c r="C15" s="232">
        <v>4578</v>
      </c>
      <c r="D15" s="232">
        <v>0</v>
      </c>
      <c r="E15" s="232">
        <v>38056</v>
      </c>
      <c r="F15" s="233">
        <v>44534</v>
      </c>
      <c r="G15" s="48"/>
      <c r="H15" s="47">
        <v>44534</v>
      </c>
      <c r="I15" s="29">
        <v>111.58606865447256</v>
      </c>
    </row>
    <row r="16" spans="1:9" s="30" customFormat="1" ht="11.25" customHeight="1">
      <c r="A16" s="19" t="s">
        <v>19</v>
      </c>
      <c r="B16" s="232">
        <v>2171</v>
      </c>
      <c r="C16" s="232">
        <v>4638</v>
      </c>
      <c r="D16" s="232">
        <v>0</v>
      </c>
      <c r="E16" s="232">
        <v>38647</v>
      </c>
      <c r="F16" s="233">
        <v>45456</v>
      </c>
      <c r="G16" s="48"/>
      <c r="H16" s="47">
        <v>45456</v>
      </c>
      <c r="I16" s="29">
        <v>113.89626659984967</v>
      </c>
    </row>
    <row r="17" spans="1:9" s="30" customFormat="1" ht="11.25" customHeight="1">
      <c r="A17" s="19" t="s">
        <v>20</v>
      </c>
      <c r="B17" s="232">
        <v>2209</v>
      </c>
      <c r="C17" s="232">
        <v>4069</v>
      </c>
      <c r="D17" s="232">
        <v>0</v>
      </c>
      <c r="E17" s="232">
        <v>39955</v>
      </c>
      <c r="F17" s="233">
        <v>46233</v>
      </c>
      <c r="G17" s="48"/>
      <c r="H17" s="47">
        <v>46233</v>
      </c>
      <c r="I17" s="29">
        <v>115.84314708093211</v>
      </c>
    </row>
    <row r="18" spans="1:9" s="30" customFormat="1" ht="11.25" customHeight="1">
      <c r="A18" s="19" t="s">
        <v>21</v>
      </c>
      <c r="B18" s="232">
        <v>2343</v>
      </c>
      <c r="C18" s="232">
        <v>3444</v>
      </c>
      <c r="D18" s="232">
        <v>0</v>
      </c>
      <c r="E18" s="232">
        <v>42418</v>
      </c>
      <c r="F18" s="233">
        <v>48205</v>
      </c>
      <c r="G18" s="48"/>
      <c r="H18" s="47">
        <v>48205</v>
      </c>
      <c r="I18" s="29">
        <v>120.78426459533951</v>
      </c>
    </row>
    <row r="19" spans="1:9" s="30" customFormat="1" ht="11.25" customHeight="1">
      <c r="A19" s="19" t="s">
        <v>22</v>
      </c>
      <c r="B19" s="232">
        <v>2434</v>
      </c>
      <c r="C19" s="232">
        <v>3806</v>
      </c>
      <c r="D19" s="232">
        <v>0</v>
      </c>
      <c r="E19" s="232">
        <v>43661</v>
      </c>
      <c r="F19" s="233">
        <v>49901</v>
      </c>
      <c r="G19" s="48"/>
      <c r="H19" s="47">
        <v>49901</v>
      </c>
      <c r="I19" s="29">
        <v>125.03382610874468</v>
      </c>
    </row>
    <row r="20" spans="1:9" s="30" customFormat="1" ht="11.25" customHeight="1">
      <c r="A20" s="19" t="s">
        <v>23</v>
      </c>
      <c r="B20" s="232">
        <v>2481</v>
      </c>
      <c r="C20" s="232">
        <v>3890</v>
      </c>
      <c r="D20" s="232">
        <v>0</v>
      </c>
      <c r="E20" s="232">
        <v>44618</v>
      </c>
      <c r="F20" s="233">
        <v>50989</v>
      </c>
      <c r="G20" s="48"/>
      <c r="H20" s="47">
        <v>50989</v>
      </c>
      <c r="I20" s="29">
        <v>127.75995990979705</v>
      </c>
    </row>
    <row r="21" spans="1:9" s="30" customFormat="1" ht="11.25" customHeight="1">
      <c r="A21" s="19" t="s">
        <v>36</v>
      </c>
      <c r="B21" s="232">
        <v>2434</v>
      </c>
      <c r="C21" s="232">
        <v>3989</v>
      </c>
      <c r="D21" s="232">
        <v>0</v>
      </c>
      <c r="E21" s="232">
        <v>45957</v>
      </c>
      <c r="F21" s="233">
        <v>52380</v>
      </c>
      <c r="G21" s="48"/>
      <c r="H21" s="47">
        <v>52380</v>
      </c>
      <c r="I21" s="29">
        <v>131.245301929341</v>
      </c>
    </row>
    <row r="22" spans="1:9" ht="11.25" customHeight="1">
      <c r="A22" s="19" t="s">
        <v>37</v>
      </c>
      <c r="B22" s="232">
        <v>2464</v>
      </c>
      <c r="C22" s="232">
        <v>3029</v>
      </c>
      <c r="D22" s="232">
        <v>0</v>
      </c>
      <c r="E22" s="232">
        <v>48639</v>
      </c>
      <c r="F22" s="233">
        <v>54132</v>
      </c>
      <c r="G22" s="88"/>
      <c r="H22" s="47">
        <v>54132</v>
      </c>
      <c r="I22" s="29">
        <v>135.63517915309444</v>
      </c>
    </row>
    <row r="23" spans="1:9" s="30" customFormat="1" ht="11.25" customHeight="1">
      <c r="A23" s="19" t="s">
        <v>41</v>
      </c>
      <c r="B23" s="232">
        <v>2483</v>
      </c>
      <c r="C23" s="232">
        <v>1826</v>
      </c>
      <c r="D23" s="232">
        <v>0</v>
      </c>
      <c r="E23" s="232">
        <v>50685</v>
      </c>
      <c r="F23" s="233">
        <v>54994</v>
      </c>
      <c r="G23" s="48"/>
      <c r="H23" s="47">
        <v>54994</v>
      </c>
      <c r="I23" s="29">
        <v>137.7950388373841</v>
      </c>
    </row>
    <row r="24" spans="1:9" s="30" customFormat="1" ht="11.25" customHeight="1">
      <c r="A24" s="19" t="s">
        <v>42</v>
      </c>
      <c r="B24" s="232">
        <v>2354</v>
      </c>
      <c r="C24" s="232">
        <v>1915</v>
      </c>
      <c r="D24" s="232">
        <v>0</v>
      </c>
      <c r="E24" s="232">
        <v>51242</v>
      </c>
      <c r="F24" s="233">
        <f aca="true" t="shared" si="0" ref="F24:F35">SUM(B24:E24)</f>
        <v>55511</v>
      </c>
      <c r="G24" s="48"/>
      <c r="H24" s="47">
        <f aca="true" t="shared" si="1" ref="H24:H35">SUM(F24)</f>
        <v>55511</v>
      </c>
      <c r="I24" s="29">
        <f>H24/H11*100</f>
        <v>139.09045352042097</v>
      </c>
    </row>
    <row r="25" spans="1:9" s="30" customFormat="1" ht="11.25" customHeight="1">
      <c r="A25" s="19" t="s">
        <v>43</v>
      </c>
      <c r="B25" s="232">
        <v>2443</v>
      </c>
      <c r="C25" s="232">
        <v>1924</v>
      </c>
      <c r="D25" s="232">
        <v>0</v>
      </c>
      <c r="E25" s="232">
        <v>51752</v>
      </c>
      <c r="F25" s="233">
        <f t="shared" si="0"/>
        <v>56119</v>
      </c>
      <c r="G25" s="48"/>
      <c r="H25" s="47">
        <f t="shared" si="1"/>
        <v>56119</v>
      </c>
      <c r="I25" s="29">
        <f aca="true" t="shared" si="2" ref="I25:I35">H25/$H$11*100</f>
        <v>140.61388123277374</v>
      </c>
    </row>
    <row r="26" spans="1:9" s="30" customFormat="1" ht="11.25" customHeight="1">
      <c r="A26" s="19" t="s">
        <v>63</v>
      </c>
      <c r="B26" s="232">
        <v>2452</v>
      </c>
      <c r="C26" s="232">
        <v>1893</v>
      </c>
      <c r="D26" s="232">
        <v>0</v>
      </c>
      <c r="E26" s="232">
        <v>53200</v>
      </c>
      <c r="F26" s="233">
        <f t="shared" si="0"/>
        <v>57545</v>
      </c>
      <c r="G26" s="48"/>
      <c r="H26" s="47">
        <f t="shared" si="1"/>
        <v>57545</v>
      </c>
      <c r="I26" s="29">
        <f t="shared" si="2"/>
        <v>144.18692057128538</v>
      </c>
    </row>
    <row r="27" spans="1:9" s="30" customFormat="1" ht="11.25" customHeight="1">
      <c r="A27" s="19" t="s">
        <v>64</v>
      </c>
      <c r="B27" s="232">
        <v>2385</v>
      </c>
      <c r="C27" s="232">
        <v>1956</v>
      </c>
      <c r="D27" s="232">
        <v>0</v>
      </c>
      <c r="E27" s="232">
        <v>54162</v>
      </c>
      <c r="F27" s="233">
        <f t="shared" si="0"/>
        <v>58503</v>
      </c>
      <c r="G27" s="48"/>
      <c r="H27" s="47">
        <f t="shared" si="1"/>
        <v>58503</v>
      </c>
      <c r="I27" s="29">
        <f t="shared" si="2"/>
        <v>146.58732147331497</v>
      </c>
    </row>
    <row r="28" spans="1:9" s="30" customFormat="1" ht="11.25" customHeight="1">
      <c r="A28" s="19" t="s">
        <v>65</v>
      </c>
      <c r="B28" s="232">
        <v>2312</v>
      </c>
      <c r="C28" s="232">
        <v>1960</v>
      </c>
      <c r="D28" s="232">
        <v>0</v>
      </c>
      <c r="E28" s="232">
        <v>53991</v>
      </c>
      <c r="F28" s="233">
        <f t="shared" si="0"/>
        <v>58263</v>
      </c>
      <c r="G28" s="48"/>
      <c r="H28" s="47">
        <f t="shared" si="1"/>
        <v>58263</v>
      </c>
      <c r="I28" s="29">
        <f t="shared" si="2"/>
        <v>145.98596842896515</v>
      </c>
    </row>
    <row r="29" spans="1:9" s="30" customFormat="1" ht="11.25" customHeight="1">
      <c r="A29" s="19" t="s">
        <v>68</v>
      </c>
      <c r="B29" s="232">
        <v>2566</v>
      </c>
      <c r="C29" s="232">
        <v>1869</v>
      </c>
      <c r="D29" s="232">
        <v>0</v>
      </c>
      <c r="E29" s="232">
        <v>54130</v>
      </c>
      <c r="F29" s="233">
        <f t="shared" si="0"/>
        <v>58565</v>
      </c>
      <c r="G29" s="48"/>
      <c r="H29" s="47">
        <f t="shared" si="1"/>
        <v>58565</v>
      </c>
      <c r="I29" s="29">
        <f t="shared" si="2"/>
        <v>146.74267100977198</v>
      </c>
    </row>
    <row r="30" spans="1:9" s="30" customFormat="1" ht="11.25" customHeight="1">
      <c r="A30" s="19" t="s">
        <v>72</v>
      </c>
      <c r="B30" s="232">
        <v>2600</v>
      </c>
      <c r="C30" s="232">
        <v>1861</v>
      </c>
      <c r="D30" s="232">
        <v>0</v>
      </c>
      <c r="E30" s="232">
        <v>54739</v>
      </c>
      <c r="F30" s="233">
        <f t="shared" si="0"/>
        <v>59200</v>
      </c>
      <c r="G30" s="48"/>
      <c r="H30" s="47">
        <f t="shared" si="1"/>
        <v>59200</v>
      </c>
      <c r="I30" s="29">
        <f t="shared" si="2"/>
        <v>148.33375093961413</v>
      </c>
    </row>
    <row r="31" spans="1:9" s="30" customFormat="1" ht="11.25" customHeight="1">
      <c r="A31" s="19" t="s">
        <v>100</v>
      </c>
      <c r="B31" s="232">
        <v>2620</v>
      </c>
      <c r="C31" s="232">
        <v>1834</v>
      </c>
      <c r="D31" s="232">
        <v>0</v>
      </c>
      <c r="E31" s="232">
        <v>55296</v>
      </c>
      <c r="F31" s="233">
        <f t="shared" si="0"/>
        <v>59750</v>
      </c>
      <c r="G31" s="48"/>
      <c r="H31" s="47">
        <f t="shared" si="1"/>
        <v>59750</v>
      </c>
      <c r="I31" s="29">
        <f t="shared" si="2"/>
        <v>149.71185166624906</v>
      </c>
    </row>
    <row r="32" spans="1:9" s="30" customFormat="1" ht="11.25" customHeight="1">
      <c r="A32" s="19" t="s">
        <v>116</v>
      </c>
      <c r="B32" s="232">
        <v>2729</v>
      </c>
      <c r="C32" s="232">
        <v>1799</v>
      </c>
      <c r="D32" s="232">
        <v>0</v>
      </c>
      <c r="E32" s="232">
        <v>56067</v>
      </c>
      <c r="F32" s="233">
        <f t="shared" si="0"/>
        <v>60595</v>
      </c>
      <c r="G32" s="48"/>
      <c r="H32" s="47">
        <f t="shared" si="1"/>
        <v>60595</v>
      </c>
      <c r="I32" s="29">
        <f t="shared" si="2"/>
        <v>151.82911550989726</v>
      </c>
    </row>
    <row r="33" spans="1:9" s="30" customFormat="1" ht="11.25" customHeight="1">
      <c r="A33" s="19" t="s">
        <v>126</v>
      </c>
      <c r="B33" s="232">
        <v>2873</v>
      </c>
      <c r="C33" s="232">
        <v>1742</v>
      </c>
      <c r="D33" s="232">
        <v>0</v>
      </c>
      <c r="E33" s="232">
        <v>57333</v>
      </c>
      <c r="F33" s="233">
        <f t="shared" si="0"/>
        <v>61948</v>
      </c>
      <c r="G33" s="48"/>
      <c r="H33" s="47">
        <f t="shared" si="1"/>
        <v>61948</v>
      </c>
      <c r="I33" s="29">
        <f t="shared" si="2"/>
        <v>155.21924329741918</v>
      </c>
    </row>
    <row r="34" spans="1:9" s="30" customFormat="1" ht="11.25" customHeight="1">
      <c r="A34" s="19" t="s">
        <v>131</v>
      </c>
      <c r="B34" s="232">
        <v>3007</v>
      </c>
      <c r="C34" s="232">
        <v>1804</v>
      </c>
      <c r="D34" s="232">
        <v>0</v>
      </c>
      <c r="E34" s="232">
        <v>58290</v>
      </c>
      <c r="F34" s="233">
        <f t="shared" si="0"/>
        <v>63101</v>
      </c>
      <c r="G34" s="48"/>
      <c r="H34" s="47">
        <f t="shared" si="1"/>
        <v>63101</v>
      </c>
      <c r="I34" s="29">
        <f t="shared" si="2"/>
        <v>158.10824354798297</v>
      </c>
    </row>
    <row r="35" spans="1:9" s="30" customFormat="1" ht="11.25" customHeight="1">
      <c r="A35" s="36" t="s">
        <v>143</v>
      </c>
      <c r="B35" s="230">
        <v>3096</v>
      </c>
      <c r="C35" s="230">
        <v>1824</v>
      </c>
      <c r="D35" s="230">
        <v>0</v>
      </c>
      <c r="E35" s="230">
        <v>59527</v>
      </c>
      <c r="F35" s="239">
        <f t="shared" si="0"/>
        <v>64447</v>
      </c>
      <c r="G35" s="48"/>
      <c r="H35" s="50">
        <f t="shared" si="1"/>
        <v>64447</v>
      </c>
      <c r="I35" s="41">
        <f t="shared" si="2"/>
        <v>161.48083187171136</v>
      </c>
    </row>
    <row r="36" spans="1:9" ht="11.25" customHeight="1">
      <c r="A36" s="6"/>
      <c r="B36" s="7"/>
      <c r="C36" s="7"/>
      <c r="D36" s="7"/>
      <c r="E36" s="7"/>
      <c r="F36" s="105"/>
      <c r="G36" s="9"/>
      <c r="H36" s="7"/>
      <c r="I36" s="8"/>
    </row>
    <row r="37" spans="1:9" ht="11.25" customHeight="1">
      <c r="A37" s="6" t="s">
        <v>167</v>
      </c>
      <c r="B37" s="7"/>
      <c r="C37" s="7"/>
      <c r="D37" s="7"/>
      <c r="E37" s="7"/>
      <c r="F37" s="105"/>
      <c r="G37" s="9"/>
      <c r="H37" s="7"/>
      <c r="I37" s="8"/>
    </row>
    <row r="38" spans="1:9" ht="11.25" customHeight="1">
      <c r="A38" s="2"/>
      <c r="B38" s="2"/>
      <c r="C38" s="2"/>
      <c r="D38" s="2"/>
      <c r="E38" s="2"/>
      <c r="F38" s="99"/>
      <c r="H38" s="2"/>
      <c r="I38" s="3"/>
    </row>
    <row r="39" spans="1:15" ht="11.25" customHeight="1">
      <c r="A39" s="142" t="s">
        <v>12</v>
      </c>
      <c r="B39" s="142" t="s">
        <v>7</v>
      </c>
      <c r="C39" s="12" t="s">
        <v>6</v>
      </c>
      <c r="D39" s="12" t="s">
        <v>0</v>
      </c>
      <c r="E39" s="12" t="s">
        <v>1</v>
      </c>
      <c r="F39" s="237" t="s">
        <v>4</v>
      </c>
      <c r="H39" s="12" t="s">
        <v>11</v>
      </c>
      <c r="I39" s="15"/>
      <c r="K39" s="30"/>
      <c r="L39" s="30"/>
      <c r="M39" s="30"/>
      <c r="N39" s="30"/>
      <c r="O39" s="30"/>
    </row>
    <row r="40" spans="1:14" ht="11.25" customHeight="1">
      <c r="A40" s="57"/>
      <c r="B40" s="57" t="s">
        <v>5</v>
      </c>
      <c r="C40" s="16" t="s">
        <v>8</v>
      </c>
      <c r="D40" s="19"/>
      <c r="E40" s="19"/>
      <c r="F40" s="236"/>
      <c r="H40" s="16" t="s">
        <v>165</v>
      </c>
      <c r="I40" s="21"/>
      <c r="K40" s="30"/>
      <c r="L40" s="30"/>
      <c r="M40" s="30"/>
      <c r="N40" s="30"/>
    </row>
    <row r="41" spans="1:14" s="26" customFormat="1" ht="11.25" customHeight="1">
      <c r="A41" s="22"/>
      <c r="B41" s="141"/>
      <c r="C41" s="22"/>
      <c r="D41" s="22"/>
      <c r="E41" s="22"/>
      <c r="F41" s="235"/>
      <c r="H41" s="61" t="s">
        <v>13</v>
      </c>
      <c r="I41" s="75" t="s">
        <v>14</v>
      </c>
      <c r="K41" s="30"/>
      <c r="L41" s="30"/>
      <c r="M41" s="30"/>
      <c r="N41" s="30"/>
    </row>
    <row r="42" spans="1:14" ht="11.25" customHeight="1">
      <c r="A42" s="19" t="s">
        <v>164</v>
      </c>
      <c r="B42" s="232">
        <v>6429</v>
      </c>
      <c r="C42" s="232">
        <v>2065</v>
      </c>
      <c r="D42" s="232">
        <v>0</v>
      </c>
      <c r="E42" s="232">
        <v>82713</v>
      </c>
      <c r="F42" s="233">
        <v>91207</v>
      </c>
      <c r="G42" s="48"/>
      <c r="H42" s="234">
        <v>91207</v>
      </c>
      <c r="I42" s="34">
        <v>100</v>
      </c>
      <c r="K42" s="30"/>
      <c r="L42" s="30"/>
      <c r="M42" s="30"/>
      <c r="N42" s="30"/>
    </row>
    <row r="43" spans="1:14" ht="11.25" customHeight="1">
      <c r="A43" s="19" t="s">
        <v>15</v>
      </c>
      <c r="B43" s="232">
        <v>6401</v>
      </c>
      <c r="C43" s="232">
        <v>2147</v>
      </c>
      <c r="D43" s="232">
        <v>0</v>
      </c>
      <c r="E43" s="232">
        <v>82039</v>
      </c>
      <c r="F43" s="233">
        <v>90587</v>
      </c>
      <c r="G43" s="47"/>
      <c r="H43" s="47">
        <v>90587</v>
      </c>
      <c r="I43" s="29">
        <v>99.32022761410857</v>
      </c>
      <c r="K43" s="30"/>
      <c r="L43" s="30"/>
      <c r="M43" s="30"/>
      <c r="N43" s="30"/>
    </row>
    <row r="44" spans="1:9" s="30" customFormat="1" ht="11.25" customHeight="1">
      <c r="A44" s="19" t="s">
        <v>16</v>
      </c>
      <c r="B44" s="232">
        <v>5666</v>
      </c>
      <c r="C44" s="232">
        <v>2130</v>
      </c>
      <c r="D44" s="232">
        <v>0</v>
      </c>
      <c r="E44" s="232">
        <v>79154</v>
      </c>
      <c r="F44" s="233">
        <v>86950</v>
      </c>
      <c r="G44" s="48"/>
      <c r="H44" s="47">
        <v>86950</v>
      </c>
      <c r="I44" s="29">
        <v>95.33259508590349</v>
      </c>
    </row>
    <row r="45" spans="1:9" s="30" customFormat="1" ht="11.25" customHeight="1">
      <c r="A45" s="19" t="s">
        <v>17</v>
      </c>
      <c r="B45" s="232">
        <v>6052</v>
      </c>
      <c r="C45" s="232">
        <v>2066</v>
      </c>
      <c r="D45" s="232">
        <v>0</v>
      </c>
      <c r="E45" s="232">
        <v>80289</v>
      </c>
      <c r="F45" s="233">
        <v>88407</v>
      </c>
      <c r="G45" s="48"/>
      <c r="H45" s="47">
        <v>88407</v>
      </c>
      <c r="I45" s="29">
        <v>96.93006019274837</v>
      </c>
    </row>
    <row r="46" spans="1:14" s="30" customFormat="1" ht="11.25" customHeight="1">
      <c r="A46" s="19" t="s">
        <v>18</v>
      </c>
      <c r="B46" s="232">
        <v>6007</v>
      </c>
      <c r="C46" s="232">
        <v>2054</v>
      </c>
      <c r="D46" s="232">
        <v>0</v>
      </c>
      <c r="E46" s="232">
        <v>81975</v>
      </c>
      <c r="F46" s="233">
        <v>90036</v>
      </c>
      <c r="G46" s="48"/>
      <c r="H46" s="47">
        <v>90036</v>
      </c>
      <c r="I46" s="29">
        <v>98.71610731632441</v>
      </c>
      <c r="K46" s="5"/>
      <c r="L46" s="5"/>
      <c r="M46" s="5"/>
      <c r="N46" s="5"/>
    </row>
    <row r="47" spans="1:14" s="30" customFormat="1" ht="11.25" customHeight="1">
      <c r="A47" s="19" t="s">
        <v>19</v>
      </c>
      <c r="B47" s="232">
        <v>6917</v>
      </c>
      <c r="C47" s="232">
        <v>2011</v>
      </c>
      <c r="D47" s="232">
        <v>0</v>
      </c>
      <c r="E47" s="232">
        <v>80923</v>
      </c>
      <c r="F47" s="233">
        <v>89851</v>
      </c>
      <c r="G47" s="48"/>
      <c r="H47" s="47">
        <v>89851</v>
      </c>
      <c r="I47" s="29">
        <v>98.51327200763099</v>
      </c>
      <c r="K47" s="5"/>
      <c r="L47" s="5"/>
      <c r="M47" s="5"/>
      <c r="N47" s="5"/>
    </row>
    <row r="48" spans="1:9" s="30" customFormat="1" ht="11.25" customHeight="1">
      <c r="A48" s="19" t="s">
        <v>20</v>
      </c>
      <c r="B48" s="232">
        <v>6908</v>
      </c>
      <c r="C48" s="232">
        <v>1873</v>
      </c>
      <c r="D48" s="232">
        <v>0</v>
      </c>
      <c r="E48" s="232">
        <v>80327</v>
      </c>
      <c r="F48" s="233">
        <v>89108</v>
      </c>
      <c r="G48" s="48"/>
      <c r="H48" s="47">
        <v>89108</v>
      </c>
      <c r="I48" s="29">
        <v>97.69864155163529</v>
      </c>
    </row>
    <row r="49" spans="1:9" s="30" customFormat="1" ht="11.25" customHeight="1">
      <c r="A49" s="19" t="s">
        <v>21</v>
      </c>
      <c r="B49" s="232">
        <v>6891</v>
      </c>
      <c r="C49" s="232">
        <v>1893</v>
      </c>
      <c r="D49" s="232">
        <v>0</v>
      </c>
      <c r="E49" s="232">
        <v>81275</v>
      </c>
      <c r="F49" s="233">
        <v>90059</v>
      </c>
      <c r="G49" s="48"/>
      <c r="H49" s="47">
        <v>90059</v>
      </c>
      <c r="I49" s="29">
        <v>98.74132467902683</v>
      </c>
    </row>
    <row r="50" spans="1:9" s="30" customFormat="1" ht="11.25" customHeight="1">
      <c r="A50" s="19" t="s">
        <v>22</v>
      </c>
      <c r="B50" s="232">
        <v>6678</v>
      </c>
      <c r="C50" s="232">
        <v>1909</v>
      </c>
      <c r="D50" s="232">
        <v>0</v>
      </c>
      <c r="E50" s="232">
        <v>80999</v>
      </c>
      <c r="F50" s="233">
        <v>89586</v>
      </c>
      <c r="G50" s="48"/>
      <c r="H50" s="47">
        <v>89586</v>
      </c>
      <c r="I50" s="29">
        <v>98.2227241330161</v>
      </c>
    </row>
    <row r="51" spans="1:9" s="30" customFormat="1" ht="11.25" customHeight="1">
      <c r="A51" s="19" t="s">
        <v>23</v>
      </c>
      <c r="B51" s="232">
        <v>6488</v>
      </c>
      <c r="C51" s="232">
        <v>1908</v>
      </c>
      <c r="D51" s="232">
        <v>0</v>
      </c>
      <c r="E51" s="232">
        <v>81565</v>
      </c>
      <c r="F51" s="233">
        <v>89961</v>
      </c>
      <c r="G51" s="48"/>
      <c r="H51" s="47">
        <v>89961</v>
      </c>
      <c r="I51" s="29">
        <v>98.63387678577303</v>
      </c>
    </row>
    <row r="52" spans="1:9" s="30" customFormat="1" ht="11.25" customHeight="1">
      <c r="A52" s="19" t="s">
        <v>36</v>
      </c>
      <c r="B52" s="232">
        <v>6622</v>
      </c>
      <c r="C52" s="232">
        <v>2002</v>
      </c>
      <c r="D52" s="232">
        <v>0</v>
      </c>
      <c r="E52" s="232">
        <v>84604</v>
      </c>
      <c r="F52" s="233">
        <v>93228</v>
      </c>
      <c r="G52" s="48"/>
      <c r="H52" s="47">
        <v>93228</v>
      </c>
      <c r="I52" s="29">
        <v>102.21583869659126</v>
      </c>
    </row>
    <row r="53" spans="1:14" ht="11.25" customHeight="1">
      <c r="A53" s="19" t="s">
        <v>37</v>
      </c>
      <c r="B53" s="232">
        <v>6752</v>
      </c>
      <c r="C53" s="232">
        <v>2000</v>
      </c>
      <c r="D53" s="232">
        <v>0</v>
      </c>
      <c r="E53" s="232">
        <v>86837</v>
      </c>
      <c r="F53" s="233">
        <v>95589</v>
      </c>
      <c r="G53" s="88"/>
      <c r="H53" s="47">
        <v>95589</v>
      </c>
      <c r="I53" s="29">
        <v>104.80445579834881</v>
      </c>
      <c r="K53" s="30"/>
      <c r="L53" s="30"/>
      <c r="M53" s="30"/>
      <c r="N53" s="30"/>
    </row>
    <row r="54" spans="1:14" ht="11.25" customHeight="1">
      <c r="A54" s="19" t="s">
        <v>41</v>
      </c>
      <c r="B54" s="232">
        <v>6956</v>
      </c>
      <c r="C54" s="232">
        <v>39</v>
      </c>
      <c r="D54" s="232">
        <v>0</v>
      </c>
      <c r="E54" s="232">
        <v>91562</v>
      </c>
      <c r="F54" s="233">
        <v>98557</v>
      </c>
      <c r="G54" s="88"/>
      <c r="H54" s="47">
        <v>98557</v>
      </c>
      <c r="I54" s="29">
        <v>108.05859199403554</v>
      </c>
      <c r="K54" s="30"/>
      <c r="L54" s="30"/>
      <c r="M54" s="30"/>
      <c r="N54" s="30"/>
    </row>
    <row r="55" spans="1:9" s="30" customFormat="1" ht="11.25" customHeight="1">
      <c r="A55" s="19" t="s">
        <v>42</v>
      </c>
      <c r="B55" s="232">
        <v>7126</v>
      </c>
      <c r="C55" s="232">
        <v>0</v>
      </c>
      <c r="D55" s="232">
        <v>0</v>
      </c>
      <c r="E55" s="232">
        <v>95075</v>
      </c>
      <c r="F55" s="233">
        <f aca="true" t="shared" si="3" ref="F55:F66">SUM(B55:E55)</f>
        <v>102201</v>
      </c>
      <c r="G55" s="48"/>
      <c r="H55" s="47">
        <f aca="true" t="shared" si="4" ref="H55:H66">SUM(F55)</f>
        <v>102201</v>
      </c>
      <c r="I55" s="29">
        <f>H55/H42*100</f>
        <v>112.05389937175873</v>
      </c>
    </row>
    <row r="56" spans="1:9" s="30" customFormat="1" ht="11.25" customHeight="1">
      <c r="A56" s="19" t="s">
        <v>43</v>
      </c>
      <c r="B56" s="232">
        <v>7481</v>
      </c>
      <c r="C56" s="232">
        <v>0</v>
      </c>
      <c r="D56" s="232">
        <v>0</v>
      </c>
      <c r="E56" s="232">
        <v>98523</v>
      </c>
      <c r="F56" s="233">
        <f t="shared" si="3"/>
        <v>106004</v>
      </c>
      <c r="G56" s="48"/>
      <c r="H56" s="47">
        <f t="shared" si="4"/>
        <v>106004</v>
      </c>
      <c r="I56" s="29">
        <f aca="true" t="shared" si="5" ref="I56:I66">H56/$H$42*100</f>
        <v>116.22353547425088</v>
      </c>
    </row>
    <row r="57" spans="1:9" s="30" customFormat="1" ht="11.25" customHeight="1">
      <c r="A57" s="19" t="s">
        <v>63</v>
      </c>
      <c r="B57" s="232">
        <v>7573</v>
      </c>
      <c r="C57" s="232">
        <v>0</v>
      </c>
      <c r="D57" s="232">
        <v>0</v>
      </c>
      <c r="E57" s="232">
        <v>100039</v>
      </c>
      <c r="F57" s="233">
        <f t="shared" si="3"/>
        <v>107612</v>
      </c>
      <c r="G57" s="48"/>
      <c r="H57" s="47">
        <f t="shared" si="4"/>
        <v>107612</v>
      </c>
      <c r="I57" s="29">
        <f t="shared" si="5"/>
        <v>117.98655804927253</v>
      </c>
    </row>
    <row r="58" spans="1:9" s="30" customFormat="1" ht="11.25" customHeight="1">
      <c r="A58" s="19" t="s">
        <v>64</v>
      </c>
      <c r="B58" s="232">
        <v>8008</v>
      </c>
      <c r="C58" s="232">
        <v>0</v>
      </c>
      <c r="D58" s="232">
        <v>0</v>
      </c>
      <c r="E58" s="232">
        <v>101555</v>
      </c>
      <c r="F58" s="233">
        <f t="shared" si="3"/>
        <v>109563</v>
      </c>
      <c r="G58" s="48"/>
      <c r="H58" s="47">
        <f t="shared" si="4"/>
        <v>109563</v>
      </c>
      <c r="I58" s="29">
        <f t="shared" si="5"/>
        <v>120.1256482506825</v>
      </c>
    </row>
    <row r="59" spans="1:9" s="30" customFormat="1" ht="11.25" customHeight="1">
      <c r="A59" s="19" t="s">
        <v>65</v>
      </c>
      <c r="B59" s="232">
        <v>8033</v>
      </c>
      <c r="C59" s="232">
        <v>0</v>
      </c>
      <c r="D59" s="232">
        <v>0</v>
      </c>
      <c r="E59" s="232">
        <v>101351</v>
      </c>
      <c r="F59" s="233">
        <f t="shared" si="3"/>
        <v>109384</v>
      </c>
      <c r="G59" s="48"/>
      <c r="H59" s="47">
        <f t="shared" si="4"/>
        <v>109384</v>
      </c>
      <c r="I59" s="29">
        <f t="shared" si="5"/>
        <v>119.92939138443322</v>
      </c>
    </row>
    <row r="60" spans="1:14" s="30" customFormat="1" ht="11.25" customHeight="1">
      <c r="A60" s="19" t="s">
        <v>68</v>
      </c>
      <c r="B60" s="232">
        <v>8824</v>
      </c>
      <c r="C60" s="232">
        <v>0</v>
      </c>
      <c r="D60" s="232">
        <v>0</v>
      </c>
      <c r="E60" s="232">
        <v>102948</v>
      </c>
      <c r="F60" s="233">
        <f t="shared" si="3"/>
        <v>111772</v>
      </c>
      <c r="G60" s="48"/>
      <c r="H60" s="47">
        <f t="shared" si="4"/>
        <v>111772</v>
      </c>
      <c r="I60" s="29">
        <f t="shared" si="5"/>
        <v>122.54761147718925</v>
      </c>
      <c r="K60" s="5"/>
      <c r="L60" s="5"/>
      <c r="M60" s="5"/>
      <c r="N60" s="5"/>
    </row>
    <row r="61" spans="1:14" s="30" customFormat="1" ht="11.25" customHeight="1">
      <c r="A61" s="19" t="s">
        <v>72</v>
      </c>
      <c r="B61" s="232">
        <v>9028</v>
      </c>
      <c r="C61" s="232">
        <v>0</v>
      </c>
      <c r="D61" s="232">
        <v>0</v>
      </c>
      <c r="E61" s="232">
        <v>103435</v>
      </c>
      <c r="F61" s="233">
        <f t="shared" si="3"/>
        <v>112463</v>
      </c>
      <c r="G61" s="48"/>
      <c r="H61" s="47">
        <f t="shared" si="4"/>
        <v>112463</v>
      </c>
      <c r="I61" s="29">
        <f t="shared" si="5"/>
        <v>123.30522876533598</v>
      </c>
      <c r="K61" s="5"/>
      <c r="L61" s="5"/>
      <c r="M61" s="5"/>
      <c r="N61" s="5"/>
    </row>
    <row r="62" spans="1:14" s="30" customFormat="1" ht="11.25" customHeight="1">
      <c r="A62" s="19" t="s">
        <v>100</v>
      </c>
      <c r="B62" s="232">
        <v>9404</v>
      </c>
      <c r="C62" s="232">
        <v>0</v>
      </c>
      <c r="D62" s="232">
        <v>0</v>
      </c>
      <c r="E62" s="232">
        <v>104332</v>
      </c>
      <c r="F62" s="233">
        <f t="shared" si="3"/>
        <v>113736</v>
      </c>
      <c r="G62" s="48"/>
      <c r="H62" s="47">
        <f t="shared" si="4"/>
        <v>113736</v>
      </c>
      <c r="I62" s="29">
        <f t="shared" si="5"/>
        <v>124.70095497056147</v>
      </c>
      <c r="K62" s="5"/>
      <c r="L62" s="5"/>
      <c r="M62" s="5"/>
      <c r="N62" s="5"/>
    </row>
    <row r="63" spans="1:14" s="30" customFormat="1" ht="11.25" customHeight="1">
      <c r="A63" s="19" t="s">
        <v>116</v>
      </c>
      <c r="B63" s="232">
        <v>9465</v>
      </c>
      <c r="C63" s="232">
        <v>0</v>
      </c>
      <c r="D63" s="232">
        <v>0</v>
      </c>
      <c r="E63" s="232">
        <v>104042</v>
      </c>
      <c r="F63" s="233">
        <f t="shared" si="3"/>
        <v>113507</v>
      </c>
      <c r="G63" s="48"/>
      <c r="H63" s="47">
        <f t="shared" si="4"/>
        <v>113507</v>
      </c>
      <c r="I63" s="29">
        <f t="shared" si="5"/>
        <v>124.44987775061125</v>
      </c>
      <c r="K63" s="5"/>
      <c r="L63" s="5"/>
      <c r="M63" s="5"/>
      <c r="N63" s="5"/>
    </row>
    <row r="64" spans="1:14" s="30" customFormat="1" ht="11.25" customHeight="1">
      <c r="A64" s="19" t="s">
        <v>126</v>
      </c>
      <c r="B64" s="232">
        <v>9454</v>
      </c>
      <c r="C64" s="232">
        <v>0</v>
      </c>
      <c r="D64" s="232">
        <v>0</v>
      </c>
      <c r="E64" s="232">
        <v>103849</v>
      </c>
      <c r="F64" s="233">
        <f t="shared" si="3"/>
        <v>113303</v>
      </c>
      <c r="G64" s="48"/>
      <c r="H64" s="47">
        <f t="shared" si="4"/>
        <v>113303</v>
      </c>
      <c r="I64" s="29">
        <f t="shared" si="5"/>
        <v>124.22621070751147</v>
      </c>
      <c r="K64" s="5"/>
      <c r="L64" s="5"/>
      <c r="M64" s="5"/>
      <c r="N64" s="5"/>
    </row>
    <row r="65" spans="1:14" s="30" customFormat="1" ht="11.25" customHeight="1">
      <c r="A65" s="19" t="s">
        <v>131</v>
      </c>
      <c r="B65" s="232">
        <v>9550</v>
      </c>
      <c r="C65" s="232">
        <v>0</v>
      </c>
      <c r="D65" s="232">
        <v>0</v>
      </c>
      <c r="E65" s="232">
        <v>103153</v>
      </c>
      <c r="F65" s="233">
        <f t="shared" si="3"/>
        <v>112703</v>
      </c>
      <c r="G65" s="48"/>
      <c r="H65" s="47">
        <f t="shared" si="4"/>
        <v>112703</v>
      </c>
      <c r="I65" s="29">
        <f t="shared" si="5"/>
        <v>123.5683664631004</v>
      </c>
      <c r="K65" s="5"/>
      <c r="L65" s="5"/>
      <c r="M65" s="5"/>
      <c r="N65" s="5"/>
    </row>
    <row r="66" spans="1:14" s="30" customFormat="1" ht="11.25" customHeight="1">
      <c r="A66" s="36" t="s">
        <v>143</v>
      </c>
      <c r="B66" s="230">
        <v>9629</v>
      </c>
      <c r="C66" s="230">
        <v>0</v>
      </c>
      <c r="D66" s="230">
        <v>0</v>
      </c>
      <c r="E66" s="230">
        <v>103722</v>
      </c>
      <c r="F66" s="239">
        <f t="shared" si="3"/>
        <v>113351</v>
      </c>
      <c r="G66" s="48"/>
      <c r="H66" s="50">
        <f t="shared" si="4"/>
        <v>113351</v>
      </c>
      <c r="I66" s="41">
        <f t="shared" si="5"/>
        <v>124.27883824706436</v>
      </c>
      <c r="K66" s="5"/>
      <c r="L66" s="5"/>
      <c r="M66" s="5"/>
      <c r="N66" s="5"/>
    </row>
    <row r="67" spans="1:9" ht="11.25" customHeight="1">
      <c r="A67" s="53"/>
      <c r="B67" s="53"/>
      <c r="C67" s="53"/>
      <c r="D67" s="53"/>
      <c r="E67" s="53"/>
      <c r="F67" s="99"/>
      <c r="G67" s="30"/>
      <c r="H67" s="53"/>
      <c r="I67" s="238"/>
    </row>
    <row r="68" spans="1:9" ht="11.25" customHeight="1">
      <c r="A68" s="71" t="s">
        <v>166</v>
      </c>
      <c r="B68" s="9"/>
      <c r="C68" s="9"/>
      <c r="D68" s="9"/>
      <c r="E68" s="9"/>
      <c r="F68" s="139"/>
      <c r="G68" s="9"/>
      <c r="H68" s="9"/>
      <c r="I68" s="9"/>
    </row>
    <row r="69" spans="1:9" ht="11.25" customHeight="1">
      <c r="A69" s="2"/>
      <c r="B69" s="2"/>
      <c r="C69" s="2"/>
      <c r="D69" s="2"/>
      <c r="E69" s="2"/>
      <c r="F69" s="99"/>
      <c r="H69" s="2"/>
      <c r="I69" s="3"/>
    </row>
    <row r="70" spans="1:9" ht="11.25" customHeight="1">
      <c r="A70" s="142" t="s">
        <v>12</v>
      </c>
      <c r="B70" s="142" t="s">
        <v>7</v>
      </c>
      <c r="C70" s="12" t="s">
        <v>6</v>
      </c>
      <c r="D70" s="12" t="s">
        <v>0</v>
      </c>
      <c r="E70" s="12" t="s">
        <v>1</v>
      </c>
      <c r="F70" s="237" t="s">
        <v>4</v>
      </c>
      <c r="H70" s="12" t="s">
        <v>11</v>
      </c>
      <c r="I70" s="15"/>
    </row>
    <row r="71" spans="1:14" ht="11.25" customHeight="1">
      <c r="A71" s="57"/>
      <c r="B71" s="57" t="s">
        <v>5</v>
      </c>
      <c r="C71" s="16" t="s">
        <v>8</v>
      </c>
      <c r="D71" s="19"/>
      <c r="E71" s="19"/>
      <c r="F71" s="236"/>
      <c r="H71" s="16" t="s">
        <v>165</v>
      </c>
      <c r="I71" s="21"/>
      <c r="K71" s="30"/>
      <c r="L71" s="30"/>
      <c r="M71" s="30"/>
      <c r="N71" s="30"/>
    </row>
    <row r="72" spans="1:14" ht="11.25" customHeight="1">
      <c r="A72" s="22"/>
      <c r="B72" s="141"/>
      <c r="C72" s="22"/>
      <c r="D72" s="22"/>
      <c r="E72" s="22"/>
      <c r="F72" s="235"/>
      <c r="G72" s="26"/>
      <c r="H72" s="61" t="s">
        <v>13</v>
      </c>
      <c r="I72" s="75" t="s">
        <v>14</v>
      </c>
      <c r="K72" s="30"/>
      <c r="L72" s="30"/>
      <c r="M72" s="30"/>
      <c r="N72" s="30"/>
    </row>
    <row r="73" spans="1:14" ht="11.25" customHeight="1">
      <c r="A73" s="19" t="s">
        <v>164</v>
      </c>
      <c r="B73" s="232">
        <v>8276</v>
      </c>
      <c r="C73" s="232">
        <v>6618</v>
      </c>
      <c r="D73" s="232">
        <v>0</v>
      </c>
      <c r="E73" s="232">
        <v>116223</v>
      </c>
      <c r="F73" s="233">
        <v>131117</v>
      </c>
      <c r="G73" s="48"/>
      <c r="H73" s="234">
        <v>131117</v>
      </c>
      <c r="I73" s="34">
        <v>100</v>
      </c>
      <c r="K73" s="30"/>
      <c r="L73" s="30"/>
      <c r="M73" s="30"/>
      <c r="N73" s="30"/>
    </row>
    <row r="74" spans="1:14" ht="11.25" customHeight="1">
      <c r="A74" s="19" t="s">
        <v>15</v>
      </c>
      <c r="B74" s="232">
        <v>8313</v>
      </c>
      <c r="C74" s="232">
        <v>6540</v>
      </c>
      <c r="D74" s="232">
        <v>0</v>
      </c>
      <c r="E74" s="232">
        <v>116180</v>
      </c>
      <c r="F74" s="233">
        <v>131033</v>
      </c>
      <c r="G74" s="47"/>
      <c r="H74" s="47">
        <v>131033</v>
      </c>
      <c r="I74" s="29">
        <v>99.93593508088196</v>
      </c>
      <c r="K74" s="30"/>
      <c r="L74" s="30"/>
      <c r="M74" s="30"/>
      <c r="N74" s="30"/>
    </row>
    <row r="75" spans="1:14" ht="11.25" customHeight="1">
      <c r="A75" s="19" t="s">
        <v>16</v>
      </c>
      <c r="B75" s="232">
        <v>7495</v>
      </c>
      <c r="C75" s="232">
        <v>6482</v>
      </c>
      <c r="D75" s="232">
        <v>0</v>
      </c>
      <c r="E75" s="232">
        <v>114163</v>
      </c>
      <c r="F75" s="233">
        <v>128140</v>
      </c>
      <c r="G75" s="48"/>
      <c r="H75" s="47">
        <v>128140</v>
      </c>
      <c r="I75" s="29">
        <v>97.72950875935234</v>
      </c>
      <c r="K75" s="30"/>
      <c r="L75" s="30"/>
      <c r="M75" s="30"/>
      <c r="N75" s="30"/>
    </row>
    <row r="76" spans="1:14" ht="11.25" customHeight="1">
      <c r="A76" s="19" t="s">
        <v>17</v>
      </c>
      <c r="B76" s="232">
        <v>7951</v>
      </c>
      <c r="C76" s="232">
        <v>6536</v>
      </c>
      <c r="D76" s="232">
        <v>0</v>
      </c>
      <c r="E76" s="232">
        <v>117473</v>
      </c>
      <c r="F76" s="233">
        <v>131960</v>
      </c>
      <c r="G76" s="48"/>
      <c r="H76" s="47">
        <v>131960</v>
      </c>
      <c r="I76" s="29">
        <v>100.64293722400603</v>
      </c>
      <c r="K76" s="30"/>
      <c r="L76" s="30"/>
      <c r="M76" s="30"/>
      <c r="N76" s="30"/>
    </row>
    <row r="77" spans="1:9" ht="11.25" customHeight="1">
      <c r="A77" s="19" t="s">
        <v>18</v>
      </c>
      <c r="B77" s="232">
        <v>7907</v>
      </c>
      <c r="C77" s="232">
        <v>6632</v>
      </c>
      <c r="D77" s="232">
        <v>0</v>
      </c>
      <c r="E77" s="232">
        <v>120031</v>
      </c>
      <c r="F77" s="233">
        <v>134570</v>
      </c>
      <c r="G77" s="48"/>
      <c r="H77" s="47">
        <v>134570</v>
      </c>
      <c r="I77" s="29">
        <v>102.63352578231655</v>
      </c>
    </row>
    <row r="78" spans="1:9" s="30" customFormat="1" ht="11.25" customHeight="1">
      <c r="A78" s="19" t="s">
        <v>19</v>
      </c>
      <c r="B78" s="232">
        <v>9088</v>
      </c>
      <c r="C78" s="232">
        <v>6649</v>
      </c>
      <c r="D78" s="232">
        <v>0</v>
      </c>
      <c r="E78" s="232">
        <v>119570</v>
      </c>
      <c r="F78" s="233">
        <v>135307</v>
      </c>
      <c r="G78" s="48"/>
      <c r="H78" s="47">
        <v>135307</v>
      </c>
      <c r="I78" s="29">
        <v>103.1956191798165</v>
      </c>
    </row>
    <row r="79" spans="1:9" s="30" customFormat="1" ht="11.25" customHeight="1">
      <c r="A79" s="19" t="s">
        <v>20</v>
      </c>
      <c r="B79" s="232">
        <v>9117</v>
      </c>
      <c r="C79" s="232">
        <v>5942</v>
      </c>
      <c r="D79" s="232">
        <v>0</v>
      </c>
      <c r="E79" s="232">
        <v>120282</v>
      </c>
      <c r="F79" s="233">
        <v>135341</v>
      </c>
      <c r="G79" s="48"/>
      <c r="H79" s="47">
        <v>135341</v>
      </c>
      <c r="I79" s="29">
        <v>103.22155021850715</v>
      </c>
    </row>
    <row r="80" spans="1:9" s="30" customFormat="1" ht="11.25" customHeight="1">
      <c r="A80" s="19" t="s">
        <v>21</v>
      </c>
      <c r="B80" s="232">
        <v>9234</v>
      </c>
      <c r="C80" s="232">
        <v>5337</v>
      </c>
      <c r="D80" s="232">
        <v>0</v>
      </c>
      <c r="E80" s="232">
        <v>123693</v>
      </c>
      <c r="F80" s="233">
        <v>138264</v>
      </c>
      <c r="G80" s="48"/>
      <c r="H80" s="47">
        <v>138264</v>
      </c>
      <c r="I80" s="29">
        <v>105.45085686829322</v>
      </c>
    </row>
    <row r="81" spans="1:9" s="30" customFormat="1" ht="11.25" customHeight="1">
      <c r="A81" s="19" t="s">
        <v>22</v>
      </c>
      <c r="B81" s="232">
        <v>9112</v>
      </c>
      <c r="C81" s="232">
        <v>5715</v>
      </c>
      <c r="D81" s="232">
        <v>0</v>
      </c>
      <c r="E81" s="232">
        <v>124660</v>
      </c>
      <c r="F81" s="233">
        <v>139487</v>
      </c>
      <c r="G81" s="48"/>
      <c r="H81" s="47">
        <v>139487</v>
      </c>
      <c r="I81" s="29">
        <v>106.38361158354752</v>
      </c>
    </row>
    <row r="82" spans="1:9" s="30" customFormat="1" ht="11.25" customHeight="1">
      <c r="A82" s="19" t="s">
        <v>23</v>
      </c>
      <c r="B82" s="232">
        <v>8969</v>
      </c>
      <c r="C82" s="232">
        <v>5798</v>
      </c>
      <c r="D82" s="232">
        <v>0</v>
      </c>
      <c r="E82" s="232">
        <v>126183</v>
      </c>
      <c r="F82" s="233">
        <v>140950</v>
      </c>
      <c r="G82" s="48"/>
      <c r="H82" s="47">
        <v>140950</v>
      </c>
      <c r="I82" s="29">
        <v>107.49940892485337</v>
      </c>
    </row>
    <row r="83" spans="1:9" s="30" customFormat="1" ht="11.25" customHeight="1">
      <c r="A83" s="19" t="s">
        <v>36</v>
      </c>
      <c r="B83" s="232">
        <v>9056</v>
      </c>
      <c r="C83" s="232">
        <v>5991</v>
      </c>
      <c r="D83" s="232">
        <v>0</v>
      </c>
      <c r="E83" s="232">
        <v>130561</v>
      </c>
      <c r="F83" s="233">
        <v>145608</v>
      </c>
      <c r="G83" s="48"/>
      <c r="H83" s="47">
        <v>145608</v>
      </c>
      <c r="I83" s="29">
        <v>111.05196122547038</v>
      </c>
    </row>
    <row r="84" spans="1:14" ht="11.25" customHeight="1">
      <c r="A84" s="19" t="s">
        <v>37</v>
      </c>
      <c r="B84" s="232">
        <v>9216</v>
      </c>
      <c r="C84" s="232">
        <v>5029</v>
      </c>
      <c r="D84" s="232">
        <v>0</v>
      </c>
      <c r="E84" s="232">
        <v>135476</v>
      </c>
      <c r="F84" s="233">
        <v>149721</v>
      </c>
      <c r="G84" s="48"/>
      <c r="H84" s="47">
        <v>149721</v>
      </c>
      <c r="I84" s="29">
        <v>114.18885422942867</v>
      </c>
      <c r="K84" s="30"/>
      <c r="L84" s="30"/>
      <c r="M84" s="30"/>
      <c r="N84" s="30"/>
    </row>
    <row r="85" spans="1:9" s="30" customFormat="1" ht="11.25" customHeight="1">
      <c r="A85" s="19" t="s">
        <v>41</v>
      </c>
      <c r="B85" s="232">
        <v>9439</v>
      </c>
      <c r="C85" s="232">
        <v>1865</v>
      </c>
      <c r="D85" s="232">
        <v>0</v>
      </c>
      <c r="E85" s="232">
        <v>142247</v>
      </c>
      <c r="F85" s="231">
        <v>153551</v>
      </c>
      <c r="G85" s="48"/>
      <c r="H85" s="47">
        <v>153551</v>
      </c>
      <c r="I85" s="29">
        <v>117.10990947016786</v>
      </c>
    </row>
    <row r="86" spans="1:9" s="30" customFormat="1" ht="11.25" customHeight="1">
      <c r="A86" s="19" t="s">
        <v>42</v>
      </c>
      <c r="B86" s="232">
        <f aca="true" t="shared" si="6" ref="B86:F97">SUM(B55,B24)</f>
        <v>9480</v>
      </c>
      <c r="C86" s="232">
        <f t="shared" si="6"/>
        <v>1915</v>
      </c>
      <c r="D86" s="232">
        <f t="shared" si="6"/>
        <v>0</v>
      </c>
      <c r="E86" s="232">
        <f t="shared" si="6"/>
        <v>146317</v>
      </c>
      <c r="F86" s="231">
        <f t="shared" si="6"/>
        <v>157712</v>
      </c>
      <c r="G86" s="48"/>
      <c r="H86" s="47">
        <f aca="true" t="shared" si="7" ref="H86:H97">SUM(H55,H24)</f>
        <v>157712</v>
      </c>
      <c r="I86" s="29">
        <f>H86/H73*100</f>
        <v>120.28341099933645</v>
      </c>
    </row>
    <row r="87" spans="1:9" s="30" customFormat="1" ht="11.25" customHeight="1">
      <c r="A87" s="19" t="s">
        <v>163</v>
      </c>
      <c r="B87" s="232">
        <f t="shared" si="6"/>
        <v>9924</v>
      </c>
      <c r="C87" s="232">
        <f t="shared" si="6"/>
        <v>1924</v>
      </c>
      <c r="D87" s="232">
        <f t="shared" si="6"/>
        <v>0</v>
      </c>
      <c r="E87" s="232">
        <f t="shared" si="6"/>
        <v>150275</v>
      </c>
      <c r="F87" s="231">
        <f t="shared" si="6"/>
        <v>162123</v>
      </c>
      <c r="G87" s="48"/>
      <c r="H87" s="47">
        <f t="shared" si="7"/>
        <v>162123</v>
      </c>
      <c r="I87" s="29">
        <f aca="true" t="shared" si="8" ref="I87:I97">H87/$H$73*100</f>
        <v>123.64758193064209</v>
      </c>
    </row>
    <row r="88" spans="1:9" s="30" customFormat="1" ht="11.25" customHeight="1">
      <c r="A88" s="19" t="s">
        <v>63</v>
      </c>
      <c r="B88" s="232">
        <f t="shared" si="6"/>
        <v>10025</v>
      </c>
      <c r="C88" s="232">
        <f t="shared" si="6"/>
        <v>1893</v>
      </c>
      <c r="D88" s="232">
        <f t="shared" si="6"/>
        <v>0</v>
      </c>
      <c r="E88" s="232">
        <f t="shared" si="6"/>
        <v>153239</v>
      </c>
      <c r="F88" s="231">
        <f t="shared" si="6"/>
        <v>165157</v>
      </c>
      <c r="G88" s="48"/>
      <c r="H88" s="47">
        <f t="shared" si="7"/>
        <v>165157</v>
      </c>
      <c r="I88" s="29">
        <f t="shared" si="8"/>
        <v>125.961545794977</v>
      </c>
    </row>
    <row r="89" spans="1:9" s="30" customFormat="1" ht="11.25" customHeight="1">
      <c r="A89" s="19" t="s">
        <v>64</v>
      </c>
      <c r="B89" s="232">
        <f t="shared" si="6"/>
        <v>10393</v>
      </c>
      <c r="C89" s="232">
        <f t="shared" si="6"/>
        <v>1956</v>
      </c>
      <c r="D89" s="232">
        <f t="shared" si="6"/>
        <v>0</v>
      </c>
      <c r="E89" s="232">
        <f t="shared" si="6"/>
        <v>155717</v>
      </c>
      <c r="F89" s="231">
        <f t="shared" si="6"/>
        <v>168066</v>
      </c>
      <c r="G89" s="48"/>
      <c r="H89" s="47">
        <f t="shared" si="7"/>
        <v>168066</v>
      </c>
      <c r="I89" s="29">
        <f t="shared" si="8"/>
        <v>128.1801749582434</v>
      </c>
    </row>
    <row r="90" spans="1:9" s="30" customFormat="1" ht="11.25" customHeight="1">
      <c r="A90" s="19" t="s">
        <v>65</v>
      </c>
      <c r="B90" s="232">
        <f t="shared" si="6"/>
        <v>10345</v>
      </c>
      <c r="C90" s="232">
        <f t="shared" si="6"/>
        <v>1960</v>
      </c>
      <c r="D90" s="232">
        <f t="shared" si="6"/>
        <v>0</v>
      </c>
      <c r="E90" s="232">
        <f t="shared" si="6"/>
        <v>155342</v>
      </c>
      <c r="F90" s="231">
        <f t="shared" si="6"/>
        <v>167647</v>
      </c>
      <c r="G90" s="48"/>
      <c r="H90" s="47">
        <f t="shared" si="7"/>
        <v>167647</v>
      </c>
      <c r="I90" s="29">
        <f t="shared" si="8"/>
        <v>127.86061304026175</v>
      </c>
    </row>
    <row r="91" spans="1:14" s="30" customFormat="1" ht="11.25" customHeight="1">
      <c r="A91" s="19" t="s">
        <v>68</v>
      </c>
      <c r="B91" s="232">
        <f t="shared" si="6"/>
        <v>11390</v>
      </c>
      <c r="C91" s="232">
        <f t="shared" si="6"/>
        <v>1869</v>
      </c>
      <c r="D91" s="232">
        <f t="shared" si="6"/>
        <v>0</v>
      </c>
      <c r="E91" s="232">
        <f t="shared" si="6"/>
        <v>157078</v>
      </c>
      <c r="F91" s="231">
        <f t="shared" si="6"/>
        <v>170337</v>
      </c>
      <c r="G91" s="48"/>
      <c r="H91" s="47">
        <f t="shared" si="7"/>
        <v>170337</v>
      </c>
      <c r="I91" s="29">
        <f t="shared" si="8"/>
        <v>129.9122158072561</v>
      </c>
      <c r="K91" s="5"/>
      <c r="L91" s="5"/>
      <c r="M91" s="5"/>
      <c r="N91" s="5"/>
    </row>
    <row r="92" spans="1:14" s="30" customFormat="1" ht="11.25" customHeight="1">
      <c r="A92" s="19" t="s">
        <v>72</v>
      </c>
      <c r="B92" s="232">
        <f t="shared" si="6"/>
        <v>11628</v>
      </c>
      <c r="C92" s="232">
        <f t="shared" si="6"/>
        <v>1861</v>
      </c>
      <c r="D92" s="232">
        <f t="shared" si="6"/>
        <v>0</v>
      </c>
      <c r="E92" s="232">
        <f t="shared" si="6"/>
        <v>158174</v>
      </c>
      <c r="F92" s="231">
        <f t="shared" si="6"/>
        <v>171663</v>
      </c>
      <c r="G92" s="48"/>
      <c r="H92" s="47">
        <f t="shared" si="7"/>
        <v>171663</v>
      </c>
      <c r="I92" s="29">
        <f t="shared" si="8"/>
        <v>130.92352631619087</v>
      </c>
      <c r="K92" s="5"/>
      <c r="L92" s="5"/>
      <c r="M92" s="5"/>
      <c r="N92" s="5"/>
    </row>
    <row r="93" spans="1:14" s="30" customFormat="1" ht="11.25" customHeight="1">
      <c r="A93" s="19" t="s">
        <v>100</v>
      </c>
      <c r="B93" s="232">
        <f t="shared" si="6"/>
        <v>12024</v>
      </c>
      <c r="C93" s="232">
        <f t="shared" si="6"/>
        <v>1834</v>
      </c>
      <c r="D93" s="232">
        <f t="shared" si="6"/>
        <v>0</v>
      </c>
      <c r="E93" s="232">
        <f t="shared" si="6"/>
        <v>159628</v>
      </c>
      <c r="F93" s="231">
        <f t="shared" si="6"/>
        <v>173486</v>
      </c>
      <c r="G93" s="48"/>
      <c r="H93" s="47">
        <f t="shared" si="7"/>
        <v>173486</v>
      </c>
      <c r="I93" s="29">
        <f t="shared" si="8"/>
        <v>132.31388759657406</v>
      </c>
      <c r="K93" s="5"/>
      <c r="L93" s="5"/>
      <c r="M93" s="5"/>
      <c r="N93" s="5"/>
    </row>
    <row r="94" spans="1:14" s="30" customFormat="1" ht="11.25" customHeight="1">
      <c r="A94" s="19" t="s">
        <v>116</v>
      </c>
      <c r="B94" s="232">
        <f t="shared" si="6"/>
        <v>12194</v>
      </c>
      <c r="C94" s="232">
        <f t="shared" si="6"/>
        <v>1799</v>
      </c>
      <c r="D94" s="232">
        <f t="shared" si="6"/>
        <v>0</v>
      </c>
      <c r="E94" s="232">
        <f t="shared" si="6"/>
        <v>160109</v>
      </c>
      <c r="F94" s="231">
        <f t="shared" si="6"/>
        <v>174102</v>
      </c>
      <c r="G94" s="48"/>
      <c r="H94" s="47">
        <f t="shared" si="7"/>
        <v>174102</v>
      </c>
      <c r="I94" s="29">
        <f t="shared" si="8"/>
        <v>132.78369700343967</v>
      </c>
      <c r="K94" s="5"/>
      <c r="L94" s="5"/>
      <c r="M94" s="5"/>
      <c r="N94" s="5"/>
    </row>
    <row r="95" spans="1:14" s="30" customFormat="1" ht="11.25" customHeight="1">
      <c r="A95" s="19" t="s">
        <v>126</v>
      </c>
      <c r="B95" s="232">
        <f t="shared" si="6"/>
        <v>12327</v>
      </c>
      <c r="C95" s="232">
        <f t="shared" si="6"/>
        <v>1742</v>
      </c>
      <c r="D95" s="232">
        <f t="shared" si="6"/>
        <v>0</v>
      </c>
      <c r="E95" s="232">
        <f t="shared" si="6"/>
        <v>161182</v>
      </c>
      <c r="F95" s="231">
        <f t="shared" si="6"/>
        <v>175251</v>
      </c>
      <c r="G95" s="48"/>
      <c r="H95" s="47">
        <f t="shared" si="7"/>
        <v>175251</v>
      </c>
      <c r="I95" s="29">
        <f t="shared" si="8"/>
        <v>133.66001357566145</v>
      </c>
      <c r="K95" s="5"/>
      <c r="L95" s="5"/>
      <c r="M95" s="5"/>
      <c r="N95" s="5"/>
    </row>
    <row r="96" spans="1:14" s="30" customFormat="1" ht="11.25" customHeight="1">
      <c r="A96" s="19" t="s">
        <v>131</v>
      </c>
      <c r="B96" s="232">
        <f t="shared" si="6"/>
        <v>12557</v>
      </c>
      <c r="C96" s="232">
        <f t="shared" si="6"/>
        <v>1804</v>
      </c>
      <c r="D96" s="232">
        <f t="shared" si="6"/>
        <v>0</v>
      </c>
      <c r="E96" s="232">
        <f t="shared" si="6"/>
        <v>161443</v>
      </c>
      <c r="F96" s="231">
        <f t="shared" si="6"/>
        <v>175804</v>
      </c>
      <c r="G96" s="48"/>
      <c r="H96" s="47">
        <f t="shared" si="7"/>
        <v>175804</v>
      </c>
      <c r="I96" s="29">
        <f t="shared" si="8"/>
        <v>134.08177429318852</v>
      </c>
      <c r="K96" s="5"/>
      <c r="L96" s="5"/>
      <c r="M96" s="5"/>
      <c r="N96" s="5"/>
    </row>
    <row r="97" spans="1:14" s="30" customFormat="1" ht="11.25" customHeight="1">
      <c r="A97" s="36" t="s">
        <v>143</v>
      </c>
      <c r="B97" s="230">
        <f t="shared" si="6"/>
        <v>12725</v>
      </c>
      <c r="C97" s="230">
        <f t="shared" si="6"/>
        <v>1824</v>
      </c>
      <c r="D97" s="230">
        <f t="shared" si="6"/>
        <v>0</v>
      </c>
      <c r="E97" s="230">
        <f t="shared" si="6"/>
        <v>163249</v>
      </c>
      <c r="F97" s="229">
        <f t="shared" si="6"/>
        <v>177798</v>
      </c>
      <c r="G97" s="48"/>
      <c r="H97" s="50">
        <f t="shared" si="7"/>
        <v>177798</v>
      </c>
      <c r="I97" s="41">
        <f t="shared" si="8"/>
        <v>135.6025534446334</v>
      </c>
      <c r="K97" s="5"/>
      <c r="L97" s="5"/>
      <c r="M97" s="5"/>
      <c r="N97" s="5"/>
    </row>
    <row r="98" ht="11.25" customHeight="1">
      <c r="A98" s="228"/>
    </row>
    <row r="99" ht="11.25" customHeight="1">
      <c r="A99" s="228"/>
    </row>
    <row r="100" spans="1:9" ht="11.25" customHeight="1">
      <c r="A100" s="6" t="s">
        <v>162</v>
      </c>
      <c r="B100" s="9"/>
      <c r="C100" s="9"/>
      <c r="D100" s="9"/>
      <c r="E100" s="9"/>
      <c r="F100" s="139"/>
      <c r="G100" s="9"/>
      <c r="H100" s="9"/>
      <c r="I100" s="9"/>
    </row>
    <row r="101" spans="1:9" ht="11.25" customHeight="1">
      <c r="A101" s="6" t="s">
        <v>161</v>
      </c>
      <c r="B101" s="9"/>
      <c r="C101" s="9"/>
      <c r="D101" s="9"/>
      <c r="E101" s="9"/>
      <c r="F101" s="139"/>
      <c r="G101" s="9"/>
      <c r="H101" s="9"/>
      <c r="I101" s="9"/>
    </row>
    <row r="102" spans="1:9" ht="11.25" customHeight="1">
      <c r="A102" s="365" t="s">
        <v>160</v>
      </c>
      <c r="B102" s="365"/>
      <c r="C102" s="365"/>
      <c r="D102" s="365"/>
      <c r="E102" s="365"/>
      <c r="F102" s="365"/>
      <c r="G102" s="365"/>
      <c r="H102" s="365"/>
      <c r="I102" s="365"/>
    </row>
    <row r="104" spans="1:14" ht="11.25" customHeight="1">
      <c r="A104" s="227" t="s">
        <v>12</v>
      </c>
      <c r="B104" s="226" t="s">
        <v>159</v>
      </c>
      <c r="C104" s="77" t="s">
        <v>158</v>
      </c>
      <c r="D104" s="55"/>
      <c r="E104" s="55"/>
      <c r="F104" s="225"/>
      <c r="H104" s="77" t="s">
        <v>157</v>
      </c>
      <c r="I104" s="225"/>
      <c r="K104" s="30"/>
      <c r="L104" s="30"/>
      <c r="M104" s="30"/>
      <c r="N104" s="30"/>
    </row>
    <row r="105" spans="1:14" ht="11.25" customHeight="1">
      <c r="A105" s="218"/>
      <c r="B105" s="224" t="s">
        <v>156</v>
      </c>
      <c r="C105" s="223" t="s">
        <v>155</v>
      </c>
      <c r="D105" s="223" t="s">
        <v>154</v>
      </c>
      <c r="E105" s="223" t="s">
        <v>153</v>
      </c>
      <c r="F105" s="222" t="s">
        <v>152</v>
      </c>
      <c r="H105" s="221" t="s">
        <v>151</v>
      </c>
      <c r="I105" s="220"/>
      <c r="K105" s="30"/>
      <c r="L105" s="30"/>
      <c r="M105" s="30"/>
      <c r="N105" s="30"/>
    </row>
    <row r="106" spans="1:14" ht="11.25" customHeight="1">
      <c r="A106" s="32" t="s">
        <v>150</v>
      </c>
      <c r="B106" s="19">
        <v>39910</v>
      </c>
      <c r="C106" s="19">
        <v>67787</v>
      </c>
      <c r="D106" s="19">
        <v>18373</v>
      </c>
      <c r="E106" s="19">
        <v>5047</v>
      </c>
      <c r="F106" s="65">
        <v>91207</v>
      </c>
      <c r="H106" s="16">
        <v>131117</v>
      </c>
      <c r="I106" s="219"/>
      <c r="K106" s="30"/>
      <c r="L106" s="30"/>
      <c r="M106" s="30"/>
      <c r="N106" s="30"/>
    </row>
    <row r="107" spans="1:14" ht="11.25" customHeight="1">
      <c r="A107" s="32" t="s">
        <v>30</v>
      </c>
      <c r="B107" s="19">
        <v>40446</v>
      </c>
      <c r="C107" s="19">
        <v>67886</v>
      </c>
      <c r="D107" s="19">
        <v>18185</v>
      </c>
      <c r="E107" s="19">
        <v>4516</v>
      </c>
      <c r="F107" s="65">
        <v>90587</v>
      </c>
      <c r="H107" s="16">
        <v>131033</v>
      </c>
      <c r="I107" s="219"/>
      <c r="K107" s="30"/>
      <c r="L107" s="30"/>
      <c r="M107" s="30"/>
      <c r="N107" s="30"/>
    </row>
    <row r="108" spans="1:14" ht="11.25" customHeight="1">
      <c r="A108" s="32" t="s">
        <v>149</v>
      </c>
      <c r="B108" s="19">
        <v>41190</v>
      </c>
      <c r="C108" s="19">
        <v>66033</v>
      </c>
      <c r="D108" s="19">
        <v>16917</v>
      </c>
      <c r="E108" s="19">
        <v>4000</v>
      </c>
      <c r="F108" s="65">
        <v>86950</v>
      </c>
      <c r="H108" s="16">
        <v>128140</v>
      </c>
      <c r="I108" s="219"/>
      <c r="K108" s="30"/>
      <c r="L108" s="30"/>
      <c r="M108" s="30"/>
      <c r="N108" s="30"/>
    </row>
    <row r="109" spans="1:14" ht="11.25" customHeight="1">
      <c r="A109" s="32" t="s">
        <v>17</v>
      </c>
      <c r="B109" s="19">
        <v>43553</v>
      </c>
      <c r="C109" s="19">
        <v>66983</v>
      </c>
      <c r="D109" s="19">
        <v>17512</v>
      </c>
      <c r="E109" s="19">
        <v>3912</v>
      </c>
      <c r="F109" s="65">
        <v>88407</v>
      </c>
      <c r="H109" s="16">
        <v>131960</v>
      </c>
      <c r="I109" s="219"/>
      <c r="K109" s="30"/>
      <c r="L109" s="30"/>
      <c r="M109" s="30"/>
      <c r="N109" s="30"/>
    </row>
    <row r="110" spans="1:9" ht="11.25" customHeight="1">
      <c r="A110" s="32" t="s">
        <v>18</v>
      </c>
      <c r="B110" s="19">
        <v>44534</v>
      </c>
      <c r="C110" s="19">
        <v>68130</v>
      </c>
      <c r="D110" s="19">
        <v>17920</v>
      </c>
      <c r="E110" s="19">
        <v>3986</v>
      </c>
      <c r="F110" s="65">
        <v>90036</v>
      </c>
      <c r="H110" s="16">
        <v>134570</v>
      </c>
      <c r="I110" s="219"/>
    </row>
    <row r="111" spans="1:9" s="30" customFormat="1" ht="11.25" customHeight="1">
      <c r="A111" s="32" t="s">
        <v>19</v>
      </c>
      <c r="B111" s="19">
        <v>45456</v>
      </c>
      <c r="C111" s="19">
        <v>67974</v>
      </c>
      <c r="D111" s="19">
        <v>18167</v>
      </c>
      <c r="E111" s="19">
        <v>3710</v>
      </c>
      <c r="F111" s="65">
        <v>89851</v>
      </c>
      <c r="H111" s="16">
        <v>135307</v>
      </c>
      <c r="I111" s="219"/>
    </row>
    <row r="112" spans="1:9" s="30" customFormat="1" ht="11.25" customHeight="1">
      <c r="A112" s="32" t="s">
        <v>20</v>
      </c>
      <c r="B112" s="19">
        <v>46233</v>
      </c>
      <c r="C112" s="19">
        <v>67280</v>
      </c>
      <c r="D112" s="19">
        <v>18198</v>
      </c>
      <c r="E112" s="19">
        <v>3630</v>
      </c>
      <c r="F112" s="65">
        <v>89108</v>
      </c>
      <c r="H112" s="16">
        <v>135341</v>
      </c>
      <c r="I112" s="219"/>
    </row>
    <row r="113" spans="1:9" s="30" customFormat="1" ht="11.25" customHeight="1">
      <c r="A113" s="32" t="s">
        <v>21</v>
      </c>
      <c r="B113" s="19">
        <v>48205</v>
      </c>
      <c r="C113" s="19">
        <v>67348</v>
      </c>
      <c r="D113" s="19">
        <v>19104</v>
      </c>
      <c r="E113" s="19">
        <v>3607</v>
      </c>
      <c r="F113" s="65">
        <v>90059</v>
      </c>
      <c r="H113" s="16">
        <v>138264</v>
      </c>
      <c r="I113" s="219"/>
    </row>
    <row r="114" spans="1:9" s="30" customFormat="1" ht="11.25" customHeight="1">
      <c r="A114" s="32" t="s">
        <v>22</v>
      </c>
      <c r="B114" s="19">
        <v>49901</v>
      </c>
      <c r="C114" s="19">
        <v>66527</v>
      </c>
      <c r="D114" s="19">
        <v>19381</v>
      </c>
      <c r="E114" s="19">
        <v>3678</v>
      </c>
      <c r="F114" s="65">
        <v>89586</v>
      </c>
      <c r="H114" s="16">
        <v>139487</v>
      </c>
      <c r="I114" s="219"/>
    </row>
    <row r="115" spans="1:9" s="30" customFormat="1" ht="11.25" customHeight="1">
      <c r="A115" s="32" t="s">
        <v>23</v>
      </c>
      <c r="B115" s="19">
        <v>50989</v>
      </c>
      <c r="C115" s="19">
        <v>66927</v>
      </c>
      <c r="D115" s="19">
        <v>19354</v>
      </c>
      <c r="E115" s="19">
        <v>3680</v>
      </c>
      <c r="F115" s="65">
        <v>89961</v>
      </c>
      <c r="H115" s="16">
        <v>140950</v>
      </c>
      <c r="I115" s="219"/>
    </row>
    <row r="116" spans="1:9" s="30" customFormat="1" ht="11.25" customHeight="1">
      <c r="A116" s="32" t="s">
        <v>36</v>
      </c>
      <c r="B116" s="19">
        <v>52380</v>
      </c>
      <c r="C116" s="19">
        <v>68558</v>
      </c>
      <c r="D116" s="19">
        <v>19623</v>
      </c>
      <c r="E116" s="19">
        <v>5047</v>
      </c>
      <c r="F116" s="65">
        <v>93228</v>
      </c>
      <c r="H116" s="16">
        <v>145608</v>
      </c>
      <c r="I116" s="219"/>
    </row>
    <row r="117" spans="1:14" ht="11.25" customHeight="1">
      <c r="A117" s="32" t="s">
        <v>37</v>
      </c>
      <c r="B117" s="19">
        <v>54132</v>
      </c>
      <c r="C117" s="19">
        <v>70058</v>
      </c>
      <c r="D117" s="19">
        <v>19646</v>
      </c>
      <c r="E117" s="19">
        <v>5885</v>
      </c>
      <c r="F117" s="65">
        <v>95589</v>
      </c>
      <c r="H117" s="16">
        <v>149721</v>
      </c>
      <c r="I117" s="219"/>
      <c r="K117" s="30"/>
      <c r="L117" s="30"/>
      <c r="M117" s="30"/>
      <c r="N117" s="30"/>
    </row>
    <row r="118" spans="1:9" s="30" customFormat="1" ht="11.25" customHeight="1">
      <c r="A118" s="32" t="s">
        <v>41</v>
      </c>
      <c r="B118" s="19">
        <v>54994</v>
      </c>
      <c r="C118" s="19">
        <v>72098</v>
      </c>
      <c r="D118" s="19">
        <v>20013</v>
      </c>
      <c r="E118" s="19">
        <v>6446</v>
      </c>
      <c r="F118" s="65">
        <v>98557</v>
      </c>
      <c r="H118" s="16">
        <v>153551</v>
      </c>
      <c r="I118" s="219"/>
    </row>
    <row r="119" spans="1:9" s="30" customFormat="1" ht="11.25" customHeight="1">
      <c r="A119" s="32" t="s">
        <v>42</v>
      </c>
      <c r="B119" s="19">
        <v>55511</v>
      </c>
      <c r="C119" s="19">
        <v>74350</v>
      </c>
      <c r="D119" s="19">
        <v>20600</v>
      </c>
      <c r="E119" s="19">
        <v>7251</v>
      </c>
      <c r="F119" s="65">
        <v>102201</v>
      </c>
      <c r="H119" s="366">
        <f aca="true" t="shared" si="9" ref="H119:H130">SUM(F119,B119)</f>
        <v>157712</v>
      </c>
      <c r="I119" s="367"/>
    </row>
    <row r="120" spans="1:9" s="30" customFormat="1" ht="11.25" customHeight="1">
      <c r="A120" s="32" t="s">
        <v>43</v>
      </c>
      <c r="B120" s="19">
        <v>56119</v>
      </c>
      <c r="C120" s="19">
        <v>77107</v>
      </c>
      <c r="D120" s="19">
        <v>20841</v>
      </c>
      <c r="E120" s="19">
        <v>8056</v>
      </c>
      <c r="F120" s="65">
        <v>106004</v>
      </c>
      <c r="H120" s="366">
        <f t="shared" si="9"/>
        <v>162123</v>
      </c>
      <c r="I120" s="367"/>
    </row>
    <row r="121" spans="1:9" s="30" customFormat="1" ht="11.25" customHeight="1">
      <c r="A121" s="32" t="s">
        <v>63</v>
      </c>
      <c r="B121" s="19">
        <v>57545</v>
      </c>
      <c r="C121" s="19">
        <v>77475</v>
      </c>
      <c r="D121" s="19">
        <v>21348</v>
      </c>
      <c r="E121" s="19">
        <v>8789</v>
      </c>
      <c r="F121" s="65">
        <v>107612</v>
      </c>
      <c r="H121" s="366">
        <f t="shared" si="9"/>
        <v>165157</v>
      </c>
      <c r="I121" s="367"/>
    </row>
    <row r="122" spans="1:9" s="30" customFormat="1" ht="11.25" customHeight="1">
      <c r="A122" s="32" t="s">
        <v>64</v>
      </c>
      <c r="B122" s="19">
        <v>58503</v>
      </c>
      <c r="C122" s="19">
        <v>78476</v>
      </c>
      <c r="D122" s="19">
        <v>21571</v>
      </c>
      <c r="E122" s="19">
        <v>9516</v>
      </c>
      <c r="F122" s="65">
        <v>109563</v>
      </c>
      <c r="H122" s="366">
        <f t="shared" si="9"/>
        <v>168066</v>
      </c>
      <c r="I122" s="367"/>
    </row>
    <row r="123" spans="1:9" s="30" customFormat="1" ht="11.25" customHeight="1">
      <c r="A123" s="32" t="s">
        <v>65</v>
      </c>
      <c r="B123" s="19">
        <v>58263</v>
      </c>
      <c r="C123" s="19">
        <v>78513</v>
      </c>
      <c r="D123" s="19">
        <v>21199</v>
      </c>
      <c r="E123" s="19">
        <v>9672</v>
      </c>
      <c r="F123" s="65">
        <v>109384</v>
      </c>
      <c r="H123" s="366">
        <f t="shared" si="9"/>
        <v>167647</v>
      </c>
      <c r="I123" s="367"/>
    </row>
    <row r="124" spans="1:14" s="30" customFormat="1" ht="11.25" customHeight="1">
      <c r="A124" s="32" t="s">
        <v>68</v>
      </c>
      <c r="B124" s="19">
        <v>58565</v>
      </c>
      <c r="C124" s="19">
        <v>80390</v>
      </c>
      <c r="D124" s="19">
        <v>21007</v>
      </c>
      <c r="E124" s="19">
        <v>10375</v>
      </c>
      <c r="F124" s="65">
        <v>111772</v>
      </c>
      <c r="H124" s="366">
        <f t="shared" si="9"/>
        <v>170337</v>
      </c>
      <c r="I124" s="367"/>
      <c r="K124" s="5"/>
      <c r="L124" s="5"/>
      <c r="M124" s="5"/>
      <c r="N124" s="5"/>
    </row>
    <row r="125" spans="1:14" s="30" customFormat="1" ht="11.25" customHeight="1">
      <c r="A125" s="32" t="s">
        <v>72</v>
      </c>
      <c r="B125" s="19">
        <v>59200</v>
      </c>
      <c r="C125" s="19">
        <v>80299</v>
      </c>
      <c r="D125" s="19">
        <v>20778</v>
      </c>
      <c r="E125" s="19">
        <v>11386</v>
      </c>
      <c r="F125" s="65">
        <v>112463</v>
      </c>
      <c r="H125" s="366">
        <f t="shared" si="9"/>
        <v>171663</v>
      </c>
      <c r="I125" s="367"/>
      <c r="K125" s="5"/>
      <c r="L125" s="5"/>
      <c r="M125" s="5"/>
      <c r="N125" s="5"/>
    </row>
    <row r="126" spans="1:14" s="30" customFormat="1" ht="11.25" customHeight="1">
      <c r="A126" s="32" t="s">
        <v>100</v>
      </c>
      <c r="B126" s="19">
        <v>59750</v>
      </c>
      <c r="C126" s="19">
        <v>80829</v>
      </c>
      <c r="D126" s="19">
        <v>20805</v>
      </c>
      <c r="E126" s="19">
        <v>12102</v>
      </c>
      <c r="F126" s="65">
        <v>113736</v>
      </c>
      <c r="H126" s="366">
        <f t="shared" si="9"/>
        <v>173486</v>
      </c>
      <c r="I126" s="367"/>
      <c r="K126" s="5"/>
      <c r="L126" s="5"/>
      <c r="M126" s="5"/>
      <c r="N126" s="5"/>
    </row>
    <row r="127" spans="1:14" s="30" customFormat="1" ht="11.25" customHeight="1">
      <c r="A127" s="32" t="s">
        <v>116</v>
      </c>
      <c r="B127" s="19">
        <v>60595</v>
      </c>
      <c r="C127" s="19">
        <v>80354</v>
      </c>
      <c r="D127" s="19">
        <v>20793</v>
      </c>
      <c r="E127" s="19">
        <v>12360</v>
      </c>
      <c r="F127" s="65">
        <v>113507</v>
      </c>
      <c r="H127" s="366">
        <f t="shared" si="9"/>
        <v>174102</v>
      </c>
      <c r="I127" s="367"/>
      <c r="K127" s="5"/>
      <c r="L127" s="5"/>
      <c r="M127" s="5"/>
      <c r="N127" s="5"/>
    </row>
    <row r="128" spans="1:14" s="30" customFormat="1" ht="11.25" customHeight="1">
      <c r="A128" s="32" t="s">
        <v>126</v>
      </c>
      <c r="B128" s="19">
        <v>61948</v>
      </c>
      <c r="C128" s="19">
        <v>80152</v>
      </c>
      <c r="D128" s="19">
        <v>20681</v>
      </c>
      <c r="E128" s="19">
        <v>12470</v>
      </c>
      <c r="F128" s="65">
        <v>113303</v>
      </c>
      <c r="H128" s="366">
        <f t="shared" si="9"/>
        <v>175251</v>
      </c>
      <c r="I128" s="367"/>
      <c r="K128" s="5"/>
      <c r="L128" s="5"/>
      <c r="M128" s="5"/>
      <c r="N128" s="5"/>
    </row>
    <row r="129" spans="1:14" s="30" customFormat="1" ht="11.25" customHeight="1">
      <c r="A129" s="32" t="s">
        <v>131</v>
      </c>
      <c r="B129" s="19">
        <v>63101</v>
      </c>
      <c r="C129" s="19">
        <v>79889</v>
      </c>
      <c r="D129" s="19">
        <v>20438</v>
      </c>
      <c r="E129" s="19">
        <v>12376</v>
      </c>
      <c r="F129" s="65">
        <v>112703</v>
      </c>
      <c r="H129" s="366">
        <f t="shared" si="9"/>
        <v>175804</v>
      </c>
      <c r="I129" s="367"/>
      <c r="K129" s="5"/>
      <c r="L129" s="5"/>
      <c r="M129" s="5"/>
      <c r="N129" s="5"/>
    </row>
    <row r="130" spans="1:14" s="30" customFormat="1" ht="11.25" customHeight="1">
      <c r="A130" s="218" t="s">
        <v>143</v>
      </c>
      <c r="B130" s="36">
        <v>64447</v>
      </c>
      <c r="C130" s="36">
        <v>79372</v>
      </c>
      <c r="D130" s="36">
        <v>21042</v>
      </c>
      <c r="E130" s="36">
        <v>12937</v>
      </c>
      <c r="F130" s="67">
        <v>113351</v>
      </c>
      <c r="H130" s="346">
        <f t="shared" si="9"/>
        <v>177798</v>
      </c>
      <c r="I130" s="347"/>
      <c r="K130" s="5"/>
      <c r="L130" s="5"/>
      <c r="M130" s="5"/>
      <c r="N130" s="5"/>
    </row>
    <row r="131" spans="1:9" ht="11.25" customHeight="1">
      <c r="A131" s="30"/>
      <c r="B131" s="53"/>
      <c r="C131" s="53"/>
      <c r="D131" s="53"/>
      <c r="E131" s="53"/>
      <c r="F131" s="53"/>
      <c r="H131" s="217"/>
      <c r="I131" s="216"/>
    </row>
    <row r="132" ht="11.25" customHeight="1">
      <c r="A132" s="5" t="s">
        <v>148</v>
      </c>
    </row>
    <row r="133" ht="11.25" customHeight="1">
      <c r="A133" s="5" t="s">
        <v>147</v>
      </c>
    </row>
  </sheetData>
  <sheetProtection/>
  <mergeCells count="13">
    <mergeCell ref="H130:I130"/>
    <mergeCell ref="H125:I125"/>
    <mergeCell ref="H123:I123"/>
    <mergeCell ref="H129:I129"/>
    <mergeCell ref="H124:I124"/>
    <mergeCell ref="A102:I102"/>
    <mergeCell ref="H122:I122"/>
    <mergeCell ref="H119:I119"/>
    <mergeCell ref="H121:I121"/>
    <mergeCell ref="H120:I120"/>
    <mergeCell ref="H128:I128"/>
    <mergeCell ref="H127:I127"/>
    <mergeCell ref="H126:I126"/>
  </mergeCells>
  <printOptions horizontalCentered="1"/>
  <pageMargins left="0.5905511811023623" right="0.5905511811023623" top="0.3937007874015748" bottom="0.1968503937007874" header="0.5118110236220472" footer="0.5118110236220472"/>
  <pageSetup fitToHeight="2" fitToWidth="1" horizontalDpi="600" verticalDpi="600" orientation="portrait" paperSize="9" scale="89" r:id="rId2"/>
  <headerFooter alignWithMargins="0">
    <oddFooter>&amp;R&amp;A</oddFooter>
  </headerFooter>
  <rowBreaks count="2" manualBreakCount="2">
    <brk id="98" max="255" man="1"/>
    <brk id="10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selection activeCell="AU38" sqref="AU38"/>
    </sheetView>
  </sheetViews>
  <sheetFormatPr defaultColWidth="9.140625" defaultRowHeight="12.75"/>
  <cols>
    <col min="1" max="1" width="11.00390625" style="5" customWidth="1"/>
    <col min="2" max="11" width="8.28125" style="5" customWidth="1"/>
    <col min="12" max="12" width="1.8515625" style="5" customWidth="1"/>
    <col min="13" max="14" width="8.57421875" style="5" customWidth="1"/>
    <col min="15" max="16384" width="9.140625" style="5" customWidth="1"/>
  </cols>
  <sheetData>
    <row r="1" spans="1:14" ht="9.75">
      <c r="A1" s="96" t="s">
        <v>142</v>
      </c>
      <c r="B1" s="2"/>
      <c r="C1" s="3"/>
      <c r="D1" s="2"/>
      <c r="E1" s="3"/>
      <c r="F1" s="2"/>
      <c r="G1" s="3"/>
      <c r="H1" s="2"/>
      <c r="I1" s="3"/>
      <c r="J1" s="2"/>
      <c r="K1" s="4"/>
      <c r="M1" s="2"/>
      <c r="N1" s="3"/>
    </row>
    <row r="2" spans="1:14" ht="10.5" customHeight="1">
      <c r="A2" s="2"/>
      <c r="B2" s="2"/>
      <c r="C2" s="3"/>
      <c r="D2" s="2"/>
      <c r="E2" s="3"/>
      <c r="F2" s="2"/>
      <c r="G2" s="3"/>
      <c r="H2" s="2"/>
      <c r="I2" s="3"/>
      <c r="J2" s="2"/>
      <c r="K2" s="4"/>
      <c r="M2" s="2"/>
      <c r="N2" s="3"/>
    </row>
    <row r="3" spans="1:14" ht="12" customHeight="1">
      <c r="A3" s="6" t="s">
        <v>54</v>
      </c>
      <c r="B3" s="7"/>
      <c r="C3" s="8"/>
      <c r="D3" s="7"/>
      <c r="E3" s="8"/>
      <c r="F3" s="9"/>
      <c r="G3" s="9"/>
      <c r="H3" s="7"/>
      <c r="I3" s="8"/>
      <c r="J3" s="7"/>
      <c r="K3" s="10"/>
      <c r="L3" s="9"/>
      <c r="M3" s="7"/>
      <c r="N3" s="8"/>
    </row>
    <row r="4" spans="1:14" ht="10.5" customHeight="1">
      <c r="A4" s="6" t="s">
        <v>62</v>
      </c>
      <c r="B4" s="7"/>
      <c r="C4" s="8"/>
      <c r="D4" s="7"/>
      <c r="E4" s="8"/>
      <c r="F4" s="9"/>
      <c r="G4" s="9"/>
      <c r="H4" s="7"/>
      <c r="I4" s="8"/>
      <c r="J4" s="7"/>
      <c r="K4" s="10"/>
      <c r="L4" s="9"/>
      <c r="M4" s="7"/>
      <c r="N4" s="8"/>
    </row>
    <row r="5" spans="1:14" ht="10.5" customHeight="1">
      <c r="A5" s="2"/>
      <c r="B5" s="2"/>
      <c r="C5" s="3"/>
      <c r="D5" s="2"/>
      <c r="E5" s="3"/>
      <c r="F5" s="2"/>
      <c r="G5" s="3"/>
      <c r="H5" s="2"/>
      <c r="I5" s="3"/>
      <c r="J5" s="2"/>
      <c r="K5" s="4"/>
      <c r="M5" s="2"/>
      <c r="N5" s="3"/>
    </row>
    <row r="6" spans="1:14" ht="10.5" customHeight="1">
      <c r="A6" s="11"/>
      <c r="B6" s="12" t="s">
        <v>7</v>
      </c>
      <c r="C6" s="13"/>
      <c r="D6" s="12" t="s">
        <v>6</v>
      </c>
      <c r="E6" s="13"/>
      <c r="F6" s="12" t="s">
        <v>0</v>
      </c>
      <c r="G6" s="13"/>
      <c r="H6" s="12" t="s">
        <v>1</v>
      </c>
      <c r="I6" s="13"/>
      <c r="J6" s="12" t="s">
        <v>4</v>
      </c>
      <c r="K6" s="14"/>
      <c r="M6" s="12" t="s">
        <v>11</v>
      </c>
      <c r="N6" s="15"/>
    </row>
    <row r="7" spans="1:14" ht="10.5" customHeight="1">
      <c r="A7" s="16" t="s">
        <v>12</v>
      </c>
      <c r="B7" s="17" t="s">
        <v>5</v>
      </c>
      <c r="C7" s="18"/>
      <c r="D7" s="16" t="s">
        <v>8</v>
      </c>
      <c r="E7" s="8"/>
      <c r="F7" s="19"/>
      <c r="G7" s="3"/>
      <c r="H7" s="19"/>
      <c r="I7" s="3"/>
      <c r="J7" s="19"/>
      <c r="K7" s="20"/>
      <c r="M7" s="16" t="s">
        <v>10</v>
      </c>
      <c r="N7" s="21"/>
    </row>
    <row r="8" spans="1:14" ht="10.5" customHeight="1">
      <c r="A8" s="22"/>
      <c r="B8" s="23" t="s">
        <v>13</v>
      </c>
      <c r="C8" s="24" t="s">
        <v>14</v>
      </c>
      <c r="D8" s="23" t="s">
        <v>13</v>
      </c>
      <c r="E8" s="24" t="s">
        <v>14</v>
      </c>
      <c r="F8" s="23" t="s">
        <v>13</v>
      </c>
      <c r="G8" s="24" t="s">
        <v>14</v>
      </c>
      <c r="H8" s="23" t="s">
        <v>13</v>
      </c>
      <c r="I8" s="24" t="s">
        <v>14</v>
      </c>
      <c r="J8" s="23" t="s">
        <v>13</v>
      </c>
      <c r="K8" s="25" t="s">
        <v>14</v>
      </c>
      <c r="L8" s="26"/>
      <c r="M8" s="23" t="s">
        <v>13</v>
      </c>
      <c r="N8" s="25" t="s">
        <v>14</v>
      </c>
    </row>
    <row r="9" spans="1:15" ht="10.5" customHeight="1">
      <c r="A9" s="19" t="s">
        <v>15</v>
      </c>
      <c r="B9" s="27">
        <v>30934</v>
      </c>
      <c r="C9" s="31">
        <v>12.861621360918699</v>
      </c>
      <c r="D9" s="27">
        <v>165755</v>
      </c>
      <c r="E9" s="31">
        <v>68.91698612139002</v>
      </c>
      <c r="F9" s="27">
        <v>275</v>
      </c>
      <c r="G9" s="31">
        <v>0.11433845846811413</v>
      </c>
      <c r="H9" s="27">
        <v>43550</v>
      </c>
      <c r="I9" s="31">
        <v>18.107054059223163</v>
      </c>
      <c r="J9" s="27">
        <v>240514</v>
      </c>
      <c r="K9" s="28">
        <v>100</v>
      </c>
      <c r="L9" s="32"/>
      <c r="M9" s="19">
        <v>240514</v>
      </c>
      <c r="N9" s="29">
        <v>94.78160122322231</v>
      </c>
      <c r="O9" s="149"/>
    </row>
    <row r="10" spans="1:14" s="30" customFormat="1" ht="10.5" customHeight="1">
      <c r="A10" s="19" t="s">
        <v>16</v>
      </c>
      <c r="B10" s="27">
        <v>31507</v>
      </c>
      <c r="C10" s="31">
        <v>12.723366622111126</v>
      </c>
      <c r="D10" s="27">
        <v>170161</v>
      </c>
      <c r="E10" s="31">
        <v>68.71554853794557</v>
      </c>
      <c r="F10" s="27">
        <v>266</v>
      </c>
      <c r="G10" s="31">
        <v>0.10741789194406194</v>
      </c>
      <c r="H10" s="27">
        <v>45697</v>
      </c>
      <c r="I10" s="31">
        <v>18.453666947999242</v>
      </c>
      <c r="J10" s="27">
        <v>247631</v>
      </c>
      <c r="K10" s="28">
        <v>100</v>
      </c>
      <c r="M10" s="19">
        <v>247631</v>
      </c>
      <c r="N10" s="29">
        <v>97.58626397011302</v>
      </c>
    </row>
    <row r="11" spans="1:14" s="30" customFormat="1" ht="10.5" customHeight="1">
      <c r="A11" s="19" t="s">
        <v>17</v>
      </c>
      <c r="B11" s="27">
        <v>32002</v>
      </c>
      <c r="C11" s="31">
        <v>12.644014223627027</v>
      </c>
      <c r="D11" s="27">
        <v>173282</v>
      </c>
      <c r="E11" s="31">
        <v>68.46384828131174</v>
      </c>
      <c r="F11" s="27">
        <v>253</v>
      </c>
      <c r="G11" s="31">
        <v>0.09996048992493085</v>
      </c>
      <c r="H11" s="27">
        <v>47563</v>
      </c>
      <c r="I11" s="31">
        <v>18.79217700513631</v>
      </c>
      <c r="J11" s="27">
        <v>253100</v>
      </c>
      <c r="K11" s="28">
        <v>100</v>
      </c>
      <c r="M11" s="19">
        <v>253100</v>
      </c>
      <c r="N11" s="29">
        <v>99.74148394520721</v>
      </c>
    </row>
    <row r="12" spans="1:14" s="30" customFormat="1" ht="10.5" customHeight="1">
      <c r="A12" s="19" t="s">
        <v>18</v>
      </c>
      <c r="B12" s="27">
        <v>32032</v>
      </c>
      <c r="C12" s="31">
        <v>12.623149797443215</v>
      </c>
      <c r="D12" s="27">
        <v>173076</v>
      </c>
      <c r="E12" s="31">
        <v>68.205677895301</v>
      </c>
      <c r="F12" s="27">
        <v>264</v>
      </c>
      <c r="G12" s="31">
        <v>0.10403694888002647</v>
      </c>
      <c r="H12" s="27">
        <v>48384</v>
      </c>
      <c r="I12" s="31">
        <v>19.06713535837576</v>
      </c>
      <c r="J12" s="27">
        <v>253756</v>
      </c>
      <c r="K12" s="28">
        <v>100</v>
      </c>
      <c r="M12" s="33">
        <v>253756</v>
      </c>
      <c r="N12" s="34">
        <v>100</v>
      </c>
    </row>
    <row r="13" spans="1:14" s="30" customFormat="1" ht="10.5" customHeight="1">
      <c r="A13" s="19" t="s">
        <v>19</v>
      </c>
      <c r="B13" s="27">
        <v>32321</v>
      </c>
      <c r="C13" s="31">
        <v>12.863618815644415</v>
      </c>
      <c r="D13" s="27">
        <v>169903</v>
      </c>
      <c r="E13" s="31">
        <v>67.62066234443344</v>
      </c>
      <c r="F13" s="27">
        <v>255</v>
      </c>
      <c r="G13" s="31">
        <v>0.10148890189008156</v>
      </c>
      <c r="H13" s="27">
        <v>48780</v>
      </c>
      <c r="I13" s="31">
        <v>19.414229938032072</v>
      </c>
      <c r="J13" s="27">
        <v>251259</v>
      </c>
      <c r="K13" s="28">
        <v>100</v>
      </c>
      <c r="M13" s="19">
        <v>251259</v>
      </c>
      <c r="N13" s="29">
        <v>99.01598385850974</v>
      </c>
    </row>
    <row r="14" spans="1:14" s="30" customFormat="1" ht="10.5" customHeight="1">
      <c r="A14" s="19" t="s">
        <v>20</v>
      </c>
      <c r="B14" s="27">
        <v>31986</v>
      </c>
      <c r="C14" s="31">
        <v>13.018103083384885</v>
      </c>
      <c r="D14" s="27">
        <v>164137</v>
      </c>
      <c r="E14" s="31">
        <v>66.80273825415948</v>
      </c>
      <c r="F14" s="27">
        <v>244</v>
      </c>
      <c r="G14" s="31">
        <v>0.09930648259694591</v>
      </c>
      <c r="H14" s="27">
        <v>49337</v>
      </c>
      <c r="I14" s="31">
        <v>20.079852179858694</v>
      </c>
      <c r="J14" s="27">
        <v>245704</v>
      </c>
      <c r="K14" s="28">
        <v>100</v>
      </c>
      <c r="M14" s="19">
        <v>245704</v>
      </c>
      <c r="N14" s="29">
        <v>96.8268730591592</v>
      </c>
    </row>
    <row r="15" spans="1:14" s="30" customFormat="1" ht="10.5" customHeight="1">
      <c r="A15" s="19" t="s">
        <v>21</v>
      </c>
      <c r="B15" s="27">
        <v>31234</v>
      </c>
      <c r="C15" s="31">
        <v>12.968722102964197</v>
      </c>
      <c r="D15" s="27">
        <v>159228</v>
      </c>
      <c r="E15" s="31">
        <v>66.11332788021973</v>
      </c>
      <c r="F15" s="27">
        <v>233</v>
      </c>
      <c r="G15" s="31">
        <v>0.09674432509414925</v>
      </c>
      <c r="H15" s="27">
        <v>50146</v>
      </c>
      <c r="I15" s="31">
        <v>20.821205691721925</v>
      </c>
      <c r="J15" s="27">
        <v>240841</v>
      </c>
      <c r="K15" s="28">
        <v>100</v>
      </c>
      <c r="M15" s="19">
        <v>240841</v>
      </c>
      <c r="N15" s="29">
        <v>94.91046517126689</v>
      </c>
    </row>
    <row r="16" spans="1:14" s="30" customFormat="1" ht="10.5" customHeight="1">
      <c r="A16" s="19" t="s">
        <v>22</v>
      </c>
      <c r="B16" s="27">
        <v>31157</v>
      </c>
      <c r="C16" s="31">
        <v>13.042568243562854</v>
      </c>
      <c r="D16" s="27">
        <v>156276</v>
      </c>
      <c r="E16" s="35">
        <v>65.4183777267076</v>
      </c>
      <c r="F16" s="27">
        <v>148</v>
      </c>
      <c r="G16" s="31">
        <v>0.061953978240758184</v>
      </c>
      <c r="H16" s="27">
        <v>51306</v>
      </c>
      <c r="I16" s="35">
        <v>21.47710005148878</v>
      </c>
      <c r="J16" s="27">
        <v>238887</v>
      </c>
      <c r="K16" s="28">
        <v>100</v>
      </c>
      <c r="M16" s="19">
        <v>238887</v>
      </c>
      <c r="N16" s="29">
        <v>94.14043411781397</v>
      </c>
    </row>
    <row r="17" spans="1:14" s="30" customFormat="1" ht="10.5" customHeight="1">
      <c r="A17" s="19" t="s">
        <v>23</v>
      </c>
      <c r="B17" s="27">
        <v>31027</v>
      </c>
      <c r="C17" s="31">
        <v>12.988475433374777</v>
      </c>
      <c r="D17" s="27">
        <v>155196</v>
      </c>
      <c r="E17" s="35">
        <v>64.96791289386766</v>
      </c>
      <c r="F17" s="27">
        <v>149</v>
      </c>
      <c r="G17" s="31">
        <v>0.062374152820860604</v>
      </c>
      <c r="H17" s="27">
        <v>52509</v>
      </c>
      <c r="I17" s="35">
        <v>21.981237519936705</v>
      </c>
      <c r="J17" s="27">
        <v>238881</v>
      </c>
      <c r="K17" s="28">
        <v>100</v>
      </c>
      <c r="M17" s="19">
        <v>238881</v>
      </c>
      <c r="N17" s="29">
        <v>94.13806964170305</v>
      </c>
    </row>
    <row r="18" spans="1:14" s="30" customFormat="1" ht="10.5" customHeight="1">
      <c r="A18" s="19" t="s">
        <v>36</v>
      </c>
      <c r="B18" s="27">
        <v>31143</v>
      </c>
      <c r="C18" s="31">
        <v>13.095308176841115</v>
      </c>
      <c r="D18" s="27">
        <v>153652</v>
      </c>
      <c r="E18" s="35">
        <v>64.6090708020419</v>
      </c>
      <c r="F18" s="27">
        <v>156</v>
      </c>
      <c r="G18" s="31">
        <v>0.0655963804253673</v>
      </c>
      <c r="H18" s="27">
        <v>52867</v>
      </c>
      <c r="I18" s="35">
        <v>22.230024640691624</v>
      </c>
      <c r="J18" s="27">
        <v>237818</v>
      </c>
      <c r="K18" s="28">
        <v>100</v>
      </c>
      <c r="M18" s="19">
        <v>237818</v>
      </c>
      <c r="N18" s="29">
        <v>93.71916329072022</v>
      </c>
    </row>
    <row r="19" spans="1:14" ht="10.5" customHeight="1">
      <c r="A19" s="19" t="s">
        <v>37</v>
      </c>
      <c r="B19" s="27">
        <v>32335</v>
      </c>
      <c r="C19" s="31">
        <v>13.677104438344111</v>
      </c>
      <c r="D19" s="27">
        <v>151910</v>
      </c>
      <c r="E19" s="35">
        <v>64.25510855818321</v>
      </c>
      <c r="F19" s="27">
        <v>136</v>
      </c>
      <c r="G19" s="31">
        <v>0.05752547405643418</v>
      </c>
      <c r="H19" s="27">
        <v>52036</v>
      </c>
      <c r="I19" s="35">
        <v>22.010261529416244</v>
      </c>
      <c r="J19" s="27">
        <v>236417</v>
      </c>
      <c r="K19" s="28">
        <v>100</v>
      </c>
      <c r="M19" s="19">
        <v>236417</v>
      </c>
      <c r="N19" s="29">
        <v>93.16705811882281</v>
      </c>
    </row>
    <row r="20" spans="1:14" s="30" customFormat="1" ht="10.5" customHeight="1">
      <c r="A20" s="19" t="s">
        <v>41</v>
      </c>
      <c r="B20" s="27">
        <v>32333</v>
      </c>
      <c r="C20" s="31">
        <v>13.76159284276296</v>
      </c>
      <c r="D20" s="27">
        <v>150065</v>
      </c>
      <c r="E20" s="35">
        <v>63.87076454239394</v>
      </c>
      <c r="F20" s="27">
        <v>138</v>
      </c>
      <c r="G20" s="31">
        <v>0.05873565126345493</v>
      </c>
      <c r="H20" s="27">
        <v>52415</v>
      </c>
      <c r="I20" s="35">
        <v>22.308906963579638</v>
      </c>
      <c r="J20" s="27">
        <v>234951</v>
      </c>
      <c r="K20" s="28">
        <v>100</v>
      </c>
      <c r="M20" s="19">
        <v>234951</v>
      </c>
      <c r="N20" s="29">
        <v>92.5893377890572</v>
      </c>
    </row>
    <row r="21" spans="1:14" s="30" customFormat="1" ht="10.5" customHeight="1">
      <c r="A21" s="19" t="s">
        <v>42</v>
      </c>
      <c r="B21" s="27">
        <v>32306</v>
      </c>
      <c r="C21" s="31">
        <f aca="true" t="shared" si="0" ref="C21:C27">B21/J21*100</f>
        <v>13.855008320038426</v>
      </c>
      <c r="D21" s="27">
        <v>148253</v>
      </c>
      <c r="E21" s="35">
        <f aca="true" t="shared" si="1" ref="E21:E27">D21/J21*100</f>
        <v>63.58096169351381</v>
      </c>
      <c r="F21" s="27">
        <v>129</v>
      </c>
      <c r="G21" s="31">
        <f aca="true" t="shared" si="2" ref="G21:G27">F21/J21*100</f>
        <v>0.05532396685708404</v>
      </c>
      <c r="H21" s="27">
        <v>52484</v>
      </c>
      <c r="I21" s="35">
        <f aca="true" t="shared" si="3" ref="I21:I27">H21/J21*100</f>
        <v>22.508706019590687</v>
      </c>
      <c r="J21" s="27">
        <f aca="true" t="shared" si="4" ref="J21:J27">SUM(H21,F21,D21,B21)</f>
        <v>233172</v>
      </c>
      <c r="K21" s="28">
        <v>100</v>
      </c>
      <c r="M21" s="19">
        <f aca="true" t="shared" si="5" ref="M21:M27">SUM(J21)</f>
        <v>233172</v>
      </c>
      <c r="N21" s="29">
        <f>M21/M12*100</f>
        <v>91.88827062217248</v>
      </c>
    </row>
    <row r="22" spans="1:14" s="30" customFormat="1" ht="10.5" customHeight="1">
      <c r="A22" s="19" t="s">
        <v>43</v>
      </c>
      <c r="B22" s="27">
        <v>32406</v>
      </c>
      <c r="C22" s="35">
        <f t="shared" si="0"/>
        <v>13.925546497986756</v>
      </c>
      <c r="D22" s="27">
        <v>147480</v>
      </c>
      <c r="E22" s="35">
        <f t="shared" si="1"/>
        <v>63.375288450382236</v>
      </c>
      <c r="F22" s="27">
        <v>117</v>
      </c>
      <c r="G22" s="31">
        <f t="shared" si="2"/>
        <v>0.050277385060311375</v>
      </c>
      <c r="H22" s="27">
        <v>52706</v>
      </c>
      <c r="I22" s="35">
        <f t="shared" si="3"/>
        <v>22.648887666570698</v>
      </c>
      <c r="J22" s="27">
        <f t="shared" si="4"/>
        <v>232709</v>
      </c>
      <c r="K22" s="28">
        <v>100</v>
      </c>
      <c r="M22" s="19">
        <f t="shared" si="5"/>
        <v>232709</v>
      </c>
      <c r="N22" s="29">
        <f aca="true" t="shared" si="6" ref="N22:N27">M22/$M$12*100</f>
        <v>91.70581188228061</v>
      </c>
    </row>
    <row r="23" spans="1:14" s="30" customFormat="1" ht="10.5" customHeight="1">
      <c r="A23" s="19" t="s">
        <v>63</v>
      </c>
      <c r="B23" s="27">
        <v>32706</v>
      </c>
      <c r="C23" s="35">
        <f t="shared" si="0"/>
        <v>14.01621640153593</v>
      </c>
      <c r="D23" s="27">
        <v>147282</v>
      </c>
      <c r="E23" s="35">
        <f t="shared" si="1"/>
        <v>63.11797174986287</v>
      </c>
      <c r="F23" s="27">
        <v>129</v>
      </c>
      <c r="G23" s="31">
        <f t="shared" si="2"/>
        <v>0.055283187054306085</v>
      </c>
      <c r="H23" s="27">
        <v>53227</v>
      </c>
      <c r="I23" s="35">
        <f t="shared" si="3"/>
        <v>22.8105286615469</v>
      </c>
      <c r="J23" s="27">
        <f t="shared" si="4"/>
        <v>233344</v>
      </c>
      <c r="K23" s="28">
        <v>100</v>
      </c>
      <c r="M23" s="19">
        <f t="shared" si="5"/>
        <v>233344</v>
      </c>
      <c r="N23" s="29">
        <f t="shared" si="6"/>
        <v>91.95605227068523</v>
      </c>
    </row>
    <row r="24" spans="1:14" s="30" customFormat="1" ht="10.5" customHeight="1">
      <c r="A24" s="19" t="s">
        <v>64</v>
      </c>
      <c r="B24" s="27">
        <v>33278</v>
      </c>
      <c r="C24" s="35">
        <f t="shared" si="0"/>
        <v>14.010019786974276</v>
      </c>
      <c r="D24" s="27">
        <v>149572</v>
      </c>
      <c r="E24" s="35">
        <f t="shared" si="1"/>
        <v>62.96973013935082</v>
      </c>
      <c r="F24" s="27">
        <v>140</v>
      </c>
      <c r="G24" s="31">
        <f t="shared" si="2"/>
        <v>0.058939923378099605</v>
      </c>
      <c r="H24" s="27">
        <v>54540</v>
      </c>
      <c r="I24" s="35">
        <f t="shared" si="3"/>
        <v>22.961310150296804</v>
      </c>
      <c r="J24" s="27">
        <f t="shared" si="4"/>
        <v>237530</v>
      </c>
      <c r="K24" s="28">
        <f aca="true" t="shared" si="7" ref="K24:K29">SUM(I24,G24,E24,C24)</f>
        <v>100</v>
      </c>
      <c r="M24" s="19">
        <f t="shared" si="5"/>
        <v>237530</v>
      </c>
      <c r="N24" s="29">
        <f t="shared" si="6"/>
        <v>93.60566843739655</v>
      </c>
    </row>
    <row r="25" spans="1:14" s="30" customFormat="1" ht="10.5" customHeight="1">
      <c r="A25" s="19" t="s">
        <v>65</v>
      </c>
      <c r="B25" s="27">
        <v>34436</v>
      </c>
      <c r="C25" s="35">
        <f t="shared" si="0"/>
        <v>14.143139944636566</v>
      </c>
      <c r="D25" s="27">
        <v>152535</v>
      </c>
      <c r="E25" s="35">
        <f t="shared" si="1"/>
        <v>62.64734148725574</v>
      </c>
      <c r="F25" s="27">
        <v>151</v>
      </c>
      <c r="G25" s="31">
        <f t="shared" si="2"/>
        <v>0.06201690474039148</v>
      </c>
      <c r="H25" s="27">
        <v>56360</v>
      </c>
      <c r="I25" s="35">
        <f t="shared" si="3"/>
        <v>23.14750166336731</v>
      </c>
      <c r="J25" s="27">
        <f t="shared" si="4"/>
        <v>243482</v>
      </c>
      <c r="K25" s="28">
        <f t="shared" si="7"/>
        <v>100</v>
      </c>
      <c r="M25" s="19">
        <f t="shared" si="5"/>
        <v>243482</v>
      </c>
      <c r="N25" s="29">
        <f t="shared" si="6"/>
        <v>95.95122873941897</v>
      </c>
    </row>
    <row r="26" spans="1:14" s="30" customFormat="1" ht="10.5" customHeight="1">
      <c r="A26" s="19" t="s">
        <v>68</v>
      </c>
      <c r="B26" s="27">
        <v>35855</v>
      </c>
      <c r="C26" s="35">
        <f>B26/J26*100</f>
        <v>14.319604139126408</v>
      </c>
      <c r="D26" s="27">
        <v>156775</v>
      </c>
      <c r="E26" s="35">
        <f>D26/J26*100</f>
        <v>62.61207471514552</v>
      </c>
      <c r="F26" s="27">
        <v>147</v>
      </c>
      <c r="G26" s="31">
        <f>F26/J26*100</f>
        <v>0.05870818040584526</v>
      </c>
      <c r="H26" s="27">
        <v>57614</v>
      </c>
      <c r="I26" s="35">
        <f>H26/J26*100</f>
        <v>23.009612965322233</v>
      </c>
      <c r="J26" s="27">
        <f>SUM(H26,F26,D26,B26)</f>
        <v>250391</v>
      </c>
      <c r="K26" s="28">
        <f t="shared" si="7"/>
        <v>100.00000000000001</v>
      </c>
      <c r="M26" s="19">
        <f>SUM(J26)</f>
        <v>250391</v>
      </c>
      <c r="N26" s="29">
        <f t="shared" si="6"/>
        <v>98.67392298113148</v>
      </c>
    </row>
    <row r="27" spans="1:14" s="30" customFormat="1" ht="10.5" customHeight="1">
      <c r="A27" s="19" t="s">
        <v>72</v>
      </c>
      <c r="B27" s="27">
        <v>37102</v>
      </c>
      <c r="C27" s="35">
        <f t="shared" si="0"/>
        <v>14.412797563552736</v>
      </c>
      <c r="D27" s="27">
        <v>160371</v>
      </c>
      <c r="E27" s="35">
        <f t="shared" si="1"/>
        <v>62.298387096774185</v>
      </c>
      <c r="F27" s="27">
        <v>153</v>
      </c>
      <c r="G27" s="31">
        <f t="shared" si="2"/>
        <v>0.05943501771396607</v>
      </c>
      <c r="H27" s="27">
        <v>59798</v>
      </c>
      <c r="I27" s="35">
        <f t="shared" si="3"/>
        <v>23.229380321959102</v>
      </c>
      <c r="J27" s="27">
        <f t="shared" si="4"/>
        <v>257424</v>
      </c>
      <c r="K27" s="28">
        <f t="shared" si="7"/>
        <v>100</v>
      </c>
      <c r="M27" s="19">
        <f t="shared" si="5"/>
        <v>257424</v>
      </c>
      <c r="N27" s="29">
        <f t="shared" si="6"/>
        <v>101.44548306246945</v>
      </c>
    </row>
    <row r="28" spans="1:14" s="30" customFormat="1" ht="10.5" customHeight="1">
      <c r="A28" s="19" t="s">
        <v>100</v>
      </c>
      <c r="B28" s="27">
        <v>38106</v>
      </c>
      <c r="C28" s="35">
        <f>B28/J28*100</f>
        <v>14.510877636584501</v>
      </c>
      <c r="D28" s="27">
        <v>163078</v>
      </c>
      <c r="E28" s="35">
        <f>D28/J28*100</f>
        <v>62.100585294151244</v>
      </c>
      <c r="F28" s="27">
        <v>143</v>
      </c>
      <c r="G28" s="31">
        <f>F28/J28*100</f>
        <v>0.054454823440707074</v>
      </c>
      <c r="H28" s="27">
        <v>61276</v>
      </c>
      <c r="I28" s="35">
        <f>H28/J28*100</f>
        <v>23.33408224582354</v>
      </c>
      <c r="J28" s="27">
        <f>SUM(H28,F28,D28,B28)</f>
        <v>262603</v>
      </c>
      <c r="K28" s="28">
        <f t="shared" si="7"/>
        <v>99.99999999999999</v>
      </c>
      <c r="M28" s="19">
        <f>SUM(J28)</f>
        <v>262603</v>
      </c>
      <c r="N28" s="29">
        <f>M28/$M$12*100</f>
        <v>103.48642002553635</v>
      </c>
    </row>
    <row r="29" spans="1:14" s="30" customFormat="1" ht="10.5" customHeight="1">
      <c r="A29" s="19" t="s">
        <v>116</v>
      </c>
      <c r="B29" s="27">
        <v>38786</v>
      </c>
      <c r="C29" s="35">
        <f>B29/J29*100</f>
        <v>14.583779840798938</v>
      </c>
      <c r="D29" s="27">
        <v>164950</v>
      </c>
      <c r="E29" s="35">
        <f>D29/J29*100</f>
        <v>62.02223701180284</v>
      </c>
      <c r="F29" s="27">
        <v>128</v>
      </c>
      <c r="G29" s="31">
        <f>F29/J29*100</f>
        <v>0.04812880471361482</v>
      </c>
      <c r="H29" s="27">
        <v>62089</v>
      </c>
      <c r="I29" s="35">
        <f>H29/J29*100</f>
        <v>23.34585434268461</v>
      </c>
      <c r="J29" s="27">
        <f>SUM(H29,F29,D29,B29)</f>
        <v>265953</v>
      </c>
      <c r="K29" s="28">
        <f t="shared" si="7"/>
        <v>100</v>
      </c>
      <c r="M29" s="19">
        <f>SUM(J29)</f>
        <v>265953</v>
      </c>
      <c r="N29" s="29">
        <f>M29/$M$12*100</f>
        <v>104.80658585412759</v>
      </c>
    </row>
    <row r="30" spans="1:14" s="30" customFormat="1" ht="10.5" customHeight="1">
      <c r="A30" s="19" t="s">
        <v>126</v>
      </c>
      <c r="B30" s="27">
        <v>39826</v>
      </c>
      <c r="C30" s="35">
        <f>B30/J30*100</f>
        <v>14.794369922398836</v>
      </c>
      <c r="D30" s="27">
        <v>166749</v>
      </c>
      <c r="E30" s="35">
        <f>D30/J30*100</f>
        <v>61.94311229322763</v>
      </c>
      <c r="F30" s="27">
        <v>135</v>
      </c>
      <c r="G30" s="31">
        <f>F30/J30*100</f>
        <v>0.05014914727875868</v>
      </c>
      <c r="H30" s="27">
        <v>62487</v>
      </c>
      <c r="I30" s="35">
        <f>H30/J30*100</f>
        <v>23.212368637094766</v>
      </c>
      <c r="J30" s="27">
        <f>SUM(H30,F30,D30,B30)</f>
        <v>269197</v>
      </c>
      <c r="K30" s="28">
        <f>SUM(I30,G30,E30,C30)</f>
        <v>100</v>
      </c>
      <c r="M30" s="19">
        <f>SUM(J30)</f>
        <v>269197</v>
      </c>
      <c r="N30" s="29">
        <f>M30/$M$12*100</f>
        <v>106.0849792714261</v>
      </c>
    </row>
    <row r="31" spans="1:14" s="30" customFormat="1" ht="10.5" customHeight="1">
      <c r="A31" s="19" t="s">
        <v>131</v>
      </c>
      <c r="B31" s="27">
        <v>40687</v>
      </c>
      <c r="C31" s="35">
        <f>B31/J31*100</f>
        <v>15.156098087933456</v>
      </c>
      <c r="D31" s="27">
        <v>166065</v>
      </c>
      <c r="E31" s="35">
        <f>D31/J31*100</f>
        <v>61.85999038937915</v>
      </c>
      <c r="F31" s="27">
        <v>115</v>
      </c>
      <c r="G31" s="31">
        <f>F31/J31*100</f>
        <v>0.0428380386883365</v>
      </c>
      <c r="H31" s="27">
        <v>61586</v>
      </c>
      <c r="I31" s="35">
        <f>H31/J31*100</f>
        <v>22.941073483999062</v>
      </c>
      <c r="J31" s="27">
        <f>SUM(H31,F31,D31,B31)</f>
        <v>268453</v>
      </c>
      <c r="K31" s="28">
        <f>SUM(I31,G31,E31,C31)</f>
        <v>100</v>
      </c>
      <c r="M31" s="19">
        <f>SUM(J31)</f>
        <v>268453</v>
      </c>
      <c r="N31" s="29">
        <f>M31/$M$12*100</f>
        <v>105.7917842336733</v>
      </c>
    </row>
    <row r="32" spans="1:14" s="30" customFormat="1" ht="10.5" customHeight="1">
      <c r="A32" s="36" t="s">
        <v>143</v>
      </c>
      <c r="B32" s="37">
        <v>41589</v>
      </c>
      <c r="C32" s="39">
        <f>B32/J32*100</f>
        <v>15.532425043696499</v>
      </c>
      <c r="D32" s="37">
        <v>165404</v>
      </c>
      <c r="E32" s="39">
        <f>D32/J32*100</f>
        <v>61.77415258668339</v>
      </c>
      <c r="F32" s="37">
        <v>116</v>
      </c>
      <c r="G32" s="38">
        <f>F32/J32*100</f>
        <v>0.043323025441073214</v>
      </c>
      <c r="H32" s="37">
        <v>60647</v>
      </c>
      <c r="I32" s="39">
        <f>H32/J32*100</f>
        <v>22.65009934417903</v>
      </c>
      <c r="J32" s="37">
        <f>SUM(H32,F32,D32,B32)</f>
        <v>267756</v>
      </c>
      <c r="K32" s="40">
        <f>SUM(I32,G32,E32,C32)</f>
        <v>100</v>
      </c>
      <c r="M32" s="36">
        <f>SUM(J32)</f>
        <v>267756</v>
      </c>
      <c r="N32" s="41">
        <f>M32/$M$12*100</f>
        <v>105.51711092545595</v>
      </c>
    </row>
    <row r="33" spans="1:14" ht="10.5" customHeight="1">
      <c r="A33" s="2"/>
      <c r="B33" s="2"/>
      <c r="C33" s="3"/>
      <c r="D33" s="2"/>
      <c r="E33" s="3"/>
      <c r="F33" s="2"/>
      <c r="G33" s="3"/>
      <c r="H33" s="2"/>
      <c r="I33" s="3"/>
      <c r="J33" s="2"/>
      <c r="K33" s="4"/>
      <c r="M33" s="2"/>
      <c r="N33" s="3"/>
    </row>
    <row r="34" spans="1:14" ht="12.75" customHeight="1">
      <c r="A34" s="6" t="s">
        <v>47</v>
      </c>
      <c r="B34" s="7"/>
      <c r="C34" s="8"/>
      <c r="D34" s="7"/>
      <c r="E34" s="8"/>
      <c r="F34" s="7"/>
      <c r="G34" s="9"/>
      <c r="H34" s="7"/>
      <c r="I34" s="8"/>
      <c r="J34" s="7"/>
      <c r="K34" s="10"/>
      <c r="L34" s="9"/>
      <c r="M34" s="7"/>
      <c r="N34" s="8"/>
    </row>
    <row r="35" spans="1:14" ht="10.5" customHeight="1">
      <c r="A35" s="6" t="s">
        <v>62</v>
      </c>
      <c r="B35" s="7"/>
      <c r="C35" s="8"/>
      <c r="D35" s="7"/>
      <c r="E35" s="8"/>
      <c r="F35" s="7"/>
      <c r="G35" s="9"/>
      <c r="H35" s="7"/>
      <c r="I35" s="8"/>
      <c r="J35" s="7"/>
      <c r="K35" s="10"/>
      <c r="L35" s="9"/>
      <c r="M35" s="7"/>
      <c r="N35" s="8"/>
    </row>
    <row r="36" spans="1:14" ht="10.5" customHeight="1">
      <c r="A36" s="2"/>
      <c r="B36" s="2"/>
      <c r="C36" s="3"/>
      <c r="D36" s="2"/>
      <c r="E36" s="3"/>
      <c r="F36" s="2"/>
      <c r="G36" s="3"/>
      <c r="H36" s="2"/>
      <c r="I36" s="3"/>
      <c r="J36" s="2"/>
      <c r="K36" s="4"/>
      <c r="M36" s="2"/>
      <c r="N36" s="3"/>
    </row>
    <row r="37" spans="1:14" ht="10.5" customHeight="1">
      <c r="A37" s="11"/>
      <c r="B37" s="12" t="s">
        <v>7</v>
      </c>
      <c r="C37" s="13"/>
      <c r="D37" s="12" t="s">
        <v>6</v>
      </c>
      <c r="E37" s="13"/>
      <c r="F37" s="12" t="s">
        <v>0</v>
      </c>
      <c r="G37" s="13"/>
      <c r="H37" s="12" t="s">
        <v>1</v>
      </c>
      <c r="I37" s="13"/>
      <c r="J37" s="12" t="s">
        <v>4</v>
      </c>
      <c r="K37" s="14"/>
      <c r="M37" s="12" t="s">
        <v>11</v>
      </c>
      <c r="N37" s="15"/>
    </row>
    <row r="38" spans="1:14" ht="10.5" customHeight="1">
      <c r="A38" s="16" t="s">
        <v>12</v>
      </c>
      <c r="B38" s="17" t="s">
        <v>5</v>
      </c>
      <c r="C38" s="18"/>
      <c r="D38" s="16" t="s">
        <v>8</v>
      </c>
      <c r="E38" s="8"/>
      <c r="F38" s="19"/>
      <c r="G38" s="3"/>
      <c r="H38" s="346" t="str">
        <f>"+ VGC"</f>
        <v>+ VGC</v>
      </c>
      <c r="I38" s="347"/>
      <c r="J38" s="19"/>
      <c r="K38" s="20"/>
      <c r="M38" s="16" t="s">
        <v>10</v>
      </c>
      <c r="N38" s="21"/>
    </row>
    <row r="39" spans="1:14" ht="10.5" customHeight="1">
      <c r="A39" s="22"/>
      <c r="B39" s="23" t="s">
        <v>13</v>
      </c>
      <c r="C39" s="24" t="s">
        <v>14</v>
      </c>
      <c r="D39" s="23" t="s">
        <v>13</v>
      </c>
      <c r="E39" s="24" t="s">
        <v>14</v>
      </c>
      <c r="F39" s="23" t="s">
        <v>13</v>
      </c>
      <c r="G39" s="24" t="s">
        <v>14</v>
      </c>
      <c r="H39" s="23" t="s">
        <v>13</v>
      </c>
      <c r="I39" s="24" t="s">
        <v>14</v>
      </c>
      <c r="J39" s="23" t="s">
        <v>13</v>
      </c>
      <c r="K39" s="25" t="s">
        <v>14</v>
      </c>
      <c r="L39" s="26"/>
      <c r="M39" s="23" t="s">
        <v>13</v>
      </c>
      <c r="N39" s="25" t="s">
        <v>14</v>
      </c>
    </row>
    <row r="40" spans="1:16" ht="10.5" customHeight="1">
      <c r="A40" s="19" t="s">
        <v>15</v>
      </c>
      <c r="B40" s="19">
        <v>317</v>
      </c>
      <c r="C40" s="42">
        <v>22.4345364472753</v>
      </c>
      <c r="D40" s="19">
        <v>1012</v>
      </c>
      <c r="E40" s="42">
        <v>71.6206652512385</v>
      </c>
      <c r="F40" s="19">
        <v>6</v>
      </c>
      <c r="G40" s="42">
        <v>0.42462845010615713</v>
      </c>
      <c r="H40" s="19">
        <v>78</v>
      </c>
      <c r="I40" s="42">
        <v>5.520169851380043</v>
      </c>
      <c r="J40" s="19">
        <v>1413</v>
      </c>
      <c r="K40" s="43">
        <v>100</v>
      </c>
      <c r="L40" s="32"/>
      <c r="M40" s="19">
        <v>1413</v>
      </c>
      <c r="N40" s="44">
        <v>82.1034282393957</v>
      </c>
      <c r="O40" s="32"/>
      <c r="P40" s="45"/>
    </row>
    <row r="41" spans="1:16" ht="10.5" customHeight="1">
      <c r="A41" s="19" t="s">
        <v>16</v>
      </c>
      <c r="B41" s="19">
        <v>340</v>
      </c>
      <c r="C41" s="42">
        <v>22.546419098143236</v>
      </c>
      <c r="D41" s="19">
        <v>1058</v>
      </c>
      <c r="E41" s="42">
        <v>70.15915119363395</v>
      </c>
      <c r="F41" s="19">
        <v>11</v>
      </c>
      <c r="G41" s="42">
        <v>0.7294429708222812</v>
      </c>
      <c r="H41" s="19">
        <v>99</v>
      </c>
      <c r="I41" s="42">
        <v>6.56498673740053</v>
      </c>
      <c r="J41" s="19">
        <v>1508</v>
      </c>
      <c r="K41" s="43">
        <v>100</v>
      </c>
      <c r="L41" s="30"/>
      <c r="M41" s="19">
        <v>1508</v>
      </c>
      <c r="N41" s="44">
        <v>87.62347472399767</v>
      </c>
      <c r="O41" s="30"/>
      <c r="P41" s="45"/>
    </row>
    <row r="42" spans="1:16" s="30" customFormat="1" ht="10.5" customHeight="1">
      <c r="A42" s="19" t="s">
        <v>17</v>
      </c>
      <c r="B42" s="19">
        <v>388</v>
      </c>
      <c r="C42" s="42">
        <v>23.789086450030656</v>
      </c>
      <c r="D42" s="19">
        <v>1128</v>
      </c>
      <c r="E42" s="42">
        <v>69.16002452483139</v>
      </c>
      <c r="F42" s="19">
        <v>8</v>
      </c>
      <c r="G42" s="42">
        <v>0.4904966278356836</v>
      </c>
      <c r="H42" s="19">
        <v>107</v>
      </c>
      <c r="I42" s="42">
        <v>6.560392397302269</v>
      </c>
      <c r="J42" s="19">
        <v>1631</v>
      </c>
      <c r="K42" s="43">
        <v>100</v>
      </c>
      <c r="M42" s="19">
        <v>1631</v>
      </c>
      <c r="N42" s="44">
        <v>94.77048227774549</v>
      </c>
      <c r="P42" s="45"/>
    </row>
    <row r="43" spans="1:16" s="30" customFormat="1" ht="10.5" customHeight="1">
      <c r="A43" s="19" t="s">
        <v>18</v>
      </c>
      <c r="B43" s="19">
        <v>425</v>
      </c>
      <c r="C43" s="46">
        <v>24.694944799535154</v>
      </c>
      <c r="D43" s="19">
        <v>1175</v>
      </c>
      <c r="E43" s="46">
        <v>68.27425915165601</v>
      </c>
      <c r="F43" s="47">
        <v>0</v>
      </c>
      <c r="G43" s="48">
        <v>0</v>
      </c>
      <c r="H43" s="19">
        <v>121</v>
      </c>
      <c r="I43" s="46">
        <v>7.030796048808832</v>
      </c>
      <c r="J43" s="19">
        <v>1721</v>
      </c>
      <c r="K43" s="43">
        <v>100</v>
      </c>
      <c r="M43" s="33">
        <v>1721</v>
      </c>
      <c r="N43" s="34">
        <v>100</v>
      </c>
      <c r="P43" s="45"/>
    </row>
    <row r="44" spans="1:16" s="30" customFormat="1" ht="10.5" customHeight="1">
      <c r="A44" s="19" t="s">
        <v>19</v>
      </c>
      <c r="B44" s="19">
        <v>420</v>
      </c>
      <c r="C44" s="46">
        <v>23.54260089686099</v>
      </c>
      <c r="D44" s="19">
        <v>1246</v>
      </c>
      <c r="E44" s="46">
        <v>69.84304932735425</v>
      </c>
      <c r="F44" s="47">
        <v>0</v>
      </c>
      <c r="G44" s="48">
        <v>0</v>
      </c>
      <c r="H44" s="19">
        <v>118</v>
      </c>
      <c r="I44" s="46">
        <v>6.614349775784753</v>
      </c>
      <c r="J44" s="19">
        <v>1784</v>
      </c>
      <c r="K44" s="43">
        <v>100</v>
      </c>
      <c r="M44" s="19">
        <v>1784</v>
      </c>
      <c r="N44" s="44">
        <v>103.66066240557814</v>
      </c>
      <c r="P44" s="46"/>
    </row>
    <row r="45" spans="1:16" s="30" customFormat="1" ht="10.5" customHeight="1">
      <c r="A45" s="19" t="s">
        <v>20</v>
      </c>
      <c r="B45" s="19">
        <v>456</v>
      </c>
      <c r="C45" s="46">
        <v>25.179458862506905</v>
      </c>
      <c r="D45" s="19">
        <v>1233</v>
      </c>
      <c r="E45" s="46">
        <v>68.08393152954169</v>
      </c>
      <c r="F45" s="47">
        <v>0</v>
      </c>
      <c r="G45" s="48">
        <v>0</v>
      </c>
      <c r="H45" s="19">
        <v>122</v>
      </c>
      <c r="I45" s="46">
        <v>6.736609607951408</v>
      </c>
      <c r="J45" s="19">
        <v>1811</v>
      </c>
      <c r="K45" s="43">
        <v>100</v>
      </c>
      <c r="M45" s="19">
        <v>1811</v>
      </c>
      <c r="N45" s="44">
        <v>105.22951772225451</v>
      </c>
      <c r="P45" s="46"/>
    </row>
    <row r="46" spans="1:16" s="30" customFormat="1" ht="10.5" customHeight="1">
      <c r="A46" s="19" t="s">
        <v>21</v>
      </c>
      <c r="B46" s="19">
        <v>472</v>
      </c>
      <c r="C46" s="46">
        <v>26.516853932584272</v>
      </c>
      <c r="D46" s="19">
        <v>1177</v>
      </c>
      <c r="E46" s="46">
        <v>66.12359550561798</v>
      </c>
      <c r="F46" s="47">
        <v>0</v>
      </c>
      <c r="G46" s="48">
        <v>0</v>
      </c>
      <c r="H46" s="19">
        <v>131</v>
      </c>
      <c r="I46" s="46">
        <v>7.359550561797752</v>
      </c>
      <c r="J46" s="19">
        <v>1780</v>
      </c>
      <c r="K46" s="43">
        <v>100</v>
      </c>
      <c r="M46" s="19">
        <v>1780</v>
      </c>
      <c r="N46" s="44">
        <v>103.42823939570019</v>
      </c>
      <c r="P46" s="46"/>
    </row>
    <row r="47" spans="1:16" s="30" customFormat="1" ht="10.5" customHeight="1">
      <c r="A47" s="19" t="s">
        <v>22</v>
      </c>
      <c r="B47" s="19">
        <v>467</v>
      </c>
      <c r="C47" s="46">
        <v>26.428975664968874</v>
      </c>
      <c r="D47" s="19">
        <v>1178</v>
      </c>
      <c r="E47" s="46">
        <v>66.66666666666666</v>
      </c>
      <c r="F47" s="47">
        <v>0</v>
      </c>
      <c r="G47" s="48">
        <v>0</v>
      </c>
      <c r="H47" s="19">
        <v>122</v>
      </c>
      <c r="I47" s="46">
        <v>6.90435766836446</v>
      </c>
      <c r="J47" s="19">
        <v>1767</v>
      </c>
      <c r="K47" s="43">
        <v>100</v>
      </c>
      <c r="M47" s="19">
        <v>1767</v>
      </c>
      <c r="N47" s="44">
        <v>102.67286461359674</v>
      </c>
      <c r="P47" s="46"/>
    </row>
    <row r="48" spans="1:16" s="30" customFormat="1" ht="10.5" customHeight="1">
      <c r="A48" s="19" t="s">
        <v>23</v>
      </c>
      <c r="B48" s="19">
        <v>471</v>
      </c>
      <c r="C48" s="46">
        <v>27.689594356261022</v>
      </c>
      <c r="D48" s="19">
        <v>1105</v>
      </c>
      <c r="E48" s="46">
        <v>64.9617871840094</v>
      </c>
      <c r="F48" s="47">
        <v>0</v>
      </c>
      <c r="G48" s="48">
        <v>0</v>
      </c>
      <c r="H48" s="19">
        <v>125</v>
      </c>
      <c r="I48" s="46">
        <v>7.348618459729571</v>
      </c>
      <c r="J48" s="19">
        <v>1701</v>
      </c>
      <c r="K48" s="43">
        <v>100</v>
      </c>
      <c r="M48" s="19">
        <v>1701</v>
      </c>
      <c r="N48" s="44">
        <v>98.83788495061012</v>
      </c>
      <c r="P48" s="46"/>
    </row>
    <row r="49" spans="1:14" s="30" customFormat="1" ht="10.5" customHeight="1">
      <c r="A49" s="19" t="s">
        <v>36</v>
      </c>
      <c r="B49" s="19">
        <v>490</v>
      </c>
      <c r="C49" s="46">
        <v>29.062870699881376</v>
      </c>
      <c r="D49" s="19">
        <v>1086</v>
      </c>
      <c r="E49" s="46">
        <v>64.41281138790036</v>
      </c>
      <c r="F49" s="47">
        <v>0</v>
      </c>
      <c r="G49" s="48">
        <v>0</v>
      </c>
      <c r="H49" s="19">
        <v>110</v>
      </c>
      <c r="I49" s="46">
        <v>6.524317912218268</v>
      </c>
      <c r="J49" s="19">
        <v>1686</v>
      </c>
      <c r="K49" s="43">
        <v>100</v>
      </c>
      <c r="M49" s="19">
        <v>1686</v>
      </c>
      <c r="N49" s="44">
        <v>97.96629866356768</v>
      </c>
    </row>
    <row r="50" spans="1:14" ht="10.5" customHeight="1">
      <c r="A50" s="19" t="s">
        <v>37</v>
      </c>
      <c r="B50" s="19">
        <v>522</v>
      </c>
      <c r="C50" s="31">
        <v>30.243337195828502</v>
      </c>
      <c r="D50" s="19">
        <v>1098</v>
      </c>
      <c r="E50" s="31">
        <v>63.61529548088064</v>
      </c>
      <c r="F50" s="47">
        <v>0</v>
      </c>
      <c r="G50" s="90">
        <v>0</v>
      </c>
      <c r="H50" s="19">
        <v>106</v>
      </c>
      <c r="I50" s="31">
        <v>6.1413673232908454</v>
      </c>
      <c r="J50" s="19">
        <v>1726</v>
      </c>
      <c r="K50" s="43">
        <v>100</v>
      </c>
      <c r="M50" s="19">
        <v>1726</v>
      </c>
      <c r="N50" s="29">
        <v>100.29052876234746</v>
      </c>
    </row>
    <row r="51" spans="1:14" s="30" customFormat="1" ht="10.5" customHeight="1">
      <c r="A51" s="19" t="s">
        <v>41</v>
      </c>
      <c r="B51" s="19">
        <v>519</v>
      </c>
      <c r="C51" s="31">
        <v>30.174418604651166</v>
      </c>
      <c r="D51" s="19">
        <v>1083</v>
      </c>
      <c r="E51" s="31">
        <v>62.96511627906977</v>
      </c>
      <c r="F51" s="47">
        <v>0</v>
      </c>
      <c r="G51" s="90">
        <v>0</v>
      </c>
      <c r="H51" s="19">
        <v>118</v>
      </c>
      <c r="I51" s="31">
        <v>6.86046511627907</v>
      </c>
      <c r="J51" s="19">
        <v>1720</v>
      </c>
      <c r="K51" s="43">
        <v>100</v>
      </c>
      <c r="M51" s="19">
        <v>1720</v>
      </c>
      <c r="N51" s="29">
        <v>99.9418942475305</v>
      </c>
    </row>
    <row r="52" spans="1:14" s="30" customFormat="1" ht="10.5" customHeight="1">
      <c r="A52" s="19" t="s">
        <v>42</v>
      </c>
      <c r="B52" s="19">
        <v>552</v>
      </c>
      <c r="C52" s="31">
        <f aca="true" t="shared" si="8" ref="C52:C58">B52/J52*100</f>
        <v>30.82077051926298</v>
      </c>
      <c r="D52" s="19">
        <v>1110</v>
      </c>
      <c r="E52" s="31">
        <f aca="true" t="shared" si="9" ref="E52:E58">D52/J52*100</f>
        <v>61.97654941373534</v>
      </c>
      <c r="F52" s="47">
        <v>0</v>
      </c>
      <c r="G52" s="90">
        <v>0</v>
      </c>
      <c r="H52" s="19">
        <v>129</v>
      </c>
      <c r="I52" s="31">
        <f aca="true" t="shared" si="10" ref="I52:I58">H52/J52*100</f>
        <v>7.202680067001675</v>
      </c>
      <c r="J52" s="19">
        <f aca="true" t="shared" si="11" ref="J52:J58">SUM(H52,F52,D52,B52)</f>
        <v>1791</v>
      </c>
      <c r="K52" s="43">
        <v>100</v>
      </c>
      <c r="M52" s="19">
        <f aca="true" t="shared" si="12" ref="M52:M58">SUM(J52)</f>
        <v>1791</v>
      </c>
      <c r="N52" s="29">
        <f aca="true" t="shared" si="13" ref="N52:N58">M52/$M$43*100</f>
        <v>104.0674026728646</v>
      </c>
    </row>
    <row r="53" spans="1:14" s="30" customFormat="1" ht="10.5" customHeight="1">
      <c r="A53" s="19" t="s">
        <v>43</v>
      </c>
      <c r="B53" s="19">
        <v>537</v>
      </c>
      <c r="C53" s="31">
        <f t="shared" si="8"/>
        <v>29.489291598023065</v>
      </c>
      <c r="D53" s="19">
        <v>1136</v>
      </c>
      <c r="E53" s="31">
        <f t="shared" si="9"/>
        <v>62.38330587589237</v>
      </c>
      <c r="F53" s="47">
        <v>0</v>
      </c>
      <c r="G53" s="90">
        <v>0</v>
      </c>
      <c r="H53" s="19">
        <v>148</v>
      </c>
      <c r="I53" s="31">
        <f t="shared" si="10"/>
        <v>8.12740252608457</v>
      </c>
      <c r="J53" s="19">
        <f t="shared" si="11"/>
        <v>1821</v>
      </c>
      <c r="K53" s="43">
        <v>100</v>
      </c>
      <c r="M53" s="19">
        <f t="shared" si="12"/>
        <v>1821</v>
      </c>
      <c r="N53" s="29">
        <f t="shared" si="13"/>
        <v>105.81057524694945</v>
      </c>
    </row>
    <row r="54" spans="1:14" s="30" customFormat="1" ht="10.5" customHeight="1">
      <c r="A54" s="19" t="s">
        <v>63</v>
      </c>
      <c r="B54" s="19">
        <v>569</v>
      </c>
      <c r="C54" s="31">
        <f t="shared" si="8"/>
        <v>29.837441006816988</v>
      </c>
      <c r="D54" s="19">
        <v>1178</v>
      </c>
      <c r="E54" s="31">
        <f t="shared" si="9"/>
        <v>61.77241740954379</v>
      </c>
      <c r="F54" s="47">
        <v>0</v>
      </c>
      <c r="G54" s="90">
        <v>0</v>
      </c>
      <c r="H54" s="19">
        <f>108+52</f>
        <v>160</v>
      </c>
      <c r="I54" s="31">
        <f t="shared" si="10"/>
        <v>8.390141583639224</v>
      </c>
      <c r="J54" s="19">
        <f t="shared" si="11"/>
        <v>1907</v>
      </c>
      <c r="K54" s="43">
        <v>100</v>
      </c>
      <c r="M54" s="19">
        <f t="shared" si="12"/>
        <v>1907</v>
      </c>
      <c r="N54" s="29">
        <f t="shared" si="13"/>
        <v>110.80766995932598</v>
      </c>
    </row>
    <row r="55" spans="1:14" s="30" customFormat="1" ht="10.5" customHeight="1">
      <c r="A55" s="19" t="s">
        <v>64</v>
      </c>
      <c r="B55" s="19">
        <v>622</v>
      </c>
      <c r="C55" s="31">
        <f t="shared" si="8"/>
        <v>31.897435897435898</v>
      </c>
      <c r="D55" s="19">
        <v>1158</v>
      </c>
      <c r="E55" s="31">
        <f t="shared" si="9"/>
        <v>59.38461538461538</v>
      </c>
      <c r="F55" s="47">
        <v>0</v>
      </c>
      <c r="G55" s="90">
        <v>0</v>
      </c>
      <c r="H55" s="19">
        <v>170</v>
      </c>
      <c r="I55" s="31">
        <f t="shared" si="10"/>
        <v>8.717948717948717</v>
      </c>
      <c r="J55" s="19">
        <f t="shared" si="11"/>
        <v>1950</v>
      </c>
      <c r="K55" s="43">
        <f aca="true" t="shared" si="14" ref="K55:K60">SUM(I55,G55,E55,C55)</f>
        <v>100</v>
      </c>
      <c r="M55" s="19">
        <f t="shared" si="12"/>
        <v>1950</v>
      </c>
      <c r="N55" s="29">
        <f t="shared" si="13"/>
        <v>113.30621731551425</v>
      </c>
    </row>
    <row r="56" spans="1:14" s="30" customFormat="1" ht="10.5" customHeight="1">
      <c r="A56" s="19" t="s">
        <v>65</v>
      </c>
      <c r="B56" s="19">
        <v>642</v>
      </c>
      <c r="C56" s="31">
        <f t="shared" si="8"/>
        <v>32.47344461305007</v>
      </c>
      <c r="D56" s="19">
        <v>1147</v>
      </c>
      <c r="E56" s="31">
        <f t="shared" si="9"/>
        <v>58.01719777440566</v>
      </c>
      <c r="F56" s="47">
        <v>0</v>
      </c>
      <c r="G56" s="90">
        <v>0</v>
      </c>
      <c r="H56" s="19">
        <v>188</v>
      </c>
      <c r="I56" s="31">
        <f t="shared" si="10"/>
        <v>9.509357612544258</v>
      </c>
      <c r="J56" s="19">
        <f t="shared" si="11"/>
        <v>1977</v>
      </c>
      <c r="K56" s="43">
        <f t="shared" si="14"/>
        <v>100</v>
      </c>
      <c r="M56" s="19">
        <f t="shared" si="12"/>
        <v>1977</v>
      </c>
      <c r="N56" s="29">
        <f t="shared" si="13"/>
        <v>114.8750726321906</v>
      </c>
    </row>
    <row r="57" spans="1:14" s="30" customFormat="1" ht="10.5" customHeight="1">
      <c r="A57" s="19" t="s">
        <v>68</v>
      </c>
      <c r="B57" s="19">
        <v>609</v>
      </c>
      <c r="C57" s="31">
        <f>B57/J57*100</f>
        <v>31.039755351681958</v>
      </c>
      <c r="D57" s="19">
        <v>1170</v>
      </c>
      <c r="E57" s="31">
        <f>D57/J57*100</f>
        <v>59.63302752293578</v>
      </c>
      <c r="F57" s="47">
        <v>0</v>
      </c>
      <c r="G57" s="90">
        <v>0</v>
      </c>
      <c r="H57" s="19">
        <v>183</v>
      </c>
      <c r="I57" s="31">
        <f>H57/J57*100</f>
        <v>9.327217125382264</v>
      </c>
      <c r="J57" s="19">
        <f>SUM(H57,F57,D57,B57)</f>
        <v>1962</v>
      </c>
      <c r="K57" s="43">
        <f t="shared" si="14"/>
        <v>100</v>
      </c>
      <c r="M57" s="19">
        <f>SUM(J57)</f>
        <v>1962</v>
      </c>
      <c r="N57" s="29">
        <f t="shared" si="13"/>
        <v>114.00348634514816</v>
      </c>
    </row>
    <row r="58" spans="1:14" s="30" customFormat="1" ht="10.5" customHeight="1">
      <c r="A58" s="19" t="s">
        <v>72</v>
      </c>
      <c r="B58" s="19">
        <v>638</v>
      </c>
      <c r="C58" s="31">
        <f t="shared" si="8"/>
        <v>32.303797468354425</v>
      </c>
      <c r="D58" s="19">
        <v>1147</v>
      </c>
      <c r="E58" s="31">
        <f t="shared" si="9"/>
        <v>58.07594936708861</v>
      </c>
      <c r="F58" s="47">
        <v>0</v>
      </c>
      <c r="G58" s="90">
        <v>0</v>
      </c>
      <c r="H58" s="19">
        <v>190</v>
      </c>
      <c r="I58" s="31">
        <f t="shared" si="10"/>
        <v>9.620253164556962</v>
      </c>
      <c r="J58" s="19">
        <f t="shared" si="11"/>
        <v>1975</v>
      </c>
      <c r="K58" s="43">
        <f t="shared" si="14"/>
        <v>100</v>
      </c>
      <c r="M58" s="19">
        <f t="shared" si="12"/>
        <v>1975</v>
      </c>
      <c r="N58" s="29">
        <f t="shared" si="13"/>
        <v>114.7588611272516</v>
      </c>
    </row>
    <row r="59" spans="1:14" s="30" customFormat="1" ht="10.5" customHeight="1">
      <c r="A59" s="19" t="s">
        <v>100</v>
      </c>
      <c r="B59" s="19">
        <v>637</v>
      </c>
      <c r="C59" s="31">
        <f>B59/J59*100</f>
        <v>32.07452165156093</v>
      </c>
      <c r="D59" s="19">
        <v>1156</v>
      </c>
      <c r="E59" s="31">
        <f>D59/J59*100</f>
        <v>58.20745216515609</v>
      </c>
      <c r="F59" s="47">
        <v>0</v>
      </c>
      <c r="G59" s="90">
        <v>0</v>
      </c>
      <c r="H59" s="19">
        <v>193</v>
      </c>
      <c r="I59" s="31">
        <f>H59/J59*100</f>
        <v>9.718026183282982</v>
      </c>
      <c r="J59" s="19">
        <f>SUM(H59,F59,D59,B59)</f>
        <v>1986</v>
      </c>
      <c r="K59" s="43">
        <f t="shared" si="14"/>
        <v>100</v>
      </c>
      <c r="M59" s="19">
        <f>SUM(J59)</f>
        <v>1986</v>
      </c>
      <c r="N59" s="29">
        <f>M59/$M$43*100</f>
        <v>115.39802440441605</v>
      </c>
    </row>
    <row r="60" spans="1:14" s="30" customFormat="1" ht="10.5" customHeight="1">
      <c r="A60" s="19" t="s">
        <v>116</v>
      </c>
      <c r="B60" s="19">
        <v>663</v>
      </c>
      <c r="C60" s="31">
        <f>B60/J60*100</f>
        <v>32.773109243697476</v>
      </c>
      <c r="D60" s="19">
        <v>1178</v>
      </c>
      <c r="E60" s="31">
        <f>D60/J60*100</f>
        <v>58.23035096391498</v>
      </c>
      <c r="F60" s="47">
        <v>0</v>
      </c>
      <c r="G60" s="90">
        <v>0</v>
      </c>
      <c r="H60" s="19">
        <v>182</v>
      </c>
      <c r="I60" s="31">
        <f>H60/J60*100</f>
        <v>8.996539792387544</v>
      </c>
      <c r="J60" s="19">
        <f>SUM(H60,F60,D60,B60)</f>
        <v>2023</v>
      </c>
      <c r="K60" s="43">
        <f t="shared" si="14"/>
        <v>100</v>
      </c>
      <c r="M60" s="19">
        <f>SUM(J60)</f>
        <v>2023</v>
      </c>
      <c r="N60" s="29">
        <f>M60/$M$43*100</f>
        <v>117.54793724578734</v>
      </c>
    </row>
    <row r="61" spans="1:14" s="30" customFormat="1" ht="10.5" customHeight="1">
      <c r="A61" s="19" t="s">
        <v>126</v>
      </c>
      <c r="B61" s="19">
        <v>640</v>
      </c>
      <c r="C61" s="31">
        <f>B61/J61*100</f>
        <v>31.341821743388838</v>
      </c>
      <c r="D61" s="19">
        <v>1224</v>
      </c>
      <c r="E61" s="31">
        <f>D61/J61*100</f>
        <v>59.94123408423114</v>
      </c>
      <c r="F61" s="47">
        <v>0</v>
      </c>
      <c r="G61" s="90">
        <v>0</v>
      </c>
      <c r="H61" s="19">
        <v>178</v>
      </c>
      <c r="I61" s="31">
        <f>H61/J61*100</f>
        <v>8.71694417238002</v>
      </c>
      <c r="J61" s="19">
        <f>SUM(H61,F61,D61,B61)</f>
        <v>2042</v>
      </c>
      <c r="K61" s="43">
        <f>SUM(I61,G61,E61,C61)</f>
        <v>100</v>
      </c>
      <c r="M61" s="19">
        <f>SUM(J61)</f>
        <v>2042</v>
      </c>
      <c r="N61" s="29">
        <f>M61/$M$43*100</f>
        <v>118.65194654270772</v>
      </c>
    </row>
    <row r="62" spans="1:14" s="30" customFormat="1" ht="10.5" customHeight="1">
      <c r="A62" s="19" t="s">
        <v>131</v>
      </c>
      <c r="B62" s="19">
        <v>608</v>
      </c>
      <c r="C62" s="31">
        <f>B62/J62*100</f>
        <v>30.4</v>
      </c>
      <c r="D62" s="19">
        <v>1205</v>
      </c>
      <c r="E62" s="31">
        <f>D62/J62*100</f>
        <v>60.25</v>
      </c>
      <c r="F62" s="47">
        <v>0</v>
      </c>
      <c r="G62" s="90">
        <v>0</v>
      </c>
      <c r="H62" s="19">
        <v>187</v>
      </c>
      <c r="I62" s="31">
        <f>H62/J62*100</f>
        <v>9.35</v>
      </c>
      <c r="J62" s="19">
        <f>SUM(H62,F62,D62,B62)</f>
        <v>2000</v>
      </c>
      <c r="K62" s="43">
        <f>SUM(I62,G62,E62,C62)</f>
        <v>100</v>
      </c>
      <c r="M62" s="19">
        <f>SUM(J62)</f>
        <v>2000</v>
      </c>
      <c r="N62" s="29">
        <f>M62/$M$43*100</f>
        <v>116.21150493898895</v>
      </c>
    </row>
    <row r="63" spans="1:14" s="30" customFormat="1" ht="10.5" customHeight="1">
      <c r="A63" s="36" t="s">
        <v>143</v>
      </c>
      <c r="B63" s="36">
        <v>601</v>
      </c>
      <c r="C63" s="38">
        <f>B63/J63*100</f>
        <v>30.29233870967742</v>
      </c>
      <c r="D63" s="36">
        <v>1207</v>
      </c>
      <c r="E63" s="38">
        <f>D63/J63*100</f>
        <v>60.8366935483871</v>
      </c>
      <c r="F63" s="50">
        <v>0</v>
      </c>
      <c r="G63" s="89">
        <v>0</v>
      </c>
      <c r="H63" s="36">
        <v>176</v>
      </c>
      <c r="I63" s="38">
        <f>H63/J63*100</f>
        <v>8.870967741935484</v>
      </c>
      <c r="J63" s="36">
        <f>SUM(H63,F63,D63,B63)</f>
        <v>1984</v>
      </c>
      <c r="K63" s="52">
        <f>SUM(I63,G63,E63,C63)</f>
        <v>100.00000000000001</v>
      </c>
      <c r="M63" s="36">
        <f>SUM(J63)</f>
        <v>1984</v>
      </c>
      <c r="N63" s="41">
        <f>M63/$M$43*100</f>
        <v>115.28181289947706</v>
      </c>
    </row>
    <row r="64" spans="1:16" ht="10.5" customHeight="1">
      <c r="A64" s="53"/>
      <c r="B64" s="53"/>
      <c r="C64" s="31"/>
      <c r="D64" s="53"/>
      <c r="E64" s="31"/>
      <c r="F64" s="48"/>
      <c r="G64" s="48"/>
      <c r="H64" s="53"/>
      <c r="I64" s="31"/>
      <c r="J64" s="53"/>
      <c r="K64" s="91"/>
      <c r="M64" s="53"/>
      <c r="N64" s="46"/>
      <c r="P64" s="42"/>
    </row>
    <row r="65" spans="1:14" ht="10.5" customHeight="1">
      <c r="A65" s="6" t="s">
        <v>46</v>
      </c>
      <c r="B65" s="7"/>
      <c r="C65" s="8"/>
      <c r="D65" s="7"/>
      <c r="E65" s="8"/>
      <c r="F65" s="7"/>
      <c r="G65" s="9"/>
      <c r="H65" s="7"/>
      <c r="I65" s="8"/>
      <c r="J65" s="7"/>
      <c r="K65" s="10"/>
      <c r="L65" s="9"/>
      <c r="M65" s="7"/>
      <c r="N65" s="8"/>
    </row>
    <row r="66" spans="1:14" ht="10.5" customHeight="1">
      <c r="A66" s="6" t="s">
        <v>62</v>
      </c>
      <c r="B66" s="7"/>
      <c r="C66" s="8"/>
      <c r="D66" s="7"/>
      <c r="E66" s="8"/>
      <c r="F66" s="7"/>
      <c r="G66" s="9"/>
      <c r="H66" s="7"/>
      <c r="I66" s="8"/>
      <c r="J66" s="7"/>
      <c r="K66" s="10"/>
      <c r="L66" s="9"/>
      <c r="M66" s="7"/>
      <c r="N66" s="8"/>
    </row>
    <row r="67" spans="1:14" ht="10.5" customHeight="1">
      <c r="A67" s="2"/>
      <c r="B67" s="2"/>
      <c r="C67" s="3"/>
      <c r="D67" s="2"/>
      <c r="E67" s="3"/>
      <c r="F67" s="2"/>
      <c r="G67" s="3"/>
      <c r="H67" s="2"/>
      <c r="I67" s="3"/>
      <c r="J67" s="2"/>
      <c r="K67" s="4"/>
      <c r="M67" s="2"/>
      <c r="N67" s="3"/>
    </row>
    <row r="68" spans="1:14" ht="10.5" customHeight="1">
      <c r="A68" s="11"/>
      <c r="B68" s="12" t="s">
        <v>7</v>
      </c>
      <c r="C68" s="13"/>
      <c r="D68" s="12" t="s">
        <v>6</v>
      </c>
      <c r="E68" s="13"/>
      <c r="F68" s="12" t="s">
        <v>0</v>
      </c>
      <c r="G68" s="13"/>
      <c r="H68" s="12" t="s">
        <v>1</v>
      </c>
      <c r="I68" s="13"/>
      <c r="J68" s="12" t="s">
        <v>4</v>
      </c>
      <c r="K68" s="14"/>
      <c r="M68" s="12" t="s">
        <v>11</v>
      </c>
      <c r="N68" s="15"/>
    </row>
    <row r="69" spans="1:14" ht="10.5" customHeight="1">
      <c r="A69" s="16" t="s">
        <v>12</v>
      </c>
      <c r="B69" s="17" t="s">
        <v>5</v>
      </c>
      <c r="C69" s="18"/>
      <c r="D69" s="16" t="s">
        <v>8</v>
      </c>
      <c r="E69" s="8"/>
      <c r="F69" s="19"/>
      <c r="G69" s="3"/>
      <c r="H69" s="346" t="str">
        <f>"+VGC"</f>
        <v>+VGC</v>
      </c>
      <c r="I69" s="347"/>
      <c r="J69" s="19"/>
      <c r="K69" s="20"/>
      <c r="M69" s="16" t="s">
        <v>10</v>
      </c>
      <c r="N69" s="21"/>
    </row>
    <row r="70" spans="1:14" ht="10.5" customHeight="1">
      <c r="A70" s="22"/>
      <c r="B70" s="23" t="s">
        <v>13</v>
      </c>
      <c r="C70" s="24" t="s">
        <v>14</v>
      </c>
      <c r="D70" s="23" t="s">
        <v>13</v>
      </c>
      <c r="E70" s="24" t="s">
        <v>14</v>
      </c>
      <c r="F70" s="23" t="s">
        <v>13</v>
      </c>
      <c r="G70" s="24" t="s">
        <v>14</v>
      </c>
      <c r="H70" s="23" t="s">
        <v>13</v>
      </c>
      <c r="I70" s="24" t="s">
        <v>14</v>
      </c>
      <c r="J70" s="23" t="s">
        <v>13</v>
      </c>
      <c r="K70" s="25" t="s">
        <v>14</v>
      </c>
      <c r="L70" s="26"/>
      <c r="M70" s="23" t="s">
        <v>13</v>
      </c>
      <c r="N70" s="25" t="s">
        <v>14</v>
      </c>
    </row>
    <row r="71" spans="1:16" ht="10.5" customHeight="1">
      <c r="A71" s="19" t="s">
        <v>15</v>
      </c>
      <c r="B71" s="19">
        <v>31251</v>
      </c>
      <c r="C71" s="46">
        <v>12.917532974822985</v>
      </c>
      <c r="D71" s="19">
        <v>166767</v>
      </c>
      <c r="E71" s="46">
        <v>68.93277724272198</v>
      </c>
      <c r="F71" s="19">
        <v>281</v>
      </c>
      <c r="G71" s="46">
        <v>0.11615073968593832</v>
      </c>
      <c r="H71" s="19">
        <v>43628</v>
      </c>
      <c r="I71" s="46">
        <v>18.0335390427691</v>
      </c>
      <c r="J71" s="19">
        <v>241927</v>
      </c>
      <c r="K71" s="43">
        <v>100</v>
      </c>
      <c r="L71" s="32"/>
      <c r="M71" s="19">
        <v>241927</v>
      </c>
      <c r="N71" s="44">
        <v>94.69619574364816</v>
      </c>
      <c r="O71" s="32"/>
      <c r="P71" s="2"/>
    </row>
    <row r="72" spans="1:16" s="30" customFormat="1" ht="10.5" customHeight="1">
      <c r="A72" s="19" t="s">
        <v>16</v>
      </c>
      <c r="B72" s="19">
        <v>31847</v>
      </c>
      <c r="C72" s="46">
        <v>12.782824046014474</v>
      </c>
      <c r="D72" s="19">
        <v>171219</v>
      </c>
      <c r="E72" s="46">
        <v>68.724286442508</v>
      </c>
      <c r="F72" s="19">
        <v>277</v>
      </c>
      <c r="G72" s="46">
        <v>0.1111829139556633</v>
      </c>
      <c r="H72" s="19">
        <v>45796</v>
      </c>
      <c r="I72" s="46">
        <v>18.381706597521866</v>
      </c>
      <c r="J72" s="19">
        <v>249139</v>
      </c>
      <c r="K72" s="43">
        <v>100</v>
      </c>
      <c r="M72" s="19">
        <v>249139</v>
      </c>
      <c r="N72" s="44">
        <v>97.51915045189978</v>
      </c>
      <c r="P72" s="2"/>
    </row>
    <row r="73" spans="1:16" s="30" customFormat="1" ht="10.5" customHeight="1">
      <c r="A73" s="19" t="s">
        <v>17</v>
      </c>
      <c r="B73" s="19">
        <v>32390</v>
      </c>
      <c r="C73" s="46">
        <v>12.715374257550122</v>
      </c>
      <c r="D73" s="19">
        <v>174410</v>
      </c>
      <c r="E73" s="46">
        <v>68.46830578139293</v>
      </c>
      <c r="F73" s="19">
        <v>261</v>
      </c>
      <c r="G73" s="46">
        <v>0.10246102751530045</v>
      </c>
      <c r="H73" s="19">
        <v>47670</v>
      </c>
      <c r="I73" s="46">
        <v>18.71385893354166</v>
      </c>
      <c r="J73" s="19">
        <v>254731</v>
      </c>
      <c r="K73" s="43">
        <v>100</v>
      </c>
      <c r="M73" s="19">
        <v>254731</v>
      </c>
      <c r="N73" s="44">
        <v>99.70799719739938</v>
      </c>
      <c r="P73" s="2"/>
    </row>
    <row r="74" spans="1:16" s="30" customFormat="1" ht="10.5" customHeight="1">
      <c r="A74" s="19" t="s">
        <v>18</v>
      </c>
      <c r="B74" s="19">
        <v>32457</v>
      </c>
      <c r="C74" s="46">
        <v>12.7044704611374</v>
      </c>
      <c r="D74" s="19">
        <v>174251</v>
      </c>
      <c r="E74" s="46">
        <v>68.20613988734799</v>
      </c>
      <c r="F74" s="19">
        <v>264</v>
      </c>
      <c r="G74" s="46">
        <v>0.10333611244847873</v>
      </c>
      <c r="H74" s="19">
        <v>48505</v>
      </c>
      <c r="I74" s="46">
        <v>18.986053539066138</v>
      </c>
      <c r="J74" s="19">
        <v>255477</v>
      </c>
      <c r="K74" s="43">
        <v>100</v>
      </c>
      <c r="M74" s="33">
        <v>255477</v>
      </c>
      <c r="N74" s="34">
        <v>100</v>
      </c>
      <c r="P74" s="2"/>
    </row>
    <row r="75" spans="1:14" s="30" customFormat="1" ht="10.5" customHeight="1">
      <c r="A75" s="19" t="s">
        <v>19</v>
      </c>
      <c r="B75" s="19">
        <v>32741</v>
      </c>
      <c r="C75" s="46">
        <v>12.93890761649206</v>
      </c>
      <c r="D75" s="19">
        <v>171149</v>
      </c>
      <c r="E75" s="46">
        <v>67.63633058412996</v>
      </c>
      <c r="F75" s="19">
        <v>255</v>
      </c>
      <c r="G75" s="46">
        <v>0.10077338634145185</v>
      </c>
      <c r="H75" s="19">
        <v>48898</v>
      </c>
      <c r="I75" s="46">
        <v>19.32398841303652</v>
      </c>
      <c r="J75" s="19">
        <v>253043</v>
      </c>
      <c r="K75" s="43">
        <v>100</v>
      </c>
      <c r="M75" s="19">
        <v>253043</v>
      </c>
      <c r="N75" s="44">
        <v>99.0472723571985</v>
      </c>
    </row>
    <row r="76" spans="1:14" s="30" customFormat="1" ht="10.5" customHeight="1">
      <c r="A76" s="19" t="s">
        <v>20</v>
      </c>
      <c r="B76" s="19">
        <v>32442</v>
      </c>
      <c r="C76" s="46">
        <v>13.107084419126114</v>
      </c>
      <c r="D76" s="19">
        <v>165370</v>
      </c>
      <c r="E76" s="46">
        <v>66.81211239722845</v>
      </c>
      <c r="F76" s="19">
        <v>244</v>
      </c>
      <c r="G76" s="46">
        <v>0.09857988404743147</v>
      </c>
      <c r="H76" s="19">
        <v>49459</v>
      </c>
      <c r="I76" s="46">
        <v>19.982223299598004</v>
      </c>
      <c r="J76" s="19">
        <v>247515</v>
      </c>
      <c r="K76" s="43">
        <v>100</v>
      </c>
      <c r="M76" s="19">
        <v>247515</v>
      </c>
      <c r="N76" s="44">
        <v>96.88347679047429</v>
      </c>
    </row>
    <row r="77" spans="1:14" s="30" customFormat="1" ht="10.5" customHeight="1">
      <c r="A77" s="19" t="s">
        <v>21</v>
      </c>
      <c r="B77" s="19">
        <v>31706</v>
      </c>
      <c r="C77" s="46">
        <v>13.06811858825081</v>
      </c>
      <c r="D77" s="19">
        <v>160405</v>
      </c>
      <c r="E77" s="46">
        <v>66.1134032091204</v>
      </c>
      <c r="F77" s="19">
        <v>233</v>
      </c>
      <c r="G77" s="46">
        <v>0.09603455595352421</v>
      </c>
      <c r="H77" s="19">
        <v>50277</v>
      </c>
      <c r="I77" s="46">
        <v>20.722443646675266</v>
      </c>
      <c r="J77" s="19">
        <v>242621</v>
      </c>
      <c r="K77" s="43">
        <v>100</v>
      </c>
      <c r="M77" s="19">
        <v>242621</v>
      </c>
      <c r="N77" s="44">
        <v>94.96784446349378</v>
      </c>
    </row>
    <row r="78" spans="1:14" s="30" customFormat="1" ht="10.5" customHeight="1">
      <c r="A78" s="19" t="s">
        <v>22</v>
      </c>
      <c r="B78" s="19">
        <v>31624</v>
      </c>
      <c r="C78" s="46">
        <v>13.140857829082417</v>
      </c>
      <c r="D78" s="19">
        <v>157454</v>
      </c>
      <c r="E78" s="46">
        <v>65.42754327790105</v>
      </c>
      <c r="F78" s="19">
        <v>148</v>
      </c>
      <c r="G78" s="46">
        <v>0.06149908166911831</v>
      </c>
      <c r="H78" s="19">
        <v>51428</v>
      </c>
      <c r="I78" s="46">
        <v>21.370099811347412</v>
      </c>
      <c r="J78" s="19">
        <v>240654</v>
      </c>
      <c r="K78" s="43">
        <v>100</v>
      </c>
      <c r="M78" s="19">
        <v>240654</v>
      </c>
      <c r="N78" s="44">
        <v>94.19791214081894</v>
      </c>
    </row>
    <row r="79" spans="1:14" s="30" customFormat="1" ht="10.5" customHeight="1">
      <c r="A79" s="19" t="s">
        <v>23</v>
      </c>
      <c r="B79" s="19">
        <v>31498</v>
      </c>
      <c r="C79" s="46">
        <v>13.09241755409798</v>
      </c>
      <c r="D79" s="19">
        <v>156301</v>
      </c>
      <c r="E79" s="46">
        <v>64.96786958292806</v>
      </c>
      <c r="F79" s="19">
        <v>149</v>
      </c>
      <c r="G79" s="46">
        <v>0.061933145455603494</v>
      </c>
      <c r="H79" s="19">
        <v>52634</v>
      </c>
      <c r="I79" s="46">
        <v>21.87777971751835</v>
      </c>
      <c r="J79" s="19">
        <v>240582</v>
      </c>
      <c r="K79" s="43">
        <v>100</v>
      </c>
      <c r="M79" s="19">
        <v>240582</v>
      </c>
      <c r="N79" s="44">
        <v>94.16972956469662</v>
      </c>
    </row>
    <row r="80" spans="1:14" s="30" customFormat="1" ht="10.5" customHeight="1">
      <c r="A80" s="19" t="s">
        <v>36</v>
      </c>
      <c r="B80" s="19">
        <v>31633</v>
      </c>
      <c r="C80" s="46">
        <v>13.207712606052509</v>
      </c>
      <c r="D80" s="19">
        <v>154738</v>
      </c>
      <c r="E80" s="46">
        <v>64.60768922439709</v>
      </c>
      <c r="F80" s="19">
        <v>156</v>
      </c>
      <c r="G80" s="46">
        <v>0.06513461153049636</v>
      </c>
      <c r="H80" s="19">
        <v>52977</v>
      </c>
      <c r="I80" s="46">
        <v>22.11946355801991</v>
      </c>
      <c r="J80" s="19">
        <v>239504</v>
      </c>
      <c r="K80" s="43">
        <v>100</v>
      </c>
      <c r="M80" s="19">
        <v>239504</v>
      </c>
      <c r="N80" s="44">
        <v>93.74777377219867</v>
      </c>
    </row>
    <row r="81" spans="1:14" ht="10.5" customHeight="1">
      <c r="A81" s="19" t="s">
        <v>37</v>
      </c>
      <c r="B81" s="19">
        <v>32857</v>
      </c>
      <c r="C81" s="31">
        <v>13.797172287239182</v>
      </c>
      <c r="D81" s="19">
        <v>153008</v>
      </c>
      <c r="E81" s="46">
        <v>64.2504713554461</v>
      </c>
      <c r="F81" s="19">
        <v>136</v>
      </c>
      <c r="G81" s="46">
        <v>0.057108544026068374</v>
      </c>
      <c r="H81" s="19">
        <v>52142</v>
      </c>
      <c r="I81" s="46">
        <v>21.895247813288655</v>
      </c>
      <c r="J81" s="19">
        <v>238143</v>
      </c>
      <c r="K81" s="43">
        <v>100</v>
      </c>
      <c r="M81" s="19">
        <v>238143</v>
      </c>
      <c r="N81" s="29">
        <v>93.2150447985533</v>
      </c>
    </row>
    <row r="82" spans="1:14" s="30" customFormat="1" ht="10.5" customHeight="1">
      <c r="A82" s="19" t="s">
        <v>41</v>
      </c>
      <c r="B82" s="19">
        <v>32852</v>
      </c>
      <c r="C82" s="31">
        <v>13.880872603741059</v>
      </c>
      <c r="D82" s="19">
        <v>151148</v>
      </c>
      <c r="E82" s="46">
        <v>63.864182768484525</v>
      </c>
      <c r="F82" s="19">
        <v>138</v>
      </c>
      <c r="G82" s="46">
        <v>0.058308791529169186</v>
      </c>
      <c r="H82" s="19">
        <v>52533</v>
      </c>
      <c r="I82" s="46">
        <v>22.196635836245253</v>
      </c>
      <c r="J82" s="19">
        <v>236671</v>
      </c>
      <c r="K82" s="43">
        <v>100</v>
      </c>
      <c r="M82" s="19">
        <v>236671</v>
      </c>
      <c r="N82" s="29">
        <v>92.63886768671935</v>
      </c>
    </row>
    <row r="83" spans="1:14" s="30" customFormat="1" ht="10.5" customHeight="1">
      <c r="A83" s="19" t="s">
        <v>42</v>
      </c>
      <c r="B83" s="19">
        <f aca="true" t="shared" si="15" ref="B83:B94">SUM(B52,B21)</f>
        <v>32858</v>
      </c>
      <c r="C83" s="31">
        <f aca="true" t="shared" si="16" ref="C83:C89">B83/J83*100</f>
        <v>13.984329447615156</v>
      </c>
      <c r="D83" s="19">
        <f aca="true" t="shared" si="17" ref="D83:D94">SUM(D52,D21)</f>
        <v>149363</v>
      </c>
      <c r="E83" s="46">
        <f aca="true" t="shared" si="18" ref="E83:E89">D83/J83*100</f>
        <v>63.56873209824525</v>
      </c>
      <c r="F83" s="19">
        <f aca="true" t="shared" si="19" ref="F83:F94">SUM(F52,F21)</f>
        <v>129</v>
      </c>
      <c r="G83" s="46">
        <f aca="true" t="shared" si="20" ref="G83:G89">F83/J83*100</f>
        <v>0.054902261207083664</v>
      </c>
      <c r="H83" s="19">
        <f aca="true" t="shared" si="21" ref="H83:H94">SUM(H52,H21)</f>
        <v>52613</v>
      </c>
      <c r="I83" s="46">
        <f aca="true" t="shared" si="22" ref="I83:I89">H83/J83*100</f>
        <v>22.392036192932505</v>
      </c>
      <c r="J83" s="19">
        <f aca="true" t="shared" si="23" ref="J83:J94">SUM(J52,J21)</f>
        <v>234963</v>
      </c>
      <c r="K83" s="43">
        <v>100</v>
      </c>
      <c r="M83" s="19">
        <f aca="true" t="shared" si="24" ref="M83:M94">SUM(M52,M21)</f>
        <v>234963</v>
      </c>
      <c r="N83" s="29">
        <f aca="true" t="shared" si="25" ref="N83:N89">M83/$M$74*100</f>
        <v>91.97031435315117</v>
      </c>
    </row>
    <row r="84" spans="1:14" s="30" customFormat="1" ht="10.5" customHeight="1">
      <c r="A84" s="19" t="s">
        <v>43</v>
      </c>
      <c r="B84" s="19">
        <f t="shared" si="15"/>
        <v>32943</v>
      </c>
      <c r="C84" s="31">
        <f t="shared" si="16"/>
        <v>14.046390653647723</v>
      </c>
      <c r="D84" s="19">
        <f t="shared" si="17"/>
        <v>148616</v>
      </c>
      <c r="E84" s="46">
        <f t="shared" si="18"/>
        <v>63.36758623630239</v>
      </c>
      <c r="F84" s="19">
        <f t="shared" si="19"/>
        <v>117</v>
      </c>
      <c r="G84" s="46">
        <f t="shared" si="20"/>
        <v>0.04988700805867053</v>
      </c>
      <c r="H84" s="19">
        <f t="shared" si="21"/>
        <v>52854</v>
      </c>
      <c r="I84" s="46">
        <f t="shared" si="22"/>
        <v>22.536136101991218</v>
      </c>
      <c r="J84" s="19">
        <f t="shared" si="23"/>
        <v>234530</v>
      </c>
      <c r="K84" s="43">
        <v>100</v>
      </c>
      <c r="M84" s="19">
        <f t="shared" si="24"/>
        <v>234530</v>
      </c>
      <c r="N84" s="29">
        <f t="shared" si="25"/>
        <v>91.80082747174893</v>
      </c>
    </row>
    <row r="85" spans="1:14" s="30" customFormat="1" ht="10.5" customHeight="1">
      <c r="A85" s="19" t="s">
        <v>63</v>
      </c>
      <c r="B85" s="19">
        <f t="shared" si="15"/>
        <v>33275</v>
      </c>
      <c r="C85" s="31">
        <f t="shared" si="16"/>
        <v>14.144466973572909</v>
      </c>
      <c r="D85" s="19">
        <f t="shared" si="17"/>
        <v>148460</v>
      </c>
      <c r="E85" s="46">
        <f t="shared" si="18"/>
        <v>63.10706436954572</v>
      </c>
      <c r="F85" s="19">
        <f t="shared" si="19"/>
        <v>129</v>
      </c>
      <c r="G85" s="46">
        <f t="shared" si="20"/>
        <v>0.054835048522641774</v>
      </c>
      <c r="H85" s="19">
        <f t="shared" si="21"/>
        <v>53387</v>
      </c>
      <c r="I85" s="46">
        <f t="shared" si="22"/>
        <v>22.69363360835873</v>
      </c>
      <c r="J85" s="19">
        <f t="shared" si="23"/>
        <v>235251</v>
      </c>
      <c r="K85" s="43">
        <v>100</v>
      </c>
      <c r="M85" s="19">
        <f t="shared" si="24"/>
        <v>235251</v>
      </c>
      <c r="N85" s="29">
        <f t="shared" si="25"/>
        <v>92.08304465764041</v>
      </c>
    </row>
    <row r="86" spans="1:15" s="30" customFormat="1" ht="10.5" customHeight="1">
      <c r="A86" s="19" t="s">
        <v>64</v>
      </c>
      <c r="B86" s="19">
        <f t="shared" si="15"/>
        <v>33900</v>
      </c>
      <c r="C86" s="31">
        <f t="shared" si="16"/>
        <v>14.155670619675965</v>
      </c>
      <c r="D86" s="19">
        <f t="shared" si="17"/>
        <v>150730</v>
      </c>
      <c r="E86" s="46">
        <f t="shared" si="18"/>
        <v>62.940537831969266</v>
      </c>
      <c r="F86" s="19">
        <f t="shared" si="19"/>
        <v>140</v>
      </c>
      <c r="G86" s="46">
        <f t="shared" si="20"/>
        <v>0.05845999665942877</v>
      </c>
      <c r="H86" s="19">
        <f t="shared" si="21"/>
        <v>54710</v>
      </c>
      <c r="I86" s="46">
        <f t="shared" si="22"/>
        <v>22.845331551695338</v>
      </c>
      <c r="J86" s="19">
        <f t="shared" si="23"/>
        <v>239480</v>
      </c>
      <c r="K86" s="43">
        <v>100</v>
      </c>
      <c r="M86" s="19">
        <f t="shared" si="24"/>
        <v>239480</v>
      </c>
      <c r="N86" s="29">
        <f t="shared" si="25"/>
        <v>93.73837958015791</v>
      </c>
      <c r="O86" s="46"/>
    </row>
    <row r="87" spans="1:15" s="30" customFormat="1" ht="10.5" customHeight="1">
      <c r="A87" s="19" t="s">
        <v>65</v>
      </c>
      <c r="B87" s="19">
        <f t="shared" si="15"/>
        <v>35078</v>
      </c>
      <c r="C87" s="31">
        <f t="shared" si="16"/>
        <v>14.290777685886441</v>
      </c>
      <c r="D87" s="19">
        <f t="shared" si="17"/>
        <v>153682</v>
      </c>
      <c r="E87" s="46">
        <f t="shared" si="18"/>
        <v>62.61004892874167</v>
      </c>
      <c r="F87" s="19">
        <f t="shared" si="19"/>
        <v>151</v>
      </c>
      <c r="G87" s="46">
        <f t="shared" si="20"/>
        <v>0.06151740209159167</v>
      </c>
      <c r="H87" s="19">
        <f t="shared" si="21"/>
        <v>56548</v>
      </c>
      <c r="I87" s="46">
        <f t="shared" si="22"/>
        <v>23.037655983280303</v>
      </c>
      <c r="J87" s="19">
        <f t="shared" si="23"/>
        <v>245459</v>
      </c>
      <c r="K87" s="43">
        <v>100</v>
      </c>
      <c r="M87" s="19">
        <f t="shared" si="24"/>
        <v>245459</v>
      </c>
      <c r="N87" s="29">
        <f t="shared" si="25"/>
        <v>96.07870767231492</v>
      </c>
      <c r="O87" s="46"/>
    </row>
    <row r="88" spans="1:15" s="30" customFormat="1" ht="10.5" customHeight="1">
      <c r="A88" s="19" t="s">
        <v>68</v>
      </c>
      <c r="B88" s="19">
        <f t="shared" si="15"/>
        <v>36464</v>
      </c>
      <c r="C88" s="31">
        <f>B88/J88*100</f>
        <v>14.449600361398518</v>
      </c>
      <c r="D88" s="19">
        <f t="shared" si="17"/>
        <v>157945</v>
      </c>
      <c r="E88" s="46">
        <f>D88/J88*100</f>
        <v>62.588913149437495</v>
      </c>
      <c r="F88" s="19">
        <f t="shared" si="19"/>
        <v>147</v>
      </c>
      <c r="G88" s="46">
        <f>F88/J88*100</f>
        <v>0.05825173467325532</v>
      </c>
      <c r="H88" s="19">
        <f t="shared" si="21"/>
        <v>57797</v>
      </c>
      <c r="I88" s="46">
        <f>H88/J88*100</f>
        <v>22.903234754490732</v>
      </c>
      <c r="J88" s="19">
        <f t="shared" si="23"/>
        <v>252353</v>
      </c>
      <c r="K88" s="43">
        <v>100</v>
      </c>
      <c r="M88" s="19">
        <f t="shared" si="24"/>
        <v>252353</v>
      </c>
      <c r="N88" s="29">
        <f t="shared" si="25"/>
        <v>98.77718933602634</v>
      </c>
      <c r="O88" s="46"/>
    </row>
    <row r="89" spans="1:15" s="30" customFormat="1" ht="10.5" customHeight="1">
      <c r="A89" s="19" t="s">
        <v>72</v>
      </c>
      <c r="B89" s="19">
        <f t="shared" si="15"/>
        <v>37740</v>
      </c>
      <c r="C89" s="31">
        <f t="shared" si="16"/>
        <v>14.549015223651596</v>
      </c>
      <c r="D89" s="19">
        <f t="shared" si="17"/>
        <v>161518</v>
      </c>
      <c r="E89" s="46">
        <f t="shared" si="18"/>
        <v>62.266238497449876</v>
      </c>
      <c r="F89" s="19">
        <f t="shared" si="19"/>
        <v>153</v>
      </c>
      <c r="G89" s="46">
        <f t="shared" si="20"/>
        <v>0.05898249414993889</v>
      </c>
      <c r="H89" s="19">
        <f t="shared" si="21"/>
        <v>59988</v>
      </c>
      <c r="I89" s="46">
        <f t="shared" si="22"/>
        <v>23.125763784748592</v>
      </c>
      <c r="J89" s="19">
        <f t="shared" si="23"/>
        <v>259399</v>
      </c>
      <c r="K89" s="43">
        <v>100</v>
      </c>
      <c r="M89" s="19">
        <f t="shared" si="24"/>
        <v>259399</v>
      </c>
      <c r="N89" s="29">
        <f t="shared" si="25"/>
        <v>101.5351675493293</v>
      </c>
      <c r="O89" s="46"/>
    </row>
    <row r="90" spans="1:15" s="30" customFormat="1" ht="10.5" customHeight="1">
      <c r="A90" s="19" t="s">
        <v>100</v>
      </c>
      <c r="B90" s="19">
        <f t="shared" si="15"/>
        <v>38743</v>
      </c>
      <c r="C90" s="31">
        <f>B90/J90*100</f>
        <v>14.64271001439969</v>
      </c>
      <c r="D90" s="19">
        <f t="shared" si="17"/>
        <v>164234</v>
      </c>
      <c r="E90" s="46">
        <f>D90/J90*100</f>
        <v>62.071363510954725</v>
      </c>
      <c r="F90" s="19">
        <f t="shared" si="19"/>
        <v>143</v>
      </c>
      <c r="G90" s="46">
        <f>F90/J90*100</f>
        <v>0.05404608657200413</v>
      </c>
      <c r="H90" s="19">
        <f t="shared" si="21"/>
        <v>61469</v>
      </c>
      <c r="I90" s="46">
        <f>H90/J90*100</f>
        <v>23.231880388073577</v>
      </c>
      <c r="J90" s="19">
        <f t="shared" si="23"/>
        <v>264589</v>
      </c>
      <c r="K90" s="43">
        <v>100</v>
      </c>
      <c r="M90" s="19">
        <f t="shared" si="24"/>
        <v>264589</v>
      </c>
      <c r="N90" s="29">
        <f>M90/$M$74*100</f>
        <v>103.56666157814598</v>
      </c>
      <c r="O90" s="46"/>
    </row>
    <row r="91" spans="1:15" s="30" customFormat="1" ht="10.5" customHeight="1">
      <c r="A91" s="19" t="s">
        <v>116</v>
      </c>
      <c r="B91" s="19">
        <f t="shared" si="15"/>
        <v>39449</v>
      </c>
      <c r="C91" s="31">
        <f>B91/J91*100</f>
        <v>14.721094426366541</v>
      </c>
      <c r="D91" s="19">
        <f t="shared" si="17"/>
        <v>166128</v>
      </c>
      <c r="E91" s="46">
        <f>D91/J91*100</f>
        <v>61.99361136818222</v>
      </c>
      <c r="F91" s="19">
        <f t="shared" si="19"/>
        <v>128</v>
      </c>
      <c r="G91" s="46">
        <f>F91/J91*100</f>
        <v>0.047765471534764306</v>
      </c>
      <c r="H91" s="19">
        <f t="shared" si="21"/>
        <v>62271</v>
      </c>
      <c r="I91" s="46">
        <f>H91/J91*100</f>
        <v>23.23752873391647</v>
      </c>
      <c r="J91" s="19">
        <f t="shared" si="23"/>
        <v>267976</v>
      </c>
      <c r="K91" s="43">
        <v>100</v>
      </c>
      <c r="M91" s="19">
        <f t="shared" si="24"/>
        <v>267976</v>
      </c>
      <c r="N91" s="29">
        <f>M91/$M$74*100</f>
        <v>104.89241692989975</v>
      </c>
      <c r="O91" s="46"/>
    </row>
    <row r="92" spans="1:15" s="30" customFormat="1" ht="10.5" customHeight="1">
      <c r="A92" s="19" t="s">
        <v>126</v>
      </c>
      <c r="B92" s="19">
        <f t="shared" si="15"/>
        <v>40466</v>
      </c>
      <c r="C92" s="31">
        <f>B92/J92*100</f>
        <v>14.918946021774154</v>
      </c>
      <c r="D92" s="19">
        <f t="shared" si="17"/>
        <v>167973</v>
      </c>
      <c r="E92" s="46">
        <f>D92/J92*100</f>
        <v>61.92804132149138</v>
      </c>
      <c r="F92" s="19">
        <f t="shared" si="19"/>
        <v>135</v>
      </c>
      <c r="G92" s="46">
        <f>F92/J92*100</f>
        <v>0.04977160364106932</v>
      </c>
      <c r="H92" s="19">
        <f t="shared" si="21"/>
        <v>62665</v>
      </c>
      <c r="I92" s="46">
        <f>H92/J92*100</f>
        <v>23.1032410530934</v>
      </c>
      <c r="J92" s="19">
        <f t="shared" si="23"/>
        <v>271239</v>
      </c>
      <c r="K92" s="43">
        <v>101</v>
      </c>
      <c r="M92" s="19">
        <f t="shared" si="24"/>
        <v>271239</v>
      </c>
      <c r="N92" s="29">
        <f>M92/$M$74*100</f>
        <v>106.16963562277621</v>
      </c>
      <c r="O92" s="46"/>
    </row>
    <row r="93" spans="1:15" s="30" customFormat="1" ht="10.5" customHeight="1">
      <c r="A93" s="19" t="s">
        <v>131</v>
      </c>
      <c r="B93" s="19">
        <f t="shared" si="15"/>
        <v>41295</v>
      </c>
      <c r="C93" s="31">
        <f>B93/J93*100</f>
        <v>15.268826746236869</v>
      </c>
      <c r="D93" s="19">
        <f t="shared" si="17"/>
        <v>167270</v>
      </c>
      <c r="E93" s="46">
        <f>D93/J93*100</f>
        <v>61.84808451006275</v>
      </c>
      <c r="F93" s="19">
        <f t="shared" si="19"/>
        <v>115</v>
      </c>
      <c r="G93" s="46">
        <f>F93/J93*100</f>
        <v>0.04252125138194067</v>
      </c>
      <c r="H93" s="19">
        <f t="shared" si="21"/>
        <v>61773</v>
      </c>
      <c r="I93" s="46">
        <f>H93/J93*100</f>
        <v>22.840567492318446</v>
      </c>
      <c r="J93" s="19">
        <f t="shared" si="23"/>
        <v>270453</v>
      </c>
      <c r="K93" s="43">
        <v>102</v>
      </c>
      <c r="M93" s="19">
        <f t="shared" si="24"/>
        <v>270453</v>
      </c>
      <c r="N93" s="29">
        <f>M93/$M$74*100</f>
        <v>105.86197583344097</v>
      </c>
      <c r="O93" s="46"/>
    </row>
    <row r="94" spans="1:14" s="30" customFormat="1" ht="10.5" customHeight="1">
      <c r="A94" s="36" t="s">
        <v>143</v>
      </c>
      <c r="B94" s="36">
        <f t="shared" si="15"/>
        <v>42190</v>
      </c>
      <c r="C94" s="38">
        <f>B94/J94*100</f>
        <v>15.64098761770594</v>
      </c>
      <c r="D94" s="36">
        <f t="shared" si="17"/>
        <v>166611</v>
      </c>
      <c r="E94" s="49">
        <f>D94/J94*100</f>
        <v>61.76725735893823</v>
      </c>
      <c r="F94" s="36">
        <f t="shared" si="19"/>
        <v>116</v>
      </c>
      <c r="G94" s="49">
        <f>F94/J94*100</f>
        <v>0.04300437458293171</v>
      </c>
      <c r="H94" s="36">
        <f t="shared" si="21"/>
        <v>60823</v>
      </c>
      <c r="I94" s="49">
        <f>H94/J94*100</f>
        <v>22.54875064877289</v>
      </c>
      <c r="J94" s="36">
        <f t="shared" si="23"/>
        <v>269740</v>
      </c>
      <c r="K94" s="52">
        <v>103</v>
      </c>
      <c r="M94" s="36">
        <f t="shared" si="24"/>
        <v>269740</v>
      </c>
      <c r="N94" s="41">
        <f>M94/$M$74*100</f>
        <v>105.5828900448964</v>
      </c>
    </row>
    <row r="95" spans="1:14" ht="10.5" customHeight="1">
      <c r="A95" s="53"/>
      <c r="B95" s="53"/>
      <c r="C95" s="31"/>
      <c r="D95" s="53"/>
      <c r="E95" s="46"/>
      <c r="F95" s="53"/>
      <c r="G95" s="46"/>
      <c r="H95" s="53"/>
      <c r="I95" s="46"/>
      <c r="J95" s="53"/>
      <c r="K95" s="91"/>
      <c r="L95" s="30"/>
      <c r="M95" s="53"/>
      <c r="N95" s="46"/>
    </row>
    <row r="96" ht="10.5" customHeight="1">
      <c r="A96" s="5" t="s">
        <v>44</v>
      </c>
    </row>
    <row r="97" ht="10.5" customHeight="1">
      <c r="A97" s="5" t="s">
        <v>24</v>
      </c>
    </row>
    <row r="98" ht="10.5" customHeight="1">
      <c r="A98" s="5" t="s">
        <v>25</v>
      </c>
    </row>
    <row r="99" ht="10.5" customHeight="1">
      <c r="A99" s="5" t="s">
        <v>26</v>
      </c>
    </row>
    <row r="100" ht="9.75">
      <c r="A100" s="5" t="s">
        <v>45</v>
      </c>
    </row>
  </sheetData>
  <sheetProtection/>
  <mergeCells count="2">
    <mergeCell ref="H38:I38"/>
    <mergeCell ref="H69:I69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scale="70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"/>
  <sheetViews>
    <sheetView zoomScalePageLayoutView="0" workbookViewId="0" topLeftCell="A1">
      <selection activeCell="AU112" sqref="AU112"/>
    </sheetView>
  </sheetViews>
  <sheetFormatPr defaultColWidth="9.140625" defaultRowHeight="12.75"/>
  <cols>
    <col min="1" max="1" width="11.00390625" style="5" customWidth="1"/>
    <col min="2" max="12" width="8.28125" style="5" customWidth="1"/>
    <col min="13" max="13" width="1.8515625" style="5" customWidth="1"/>
    <col min="14" max="15" width="6.7109375" style="5" customWidth="1"/>
    <col min="16" max="16384" width="9.140625" style="5" customWidth="1"/>
  </cols>
  <sheetData>
    <row r="1" ht="9.75">
      <c r="A1" s="96" t="s">
        <v>142</v>
      </c>
    </row>
    <row r="2" ht="10.5" customHeight="1">
      <c r="A2" s="1"/>
    </row>
    <row r="3" spans="1:15" ht="12" customHeight="1">
      <c r="A3" s="6" t="s">
        <v>55</v>
      </c>
      <c r="B3" s="7"/>
      <c r="C3" s="7"/>
      <c r="D3" s="7"/>
      <c r="E3" s="7"/>
      <c r="F3" s="9"/>
      <c r="G3" s="9"/>
      <c r="H3" s="7"/>
      <c r="I3" s="7"/>
      <c r="J3" s="7"/>
      <c r="K3" s="7"/>
      <c r="L3" s="7"/>
      <c r="M3" s="9"/>
      <c r="N3" s="9"/>
      <c r="O3" s="9"/>
    </row>
    <row r="4" spans="1:15" ht="10.5" customHeight="1">
      <c r="A4" s="6" t="s">
        <v>62</v>
      </c>
      <c r="B4" s="7"/>
      <c r="C4" s="7"/>
      <c r="D4" s="7"/>
      <c r="E4" s="7"/>
      <c r="F4" s="9"/>
      <c r="G4" s="9"/>
      <c r="H4" s="7"/>
      <c r="I4" s="7"/>
      <c r="J4" s="7"/>
      <c r="K4" s="7"/>
      <c r="L4" s="7"/>
      <c r="M4" s="9"/>
      <c r="N4" s="9"/>
      <c r="O4" s="9"/>
    </row>
    <row r="5" spans="1:12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5" ht="10.5" customHeight="1">
      <c r="A6" s="11"/>
      <c r="B6" s="12" t="s">
        <v>7</v>
      </c>
      <c r="C6" s="13"/>
      <c r="D6" s="12" t="s">
        <v>6</v>
      </c>
      <c r="E6" s="54"/>
      <c r="F6" s="12" t="s">
        <v>0</v>
      </c>
      <c r="G6" s="54"/>
      <c r="H6" s="12" t="s">
        <v>1</v>
      </c>
      <c r="I6" s="54"/>
      <c r="J6" s="12" t="s">
        <v>4</v>
      </c>
      <c r="K6" s="55"/>
      <c r="L6" s="56"/>
      <c r="N6" s="12" t="s">
        <v>27</v>
      </c>
      <c r="O6" s="56"/>
    </row>
    <row r="7" spans="1:15" ht="10.5" customHeight="1">
      <c r="A7" s="57" t="s">
        <v>12</v>
      </c>
      <c r="B7" s="17" t="s">
        <v>5</v>
      </c>
      <c r="C7" s="18"/>
      <c r="D7" s="16" t="s">
        <v>8</v>
      </c>
      <c r="E7" s="7"/>
      <c r="F7" s="19"/>
      <c r="G7" s="2"/>
      <c r="H7" s="19"/>
      <c r="I7" s="2"/>
      <c r="J7" s="19"/>
      <c r="K7" s="53"/>
      <c r="L7" s="58"/>
      <c r="N7" s="59" t="s">
        <v>28</v>
      </c>
      <c r="O7" s="60"/>
    </row>
    <row r="8" spans="1:15" s="26" customFormat="1" ht="10.5" customHeight="1">
      <c r="A8" s="22"/>
      <c r="B8" s="61" t="s">
        <v>2</v>
      </c>
      <c r="C8" s="62" t="s">
        <v>3</v>
      </c>
      <c r="D8" s="61" t="s">
        <v>2</v>
      </c>
      <c r="E8" s="62" t="s">
        <v>3</v>
      </c>
      <c r="F8" s="61" t="s">
        <v>2</v>
      </c>
      <c r="G8" s="62" t="s">
        <v>3</v>
      </c>
      <c r="H8" s="61" t="s">
        <v>2</v>
      </c>
      <c r="I8" s="62" t="s">
        <v>3</v>
      </c>
      <c r="J8" s="61" t="s">
        <v>2</v>
      </c>
      <c r="K8" s="62" t="s">
        <v>3</v>
      </c>
      <c r="L8" s="63" t="s">
        <v>4</v>
      </c>
      <c r="N8" s="61" t="s">
        <v>2</v>
      </c>
      <c r="O8" s="63" t="s">
        <v>3</v>
      </c>
    </row>
    <row r="9" spans="1:15" ht="10.5" customHeight="1">
      <c r="A9" s="65" t="s">
        <v>15</v>
      </c>
      <c r="B9" s="53">
        <v>16133</v>
      </c>
      <c r="C9" s="58">
        <v>14801</v>
      </c>
      <c r="D9" s="53">
        <v>84024</v>
      </c>
      <c r="E9" s="58">
        <v>81731</v>
      </c>
      <c r="F9" s="53">
        <v>138</v>
      </c>
      <c r="G9" s="58">
        <v>137</v>
      </c>
      <c r="H9" s="53">
        <v>22827</v>
      </c>
      <c r="I9" s="58">
        <v>20723</v>
      </c>
      <c r="J9" s="19">
        <v>123122</v>
      </c>
      <c r="K9" s="53">
        <v>117392</v>
      </c>
      <c r="L9" s="58">
        <v>240514</v>
      </c>
      <c r="M9" s="66"/>
      <c r="N9" s="64">
        <v>51.191198849131446</v>
      </c>
      <c r="O9" s="29">
        <v>48.80880115086856</v>
      </c>
    </row>
    <row r="10" spans="1:15" ht="10.5" customHeight="1">
      <c r="A10" s="65" t="s">
        <v>16</v>
      </c>
      <c r="B10" s="53">
        <v>16523</v>
      </c>
      <c r="C10" s="53">
        <v>14984</v>
      </c>
      <c r="D10" s="19">
        <v>86334</v>
      </c>
      <c r="E10" s="53">
        <v>83827</v>
      </c>
      <c r="F10" s="19">
        <v>140</v>
      </c>
      <c r="G10" s="53">
        <v>126</v>
      </c>
      <c r="H10" s="19">
        <v>23900</v>
      </c>
      <c r="I10" s="53">
        <v>21797</v>
      </c>
      <c r="J10" s="19">
        <v>126897</v>
      </c>
      <c r="K10" s="53">
        <v>120734</v>
      </c>
      <c r="L10" s="58">
        <v>247631</v>
      </c>
      <c r="M10" s="30"/>
      <c r="N10" s="64">
        <v>51.2443918572392</v>
      </c>
      <c r="O10" s="29">
        <v>48.755608142760806</v>
      </c>
    </row>
    <row r="11" spans="1:15" s="30" customFormat="1" ht="10.5" customHeight="1">
      <c r="A11" s="65" t="s">
        <v>17</v>
      </c>
      <c r="B11" s="19">
        <v>16830</v>
      </c>
      <c r="C11" s="53">
        <v>15172</v>
      </c>
      <c r="D11" s="19">
        <v>88361</v>
      </c>
      <c r="E11" s="53">
        <v>84921</v>
      </c>
      <c r="F11" s="19">
        <v>137</v>
      </c>
      <c r="G11" s="53">
        <v>116</v>
      </c>
      <c r="H11" s="19">
        <v>24860</v>
      </c>
      <c r="I11" s="53">
        <v>22703</v>
      </c>
      <c r="J11" s="19">
        <v>130188</v>
      </c>
      <c r="K11" s="53">
        <v>122912</v>
      </c>
      <c r="L11" s="58">
        <v>253100</v>
      </c>
      <c r="N11" s="64">
        <v>51.43737653101541</v>
      </c>
      <c r="O11" s="29">
        <v>48.56262346898459</v>
      </c>
    </row>
    <row r="12" spans="1:15" s="30" customFormat="1" ht="10.5" customHeight="1">
      <c r="A12" s="65" t="s">
        <v>18</v>
      </c>
      <c r="B12" s="19">
        <v>16793</v>
      </c>
      <c r="C12" s="53">
        <v>15239</v>
      </c>
      <c r="D12" s="19">
        <v>87836</v>
      </c>
      <c r="E12" s="53">
        <v>85240</v>
      </c>
      <c r="F12" s="19">
        <v>140</v>
      </c>
      <c r="G12" s="53">
        <v>124</v>
      </c>
      <c r="H12" s="19">
        <v>25328</v>
      </c>
      <c r="I12" s="53">
        <v>23056</v>
      </c>
      <c r="J12" s="19">
        <v>130097</v>
      </c>
      <c r="K12" s="53">
        <v>123659</v>
      </c>
      <c r="L12" s="58">
        <v>253756</v>
      </c>
      <c r="N12" s="64">
        <v>51.268541433503046</v>
      </c>
      <c r="O12" s="29">
        <v>48.73145856649695</v>
      </c>
    </row>
    <row r="13" spans="1:15" s="30" customFormat="1" ht="10.5" customHeight="1">
      <c r="A13" s="65" t="s">
        <v>19</v>
      </c>
      <c r="B13" s="19">
        <v>16882</v>
      </c>
      <c r="C13" s="53">
        <v>15439</v>
      </c>
      <c r="D13" s="19">
        <v>86396</v>
      </c>
      <c r="E13" s="53">
        <v>83507</v>
      </c>
      <c r="F13" s="19">
        <v>130</v>
      </c>
      <c r="G13" s="53">
        <v>125</v>
      </c>
      <c r="H13" s="19">
        <v>25487</v>
      </c>
      <c r="I13" s="53">
        <v>23293</v>
      </c>
      <c r="J13" s="19">
        <v>128895</v>
      </c>
      <c r="K13" s="53">
        <v>122364</v>
      </c>
      <c r="L13" s="58">
        <v>251259</v>
      </c>
      <c r="N13" s="64">
        <v>51.29965493773357</v>
      </c>
      <c r="O13" s="29">
        <v>48.70034506226643</v>
      </c>
    </row>
    <row r="14" spans="1:15" s="30" customFormat="1" ht="10.5" customHeight="1">
      <c r="A14" s="65" t="s">
        <v>20</v>
      </c>
      <c r="B14" s="19">
        <v>16585</v>
      </c>
      <c r="C14" s="53">
        <v>15401</v>
      </c>
      <c r="D14" s="19">
        <v>83307</v>
      </c>
      <c r="E14" s="53">
        <v>80830</v>
      </c>
      <c r="F14" s="19">
        <v>135</v>
      </c>
      <c r="G14" s="53">
        <v>109</v>
      </c>
      <c r="H14" s="19">
        <v>25666</v>
      </c>
      <c r="I14" s="53">
        <v>23671</v>
      </c>
      <c r="J14" s="19">
        <v>125693</v>
      </c>
      <c r="K14" s="53">
        <v>120011</v>
      </c>
      <c r="L14" s="58">
        <v>245704</v>
      </c>
      <c r="N14" s="64">
        <v>51.15626933220461</v>
      </c>
      <c r="O14" s="29">
        <v>48.8437306677954</v>
      </c>
    </row>
    <row r="15" spans="1:15" s="30" customFormat="1" ht="10.5" customHeight="1">
      <c r="A15" s="65" t="s">
        <v>21</v>
      </c>
      <c r="B15" s="19">
        <v>16185</v>
      </c>
      <c r="C15" s="53">
        <v>15049</v>
      </c>
      <c r="D15" s="19">
        <v>80694</v>
      </c>
      <c r="E15" s="53">
        <v>78534</v>
      </c>
      <c r="F15" s="19">
        <v>113</v>
      </c>
      <c r="G15" s="53">
        <v>120</v>
      </c>
      <c r="H15" s="19">
        <v>26183</v>
      </c>
      <c r="I15" s="53">
        <v>23963</v>
      </c>
      <c r="J15" s="19">
        <v>123175</v>
      </c>
      <c r="K15" s="53">
        <v>117666</v>
      </c>
      <c r="L15" s="58">
        <v>240841</v>
      </c>
      <c r="N15" s="64">
        <v>51.143700615758945</v>
      </c>
      <c r="O15" s="29">
        <v>48.856299384241055</v>
      </c>
    </row>
    <row r="16" spans="1:15" s="30" customFormat="1" ht="10.5" customHeight="1">
      <c r="A16" s="65" t="s">
        <v>22</v>
      </c>
      <c r="B16" s="19">
        <v>16066</v>
      </c>
      <c r="C16" s="53">
        <v>15091</v>
      </c>
      <c r="D16" s="19">
        <v>79264</v>
      </c>
      <c r="E16" s="53">
        <v>77012</v>
      </c>
      <c r="F16" s="19">
        <v>73</v>
      </c>
      <c r="G16" s="53">
        <v>75</v>
      </c>
      <c r="H16" s="19">
        <v>26646</v>
      </c>
      <c r="I16" s="53">
        <v>24660</v>
      </c>
      <c r="J16" s="19">
        <v>122049</v>
      </c>
      <c r="K16" s="53">
        <v>116838</v>
      </c>
      <c r="L16" s="58">
        <v>238887</v>
      </c>
      <c r="N16" s="64">
        <v>51.09068304261011</v>
      </c>
      <c r="O16" s="29">
        <v>48.9093169573899</v>
      </c>
    </row>
    <row r="17" spans="1:15" s="30" customFormat="1" ht="10.5" customHeight="1">
      <c r="A17" s="65" t="s">
        <v>23</v>
      </c>
      <c r="B17" s="19">
        <v>16005</v>
      </c>
      <c r="C17" s="53">
        <v>15022</v>
      </c>
      <c r="D17" s="19">
        <v>78735</v>
      </c>
      <c r="E17" s="53">
        <v>76461</v>
      </c>
      <c r="F17" s="19">
        <v>76</v>
      </c>
      <c r="G17" s="53">
        <v>73</v>
      </c>
      <c r="H17" s="19">
        <v>27093</v>
      </c>
      <c r="I17" s="53">
        <v>25416</v>
      </c>
      <c r="J17" s="19">
        <v>121909</v>
      </c>
      <c r="K17" s="53">
        <v>116972</v>
      </c>
      <c r="L17" s="58">
        <v>238881</v>
      </c>
      <c r="N17" s="64">
        <v>51.033359706297276</v>
      </c>
      <c r="O17" s="29">
        <v>48.966640293702724</v>
      </c>
    </row>
    <row r="18" spans="1:15" s="30" customFormat="1" ht="10.5" customHeight="1">
      <c r="A18" s="65" t="s">
        <v>36</v>
      </c>
      <c r="B18" s="19">
        <v>15873</v>
      </c>
      <c r="C18" s="53">
        <v>15270</v>
      </c>
      <c r="D18" s="19">
        <v>78007</v>
      </c>
      <c r="E18" s="53">
        <v>75645</v>
      </c>
      <c r="F18" s="19">
        <v>80</v>
      </c>
      <c r="G18" s="53">
        <v>76</v>
      </c>
      <c r="H18" s="19">
        <v>27104</v>
      </c>
      <c r="I18" s="53">
        <v>25763</v>
      </c>
      <c r="J18" s="19">
        <v>121064</v>
      </c>
      <c r="K18" s="53">
        <v>116754</v>
      </c>
      <c r="L18" s="58">
        <v>237818</v>
      </c>
      <c r="N18" s="64">
        <v>50.90615512702992</v>
      </c>
      <c r="O18" s="29">
        <v>49.09384487297009</v>
      </c>
    </row>
    <row r="19" spans="1:15" ht="10.5" customHeight="1">
      <c r="A19" s="65" t="s">
        <v>37</v>
      </c>
      <c r="B19" s="19">
        <v>16447</v>
      </c>
      <c r="C19" s="53">
        <v>15888</v>
      </c>
      <c r="D19" s="19">
        <v>77226</v>
      </c>
      <c r="E19" s="53">
        <v>74684</v>
      </c>
      <c r="F19" s="19">
        <v>71</v>
      </c>
      <c r="G19" s="53">
        <v>65</v>
      </c>
      <c r="H19" s="19">
        <v>26666</v>
      </c>
      <c r="I19" s="53">
        <v>25370</v>
      </c>
      <c r="J19" s="19">
        <v>120410</v>
      </c>
      <c r="K19" s="53">
        <v>116007</v>
      </c>
      <c r="L19" s="58">
        <v>236417</v>
      </c>
      <c r="N19" s="64">
        <v>50.93119361128853</v>
      </c>
      <c r="O19" s="29">
        <v>49.06880638871147</v>
      </c>
    </row>
    <row r="20" spans="1:15" s="30" customFormat="1" ht="10.5" customHeight="1">
      <c r="A20" s="65" t="s">
        <v>41</v>
      </c>
      <c r="B20" s="19">
        <v>16493</v>
      </c>
      <c r="C20" s="53">
        <v>15840</v>
      </c>
      <c r="D20" s="19">
        <v>76298</v>
      </c>
      <c r="E20" s="53">
        <v>73767</v>
      </c>
      <c r="F20" s="19">
        <v>68</v>
      </c>
      <c r="G20" s="53">
        <v>70</v>
      </c>
      <c r="H20" s="19">
        <v>26842</v>
      </c>
      <c r="I20" s="53">
        <v>25573</v>
      </c>
      <c r="J20" s="19">
        <v>119701</v>
      </c>
      <c r="K20" s="53">
        <v>115250</v>
      </c>
      <c r="L20" s="58">
        <v>234951</v>
      </c>
      <c r="N20" s="64">
        <v>50.947218781788536</v>
      </c>
      <c r="O20" s="29">
        <v>49.05278121821146</v>
      </c>
    </row>
    <row r="21" spans="1:15" s="30" customFormat="1" ht="10.5" customHeight="1">
      <c r="A21" s="65" t="s">
        <v>42</v>
      </c>
      <c r="B21" s="19">
        <v>16454</v>
      </c>
      <c r="C21" s="53">
        <v>15852</v>
      </c>
      <c r="D21" s="19">
        <v>75220</v>
      </c>
      <c r="E21" s="53">
        <v>73033</v>
      </c>
      <c r="F21" s="19">
        <v>65</v>
      </c>
      <c r="G21" s="53">
        <v>64</v>
      </c>
      <c r="H21" s="19">
        <v>26978</v>
      </c>
      <c r="I21" s="53">
        <v>25506</v>
      </c>
      <c r="J21" s="19">
        <f aca="true" t="shared" si="0" ref="J21:K23">SUM(H21,F21,D21,B21)</f>
        <v>118717</v>
      </c>
      <c r="K21" s="53">
        <f t="shared" si="0"/>
        <v>114455</v>
      </c>
      <c r="L21" s="58">
        <f aca="true" t="shared" si="1" ref="L21:L27">SUM(J21:K21)</f>
        <v>233172</v>
      </c>
      <c r="N21" s="64">
        <f aca="true" t="shared" si="2" ref="N21:N27">J21/L21*100</f>
        <v>50.91391762304222</v>
      </c>
      <c r="O21" s="29">
        <f aca="true" t="shared" si="3" ref="O21:O27">K21/L21*100</f>
        <v>49.08608237695778</v>
      </c>
    </row>
    <row r="22" spans="1:15" s="30" customFormat="1" ht="10.5" customHeight="1">
      <c r="A22" s="65" t="s">
        <v>43</v>
      </c>
      <c r="B22" s="19">
        <v>16573</v>
      </c>
      <c r="C22" s="53">
        <v>15833</v>
      </c>
      <c r="D22" s="19">
        <v>74942</v>
      </c>
      <c r="E22" s="53">
        <v>72538</v>
      </c>
      <c r="F22" s="19">
        <v>67</v>
      </c>
      <c r="G22" s="53">
        <v>50</v>
      </c>
      <c r="H22" s="19">
        <v>27124</v>
      </c>
      <c r="I22" s="53">
        <v>25582</v>
      </c>
      <c r="J22" s="19">
        <f t="shared" si="0"/>
        <v>118706</v>
      </c>
      <c r="K22" s="53">
        <f t="shared" si="0"/>
        <v>114003</v>
      </c>
      <c r="L22" s="58">
        <f t="shared" si="1"/>
        <v>232709</v>
      </c>
      <c r="N22" s="64">
        <f t="shared" si="2"/>
        <v>51.0104894954643</v>
      </c>
      <c r="O22" s="29">
        <f t="shared" si="3"/>
        <v>48.98951050453571</v>
      </c>
    </row>
    <row r="23" spans="1:15" s="30" customFormat="1" ht="10.5" customHeight="1">
      <c r="A23" s="65" t="s">
        <v>63</v>
      </c>
      <c r="B23" s="19">
        <v>16679</v>
      </c>
      <c r="C23" s="53">
        <v>16027</v>
      </c>
      <c r="D23" s="19">
        <v>75048</v>
      </c>
      <c r="E23" s="53">
        <v>72234</v>
      </c>
      <c r="F23" s="19">
        <v>72</v>
      </c>
      <c r="G23" s="53">
        <v>57</v>
      </c>
      <c r="H23" s="19">
        <v>27447</v>
      </c>
      <c r="I23" s="53">
        <v>25780</v>
      </c>
      <c r="J23" s="19">
        <f t="shared" si="0"/>
        <v>119246</v>
      </c>
      <c r="K23" s="53">
        <f t="shared" si="0"/>
        <v>114098</v>
      </c>
      <c r="L23" s="58">
        <f t="shared" si="1"/>
        <v>233344</v>
      </c>
      <c r="N23" s="64">
        <f t="shared" si="2"/>
        <v>51.103092430060336</v>
      </c>
      <c r="O23" s="29">
        <f t="shared" si="3"/>
        <v>48.89690756993966</v>
      </c>
    </row>
    <row r="24" spans="1:15" s="30" customFormat="1" ht="10.5" customHeight="1">
      <c r="A24" s="65" t="s">
        <v>64</v>
      </c>
      <c r="B24" s="19">
        <v>16943</v>
      </c>
      <c r="C24" s="53">
        <v>16335</v>
      </c>
      <c r="D24" s="19">
        <v>76254</v>
      </c>
      <c r="E24" s="53">
        <v>73318</v>
      </c>
      <c r="F24" s="19">
        <v>71</v>
      </c>
      <c r="G24" s="53">
        <v>69</v>
      </c>
      <c r="H24" s="19">
        <v>28190</v>
      </c>
      <c r="I24" s="53">
        <v>26350</v>
      </c>
      <c r="J24" s="19">
        <f aca="true" t="shared" si="4" ref="J24:K27">SUM(H24,F24,D24,B24)</f>
        <v>121458</v>
      </c>
      <c r="K24" s="53">
        <f t="shared" si="4"/>
        <v>116072</v>
      </c>
      <c r="L24" s="58">
        <f t="shared" si="1"/>
        <v>237530</v>
      </c>
      <c r="N24" s="64">
        <f t="shared" si="2"/>
        <v>51.133751526123014</v>
      </c>
      <c r="O24" s="29">
        <f t="shared" si="3"/>
        <v>48.866248473876986</v>
      </c>
    </row>
    <row r="25" spans="1:15" s="30" customFormat="1" ht="10.5" customHeight="1">
      <c r="A25" s="65" t="s">
        <v>65</v>
      </c>
      <c r="B25" s="19">
        <v>17636</v>
      </c>
      <c r="C25" s="53">
        <v>16800</v>
      </c>
      <c r="D25" s="19">
        <v>77732</v>
      </c>
      <c r="E25" s="53">
        <v>74803</v>
      </c>
      <c r="F25" s="19">
        <v>71</v>
      </c>
      <c r="G25" s="53">
        <v>80</v>
      </c>
      <c r="H25" s="19">
        <v>29089</v>
      </c>
      <c r="I25" s="53">
        <v>27271</v>
      </c>
      <c r="J25" s="19">
        <f t="shared" si="4"/>
        <v>124528</v>
      </c>
      <c r="K25" s="53">
        <f t="shared" si="4"/>
        <v>118954</v>
      </c>
      <c r="L25" s="58">
        <f t="shared" si="1"/>
        <v>243482</v>
      </c>
      <c r="N25" s="64">
        <f t="shared" si="2"/>
        <v>51.144643135837555</v>
      </c>
      <c r="O25" s="29">
        <f t="shared" si="3"/>
        <v>48.85535686416244</v>
      </c>
    </row>
    <row r="26" spans="1:15" s="30" customFormat="1" ht="10.5" customHeight="1">
      <c r="A26" s="65" t="s">
        <v>68</v>
      </c>
      <c r="B26" s="19">
        <v>18547</v>
      </c>
      <c r="C26" s="53">
        <v>17308</v>
      </c>
      <c r="D26" s="19">
        <v>79788</v>
      </c>
      <c r="E26" s="53">
        <v>76987</v>
      </c>
      <c r="F26" s="19">
        <v>69</v>
      </c>
      <c r="G26" s="53">
        <v>78</v>
      </c>
      <c r="H26" s="19">
        <v>29706</v>
      </c>
      <c r="I26" s="53">
        <v>27908</v>
      </c>
      <c r="J26" s="19">
        <f>SUM(H26,F26,D26,B26)</f>
        <v>128110</v>
      </c>
      <c r="K26" s="53">
        <f>SUM(I26,G26,E26,C26)</f>
        <v>122281</v>
      </c>
      <c r="L26" s="58">
        <f>SUM(J26:K26)</f>
        <v>250391</v>
      </c>
      <c r="N26" s="64">
        <f>J26/L26*100</f>
        <v>51.16397953600569</v>
      </c>
      <c r="O26" s="29">
        <f>K26/L26*100</f>
        <v>48.83602046399431</v>
      </c>
    </row>
    <row r="27" spans="1:15" s="30" customFormat="1" ht="10.5" customHeight="1">
      <c r="A27" s="65" t="s">
        <v>72</v>
      </c>
      <c r="B27" s="19">
        <v>19054</v>
      </c>
      <c r="C27" s="53">
        <v>18048</v>
      </c>
      <c r="D27" s="19">
        <v>81550</v>
      </c>
      <c r="E27" s="53">
        <v>78821</v>
      </c>
      <c r="F27" s="19">
        <v>77</v>
      </c>
      <c r="G27" s="53">
        <v>76</v>
      </c>
      <c r="H27" s="19">
        <v>30694</v>
      </c>
      <c r="I27" s="53">
        <v>29104</v>
      </c>
      <c r="J27" s="19">
        <f t="shared" si="4"/>
        <v>131375</v>
      </c>
      <c r="K27" s="53">
        <f t="shared" si="4"/>
        <v>126049</v>
      </c>
      <c r="L27" s="58">
        <f t="shared" si="1"/>
        <v>257424</v>
      </c>
      <c r="N27" s="64">
        <f t="shared" si="2"/>
        <v>51.03448007955747</v>
      </c>
      <c r="O27" s="29">
        <f t="shared" si="3"/>
        <v>48.96551992044254</v>
      </c>
    </row>
    <row r="28" spans="1:15" s="30" customFormat="1" ht="10.5" customHeight="1">
      <c r="A28" s="65" t="s">
        <v>100</v>
      </c>
      <c r="B28" s="19">
        <v>19555</v>
      </c>
      <c r="C28" s="53">
        <v>18551</v>
      </c>
      <c r="D28" s="19">
        <v>82960</v>
      </c>
      <c r="E28" s="53">
        <v>80118</v>
      </c>
      <c r="F28" s="19">
        <v>69</v>
      </c>
      <c r="G28" s="53">
        <v>74</v>
      </c>
      <c r="H28" s="19">
        <v>31443</v>
      </c>
      <c r="I28" s="53">
        <v>29833</v>
      </c>
      <c r="J28" s="19">
        <f aca="true" t="shared" si="5" ref="J28:K30">SUM(H28,F28,D28,B28)</f>
        <v>134027</v>
      </c>
      <c r="K28" s="53">
        <f t="shared" si="5"/>
        <v>128576</v>
      </c>
      <c r="L28" s="58">
        <f>SUM(J28:K28)</f>
        <v>262603</v>
      </c>
      <c r="N28" s="64">
        <f>J28/L28*100</f>
        <v>51.037878470542985</v>
      </c>
      <c r="O28" s="29">
        <f>K28/L28*100</f>
        <v>48.962121529457015</v>
      </c>
    </row>
    <row r="29" spans="1:15" s="30" customFormat="1" ht="10.5" customHeight="1">
      <c r="A29" s="65" t="s">
        <v>116</v>
      </c>
      <c r="B29" s="19">
        <v>19967</v>
      </c>
      <c r="C29" s="53">
        <v>18819</v>
      </c>
      <c r="D29" s="19">
        <v>84019</v>
      </c>
      <c r="E29" s="53">
        <v>80931</v>
      </c>
      <c r="F29" s="19">
        <v>62</v>
      </c>
      <c r="G29" s="53">
        <v>66</v>
      </c>
      <c r="H29" s="19">
        <v>31896</v>
      </c>
      <c r="I29" s="53">
        <v>30193</v>
      </c>
      <c r="J29" s="19">
        <f t="shared" si="5"/>
        <v>135944</v>
      </c>
      <c r="K29" s="53">
        <f t="shared" si="5"/>
        <v>130009</v>
      </c>
      <c r="L29" s="58">
        <f>SUM(J29:K29)</f>
        <v>265953</v>
      </c>
      <c r="N29" s="64">
        <f>J29/L29*100</f>
        <v>51.11579865615353</v>
      </c>
      <c r="O29" s="29">
        <f>K29/L29*100</f>
        <v>48.88420134384647</v>
      </c>
    </row>
    <row r="30" spans="1:15" s="30" customFormat="1" ht="10.5" customHeight="1">
      <c r="A30" s="65" t="s">
        <v>126</v>
      </c>
      <c r="B30" s="19">
        <v>20515</v>
      </c>
      <c r="C30" s="53">
        <v>19311</v>
      </c>
      <c r="D30" s="19">
        <v>84894</v>
      </c>
      <c r="E30" s="53">
        <v>81855</v>
      </c>
      <c r="F30" s="19">
        <v>72</v>
      </c>
      <c r="G30" s="53">
        <v>63</v>
      </c>
      <c r="H30" s="19">
        <v>32149</v>
      </c>
      <c r="I30" s="53">
        <v>30338</v>
      </c>
      <c r="J30" s="19">
        <f t="shared" si="5"/>
        <v>137630</v>
      </c>
      <c r="K30" s="53">
        <f t="shared" si="5"/>
        <v>131567</v>
      </c>
      <c r="L30" s="58">
        <f>SUM(J30:K30)</f>
        <v>269197</v>
      </c>
      <c r="N30" s="64">
        <f>J30/L30*100</f>
        <v>51.1261269627819</v>
      </c>
      <c r="O30" s="29">
        <f>K30/L30*100</f>
        <v>48.8738730372181</v>
      </c>
    </row>
    <row r="31" spans="1:15" s="30" customFormat="1" ht="10.5" customHeight="1">
      <c r="A31" s="65" t="s">
        <v>131</v>
      </c>
      <c r="B31" s="19">
        <v>21039</v>
      </c>
      <c r="C31" s="53">
        <v>19648</v>
      </c>
      <c r="D31" s="19">
        <v>84547</v>
      </c>
      <c r="E31" s="53">
        <v>81518</v>
      </c>
      <c r="F31" s="19">
        <v>59</v>
      </c>
      <c r="G31" s="53">
        <v>56</v>
      </c>
      <c r="H31" s="19">
        <v>31656</v>
      </c>
      <c r="I31" s="53">
        <v>29930</v>
      </c>
      <c r="J31" s="19">
        <f>SUM(H31,F31,D31,B31)</f>
        <v>137301</v>
      </c>
      <c r="K31" s="53">
        <f>SUM(I31,G31,E31,C31)</f>
        <v>131152</v>
      </c>
      <c r="L31" s="58">
        <f>SUM(J31:K31)</f>
        <v>268453</v>
      </c>
      <c r="N31" s="64">
        <f>J31/L31*100</f>
        <v>51.14526565171557</v>
      </c>
      <c r="O31" s="29">
        <f>K31/L31*100</f>
        <v>48.85473434828443</v>
      </c>
    </row>
    <row r="32" spans="1:15" s="30" customFormat="1" ht="10.5" customHeight="1">
      <c r="A32" s="67" t="s">
        <v>143</v>
      </c>
      <c r="B32" s="36">
        <v>21373</v>
      </c>
      <c r="C32" s="68">
        <v>20216</v>
      </c>
      <c r="D32" s="36">
        <v>84157</v>
      </c>
      <c r="E32" s="68">
        <v>81247</v>
      </c>
      <c r="F32" s="36">
        <v>66</v>
      </c>
      <c r="G32" s="68">
        <v>50</v>
      </c>
      <c r="H32" s="36">
        <v>31160</v>
      </c>
      <c r="I32" s="68">
        <v>29487</v>
      </c>
      <c r="J32" s="36">
        <f>SUM(H32,F32,D32,B32)</f>
        <v>136756</v>
      </c>
      <c r="K32" s="68">
        <f>SUM(I32,G32,E32,C32)</f>
        <v>131000</v>
      </c>
      <c r="L32" s="69">
        <f>SUM(J32:K32)</f>
        <v>267756</v>
      </c>
      <c r="N32" s="70">
        <f>J32/L32*100</f>
        <v>51.074859200167325</v>
      </c>
      <c r="O32" s="41">
        <f>K32/L32*100</f>
        <v>48.92514079983268</v>
      </c>
    </row>
    <row r="34" spans="1:15" ht="9.75">
      <c r="A34" s="6" t="s">
        <v>49</v>
      </c>
      <c r="B34" s="7"/>
      <c r="C34" s="7"/>
      <c r="D34" s="7"/>
      <c r="E34" s="7"/>
      <c r="F34" s="7"/>
      <c r="G34" s="9"/>
      <c r="H34" s="7"/>
      <c r="I34" s="7"/>
      <c r="J34" s="7"/>
      <c r="K34" s="7"/>
      <c r="L34" s="7"/>
      <c r="M34" s="9"/>
      <c r="N34" s="9"/>
      <c r="O34" s="9"/>
    </row>
    <row r="35" spans="1:15" ht="9.75">
      <c r="A35" s="6" t="s">
        <v>62</v>
      </c>
      <c r="B35" s="7"/>
      <c r="C35" s="7"/>
      <c r="D35" s="7"/>
      <c r="E35" s="7"/>
      <c r="F35" s="7"/>
      <c r="G35" s="9"/>
      <c r="H35" s="7"/>
      <c r="I35" s="7"/>
      <c r="J35" s="7"/>
      <c r="K35" s="7"/>
      <c r="L35" s="7"/>
      <c r="M35" s="9"/>
      <c r="N35" s="9"/>
      <c r="O35" s="9"/>
    </row>
    <row r="36" spans="1:12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5" ht="9.75">
      <c r="A37" s="11"/>
      <c r="B37" s="12" t="s">
        <v>7</v>
      </c>
      <c r="C37" s="13"/>
      <c r="D37" s="12" t="s">
        <v>6</v>
      </c>
      <c r="E37" s="54"/>
      <c r="F37" s="12" t="s">
        <v>0</v>
      </c>
      <c r="G37" s="54"/>
      <c r="H37" s="12" t="s">
        <v>1</v>
      </c>
      <c r="I37" s="54"/>
      <c r="J37" s="12" t="s">
        <v>4</v>
      </c>
      <c r="K37" s="55"/>
      <c r="L37" s="56"/>
      <c r="N37" s="12" t="s">
        <v>27</v>
      </c>
      <c r="O37" s="56"/>
    </row>
    <row r="38" spans="1:20" ht="9.75">
      <c r="A38" s="16" t="s">
        <v>12</v>
      </c>
      <c r="B38" s="17" t="s">
        <v>5</v>
      </c>
      <c r="C38" s="18"/>
      <c r="D38" s="16" t="s">
        <v>8</v>
      </c>
      <c r="E38" s="7"/>
      <c r="F38" s="19"/>
      <c r="G38" s="2"/>
      <c r="H38" s="346" t="str">
        <f>"+ VGC"</f>
        <v>+ VGC</v>
      </c>
      <c r="I38" s="347"/>
      <c r="J38" s="19"/>
      <c r="K38" s="53"/>
      <c r="L38" s="58"/>
      <c r="N38" s="59" t="s">
        <v>28</v>
      </c>
      <c r="O38" s="60"/>
      <c r="Q38" s="30"/>
      <c r="R38" s="30"/>
      <c r="S38" s="30"/>
      <c r="T38" s="30"/>
    </row>
    <row r="39" spans="1:15" s="26" customFormat="1" ht="9.75">
      <c r="A39" s="22"/>
      <c r="B39" s="61" t="s">
        <v>2</v>
      </c>
      <c r="C39" s="62" t="s">
        <v>3</v>
      </c>
      <c r="D39" s="61" t="s">
        <v>2</v>
      </c>
      <c r="E39" s="62" t="s">
        <v>3</v>
      </c>
      <c r="F39" s="61" t="s">
        <v>2</v>
      </c>
      <c r="G39" s="62" t="s">
        <v>3</v>
      </c>
      <c r="H39" s="61" t="s">
        <v>2</v>
      </c>
      <c r="I39" s="62" t="s">
        <v>3</v>
      </c>
      <c r="J39" s="61" t="s">
        <v>2</v>
      </c>
      <c r="K39" s="62" t="s">
        <v>3</v>
      </c>
      <c r="L39" s="63" t="s">
        <v>4</v>
      </c>
      <c r="N39" s="61" t="s">
        <v>2</v>
      </c>
      <c r="O39" s="63" t="s">
        <v>3</v>
      </c>
    </row>
    <row r="40" spans="1:15" ht="10.5" customHeight="1">
      <c r="A40" s="65" t="s">
        <v>15</v>
      </c>
      <c r="B40" s="53">
        <v>185</v>
      </c>
      <c r="C40" s="58">
        <v>132</v>
      </c>
      <c r="D40" s="53">
        <v>633</v>
      </c>
      <c r="E40" s="58">
        <v>379</v>
      </c>
      <c r="F40" s="53">
        <v>2</v>
      </c>
      <c r="G40" s="58">
        <v>4</v>
      </c>
      <c r="H40" s="53">
        <v>57</v>
      </c>
      <c r="I40" s="58">
        <v>21</v>
      </c>
      <c r="J40" s="19">
        <v>877</v>
      </c>
      <c r="K40" s="53">
        <v>536</v>
      </c>
      <c r="L40" s="58">
        <v>1413</v>
      </c>
      <c r="M40" s="58"/>
      <c r="N40" s="64">
        <v>62.06652512384997</v>
      </c>
      <c r="O40" s="29">
        <v>37.933474876150036</v>
      </c>
    </row>
    <row r="41" spans="1:15" s="30" customFormat="1" ht="10.5" customHeight="1">
      <c r="A41" s="65" t="s">
        <v>16</v>
      </c>
      <c r="B41" s="19">
        <v>219</v>
      </c>
      <c r="C41" s="53">
        <v>121</v>
      </c>
      <c r="D41" s="19">
        <v>662</v>
      </c>
      <c r="E41" s="53">
        <v>396</v>
      </c>
      <c r="F41" s="19">
        <v>4</v>
      </c>
      <c r="G41" s="53">
        <v>7</v>
      </c>
      <c r="H41" s="19">
        <v>69</v>
      </c>
      <c r="I41" s="53">
        <v>30</v>
      </c>
      <c r="J41" s="19">
        <v>954</v>
      </c>
      <c r="K41" s="53">
        <v>554</v>
      </c>
      <c r="L41" s="58">
        <v>1508</v>
      </c>
      <c r="N41" s="64">
        <v>63.26259946949602</v>
      </c>
      <c r="O41" s="29">
        <v>36.737400530503976</v>
      </c>
    </row>
    <row r="42" spans="1:24" s="30" customFormat="1" ht="10.5" customHeight="1">
      <c r="A42" s="65" t="s">
        <v>17</v>
      </c>
      <c r="B42" s="19">
        <v>249</v>
      </c>
      <c r="C42" s="53">
        <v>139</v>
      </c>
      <c r="D42" s="19">
        <v>683</v>
      </c>
      <c r="E42" s="53">
        <v>445</v>
      </c>
      <c r="F42" s="19">
        <v>3</v>
      </c>
      <c r="G42" s="53">
        <v>5</v>
      </c>
      <c r="H42" s="19">
        <v>70</v>
      </c>
      <c r="I42" s="53">
        <v>37</v>
      </c>
      <c r="J42" s="19">
        <v>1005</v>
      </c>
      <c r="K42" s="53">
        <v>626</v>
      </c>
      <c r="L42" s="58">
        <v>1631</v>
      </c>
      <c r="N42" s="64">
        <v>61.618638871857755</v>
      </c>
      <c r="O42" s="29">
        <v>38.381361128142245</v>
      </c>
      <c r="U42" s="5"/>
      <c r="V42" s="5"/>
      <c r="W42" s="5"/>
      <c r="X42" s="5"/>
    </row>
    <row r="43" spans="1:24" s="30" customFormat="1" ht="10.5" customHeight="1">
      <c r="A43" s="65" t="s">
        <v>18</v>
      </c>
      <c r="B43" s="19">
        <v>277</v>
      </c>
      <c r="C43" s="53">
        <v>148</v>
      </c>
      <c r="D43" s="19">
        <v>734</v>
      </c>
      <c r="E43" s="53">
        <v>441</v>
      </c>
      <c r="F43" s="47">
        <v>0</v>
      </c>
      <c r="G43" s="48">
        <v>0</v>
      </c>
      <c r="H43" s="19">
        <v>80</v>
      </c>
      <c r="I43" s="53">
        <v>41</v>
      </c>
      <c r="J43" s="19">
        <v>1091</v>
      </c>
      <c r="K43" s="53">
        <v>630</v>
      </c>
      <c r="L43" s="58">
        <v>1721</v>
      </c>
      <c r="N43" s="64">
        <v>63.39337594421848</v>
      </c>
      <c r="O43" s="29">
        <v>36.60662405578152</v>
      </c>
      <c r="W43" s="5"/>
      <c r="X43" s="5"/>
    </row>
    <row r="44" spans="1:24" s="30" customFormat="1" ht="10.5" customHeight="1">
      <c r="A44" s="65" t="s">
        <v>19</v>
      </c>
      <c r="B44" s="19">
        <v>267</v>
      </c>
      <c r="C44" s="53">
        <v>153</v>
      </c>
      <c r="D44" s="19">
        <v>806</v>
      </c>
      <c r="E44" s="53">
        <v>440</v>
      </c>
      <c r="F44" s="47">
        <v>0</v>
      </c>
      <c r="G44" s="48">
        <v>0</v>
      </c>
      <c r="H44" s="19">
        <v>80</v>
      </c>
      <c r="I44" s="53">
        <v>38</v>
      </c>
      <c r="J44" s="19">
        <v>1153</v>
      </c>
      <c r="K44" s="53">
        <v>631</v>
      </c>
      <c r="L44" s="58">
        <v>1784</v>
      </c>
      <c r="N44" s="64">
        <v>64.63004484304933</v>
      </c>
      <c r="O44" s="29">
        <v>35.369955156950674</v>
      </c>
      <c r="W44" s="5"/>
      <c r="X44" s="5"/>
    </row>
    <row r="45" spans="1:15" s="30" customFormat="1" ht="10.5" customHeight="1">
      <c r="A45" s="65" t="s">
        <v>20</v>
      </c>
      <c r="B45" s="19">
        <v>300</v>
      </c>
      <c r="C45" s="53">
        <v>156</v>
      </c>
      <c r="D45" s="19">
        <v>780</v>
      </c>
      <c r="E45" s="53">
        <v>453</v>
      </c>
      <c r="F45" s="47">
        <v>0</v>
      </c>
      <c r="G45" s="48">
        <v>0</v>
      </c>
      <c r="H45" s="19">
        <v>85</v>
      </c>
      <c r="I45" s="53">
        <v>37</v>
      </c>
      <c r="J45" s="19">
        <v>1165</v>
      </c>
      <c r="K45" s="53">
        <v>646</v>
      </c>
      <c r="L45" s="58">
        <v>1811</v>
      </c>
      <c r="N45" s="64">
        <v>64.32909994478189</v>
      </c>
      <c r="O45" s="29">
        <v>35.67090005521811</v>
      </c>
    </row>
    <row r="46" spans="1:15" s="30" customFormat="1" ht="10.5" customHeight="1">
      <c r="A46" s="65" t="s">
        <v>21</v>
      </c>
      <c r="B46" s="19">
        <v>312</v>
      </c>
      <c r="C46" s="53">
        <v>160</v>
      </c>
      <c r="D46" s="19">
        <v>782</v>
      </c>
      <c r="E46" s="53">
        <v>395</v>
      </c>
      <c r="F46" s="47">
        <v>0</v>
      </c>
      <c r="G46" s="48">
        <v>0</v>
      </c>
      <c r="H46" s="19">
        <v>92</v>
      </c>
      <c r="I46" s="53">
        <v>39</v>
      </c>
      <c r="J46" s="19">
        <v>1186</v>
      </c>
      <c r="K46" s="53">
        <v>594</v>
      </c>
      <c r="L46" s="58">
        <v>1780</v>
      </c>
      <c r="N46" s="64">
        <v>66.62921348314606</v>
      </c>
      <c r="O46" s="29">
        <v>33.37078651685393</v>
      </c>
    </row>
    <row r="47" spans="1:15" s="30" customFormat="1" ht="10.5" customHeight="1">
      <c r="A47" s="65" t="s">
        <v>22</v>
      </c>
      <c r="B47" s="19">
        <v>309</v>
      </c>
      <c r="C47" s="53">
        <v>158</v>
      </c>
      <c r="D47" s="19">
        <v>791</v>
      </c>
      <c r="E47" s="53">
        <v>387</v>
      </c>
      <c r="F47" s="47">
        <v>0</v>
      </c>
      <c r="G47" s="48">
        <v>0</v>
      </c>
      <c r="H47" s="19">
        <v>86</v>
      </c>
      <c r="I47" s="53">
        <v>36</v>
      </c>
      <c r="J47" s="19">
        <v>1186</v>
      </c>
      <c r="K47" s="53">
        <v>581</v>
      </c>
      <c r="L47" s="58">
        <v>1767</v>
      </c>
      <c r="N47" s="64">
        <v>67.11941143180532</v>
      </c>
      <c r="O47" s="29">
        <v>32.88058856819468</v>
      </c>
    </row>
    <row r="48" spans="1:15" s="30" customFormat="1" ht="10.5" customHeight="1">
      <c r="A48" s="65" t="s">
        <v>23</v>
      </c>
      <c r="B48" s="19">
        <v>316</v>
      </c>
      <c r="C48" s="53">
        <v>155</v>
      </c>
      <c r="D48" s="19">
        <v>746</v>
      </c>
      <c r="E48" s="53">
        <v>359</v>
      </c>
      <c r="F48" s="47">
        <v>0</v>
      </c>
      <c r="G48" s="48">
        <v>0</v>
      </c>
      <c r="H48" s="19">
        <v>88</v>
      </c>
      <c r="I48" s="53">
        <v>37</v>
      </c>
      <c r="J48" s="19">
        <v>1150</v>
      </c>
      <c r="K48" s="53">
        <v>551</v>
      </c>
      <c r="L48" s="58">
        <v>1701</v>
      </c>
      <c r="N48" s="64">
        <v>67.60728982951206</v>
      </c>
      <c r="O48" s="29">
        <v>32.392710170487945</v>
      </c>
    </row>
    <row r="49" spans="1:15" s="30" customFormat="1" ht="10.5" customHeight="1">
      <c r="A49" s="65" t="s">
        <v>36</v>
      </c>
      <c r="B49" s="19">
        <v>323</v>
      </c>
      <c r="C49" s="53">
        <v>167</v>
      </c>
      <c r="D49" s="19">
        <v>750</v>
      </c>
      <c r="E49" s="53">
        <v>336</v>
      </c>
      <c r="F49" s="47">
        <v>0</v>
      </c>
      <c r="G49" s="48">
        <v>0</v>
      </c>
      <c r="H49" s="19">
        <v>79</v>
      </c>
      <c r="I49" s="53">
        <v>31</v>
      </c>
      <c r="J49" s="19">
        <v>1152</v>
      </c>
      <c r="K49" s="53">
        <v>534</v>
      </c>
      <c r="L49" s="58">
        <v>1686</v>
      </c>
      <c r="N49" s="64">
        <v>68.32740213523132</v>
      </c>
      <c r="O49" s="29">
        <v>31.672597864768683</v>
      </c>
    </row>
    <row r="50" spans="1:15" ht="10.5" customHeight="1">
      <c r="A50" s="65" t="s">
        <v>37</v>
      </c>
      <c r="B50" s="19">
        <v>364</v>
      </c>
      <c r="C50" s="53">
        <v>158</v>
      </c>
      <c r="D50" s="19">
        <v>738</v>
      </c>
      <c r="E50" s="53">
        <v>360</v>
      </c>
      <c r="F50" s="47">
        <v>0</v>
      </c>
      <c r="G50" s="48">
        <v>0</v>
      </c>
      <c r="H50" s="19">
        <v>74</v>
      </c>
      <c r="I50" s="53">
        <v>32</v>
      </c>
      <c r="J50" s="19">
        <v>1176</v>
      </c>
      <c r="K50" s="53">
        <v>550</v>
      </c>
      <c r="L50" s="58">
        <v>1726</v>
      </c>
      <c r="N50" s="64">
        <v>68.13441483198146</v>
      </c>
      <c r="O50" s="29">
        <v>31.865585168018537</v>
      </c>
    </row>
    <row r="51" spans="1:15" s="30" customFormat="1" ht="10.5" customHeight="1">
      <c r="A51" s="65" t="s">
        <v>41</v>
      </c>
      <c r="B51" s="19">
        <v>346</v>
      </c>
      <c r="C51" s="53">
        <v>173</v>
      </c>
      <c r="D51" s="19">
        <v>714</v>
      </c>
      <c r="E51" s="53">
        <v>369</v>
      </c>
      <c r="F51" s="47">
        <v>0</v>
      </c>
      <c r="G51" s="48">
        <v>0</v>
      </c>
      <c r="H51" s="19">
        <v>76</v>
      </c>
      <c r="I51" s="53">
        <v>42</v>
      </c>
      <c r="J51" s="19">
        <v>1136</v>
      </c>
      <c r="K51" s="53">
        <v>584</v>
      </c>
      <c r="L51" s="58">
        <v>1720</v>
      </c>
      <c r="N51" s="64">
        <v>66.04651162790698</v>
      </c>
      <c r="O51" s="29">
        <v>33.95348837209302</v>
      </c>
    </row>
    <row r="52" spans="1:15" s="30" customFormat="1" ht="10.5" customHeight="1">
      <c r="A52" s="65" t="s">
        <v>42</v>
      </c>
      <c r="B52" s="19">
        <v>367</v>
      </c>
      <c r="C52" s="53">
        <v>185</v>
      </c>
      <c r="D52" s="19">
        <v>752</v>
      </c>
      <c r="E52" s="53">
        <v>358</v>
      </c>
      <c r="F52" s="47">
        <v>0</v>
      </c>
      <c r="G52" s="48">
        <v>0</v>
      </c>
      <c r="H52" s="19">
        <v>80</v>
      </c>
      <c r="I52" s="53">
        <v>49</v>
      </c>
      <c r="J52" s="19">
        <f aca="true" t="shared" si="6" ref="J52:K54">SUM(H52,F52,D52,B52)</f>
        <v>1199</v>
      </c>
      <c r="K52" s="53">
        <f t="shared" si="6"/>
        <v>592</v>
      </c>
      <c r="L52" s="58">
        <f aca="true" t="shared" si="7" ref="L52:L58">SUM(J52:K52)</f>
        <v>1791</v>
      </c>
      <c r="N52" s="64">
        <f aca="true" t="shared" si="8" ref="N52:N58">J52/L52*100</f>
        <v>66.94584031267449</v>
      </c>
      <c r="O52" s="29">
        <f aca="true" t="shared" si="9" ref="O52:O58">K52/L52*100</f>
        <v>33.054159687325516</v>
      </c>
    </row>
    <row r="53" spans="1:15" s="30" customFormat="1" ht="10.5" customHeight="1">
      <c r="A53" s="65" t="s">
        <v>43</v>
      </c>
      <c r="B53" s="19">
        <v>374</v>
      </c>
      <c r="C53" s="53">
        <v>163</v>
      </c>
      <c r="D53" s="19">
        <v>748</v>
      </c>
      <c r="E53" s="53">
        <v>388</v>
      </c>
      <c r="F53" s="47">
        <v>0</v>
      </c>
      <c r="G53" s="48">
        <v>0</v>
      </c>
      <c r="H53" s="19">
        <v>108</v>
      </c>
      <c r="I53" s="53">
        <v>40</v>
      </c>
      <c r="J53" s="19">
        <f t="shared" si="6"/>
        <v>1230</v>
      </c>
      <c r="K53" s="53">
        <f t="shared" si="6"/>
        <v>591</v>
      </c>
      <c r="L53" s="58">
        <f t="shared" si="7"/>
        <v>1821</v>
      </c>
      <c r="N53" s="64">
        <f t="shared" si="8"/>
        <v>67.54530477759472</v>
      </c>
      <c r="O53" s="29">
        <f t="shared" si="9"/>
        <v>32.45469522240527</v>
      </c>
    </row>
    <row r="54" spans="1:15" s="30" customFormat="1" ht="10.5" customHeight="1">
      <c r="A54" s="65" t="s">
        <v>63</v>
      </c>
      <c r="B54" s="19">
        <v>383</v>
      </c>
      <c r="C54" s="53">
        <v>186</v>
      </c>
      <c r="D54" s="19">
        <v>782</v>
      </c>
      <c r="E54" s="53">
        <v>396</v>
      </c>
      <c r="F54" s="47"/>
      <c r="G54" s="48"/>
      <c r="H54" s="19">
        <v>118</v>
      </c>
      <c r="I54" s="53">
        <v>42</v>
      </c>
      <c r="J54" s="19">
        <f t="shared" si="6"/>
        <v>1283</v>
      </c>
      <c r="K54" s="53">
        <f t="shared" si="6"/>
        <v>624</v>
      </c>
      <c r="L54" s="58">
        <f t="shared" si="7"/>
        <v>1907</v>
      </c>
      <c r="N54" s="64">
        <f t="shared" si="8"/>
        <v>67.27844782380703</v>
      </c>
      <c r="O54" s="29">
        <f t="shared" si="9"/>
        <v>32.72155217619297</v>
      </c>
    </row>
    <row r="55" spans="1:15" s="30" customFormat="1" ht="10.5" customHeight="1">
      <c r="A55" s="65" t="s">
        <v>64</v>
      </c>
      <c r="B55" s="19">
        <v>428</v>
      </c>
      <c r="C55" s="53">
        <v>194</v>
      </c>
      <c r="D55" s="19">
        <v>762</v>
      </c>
      <c r="E55" s="53">
        <v>396</v>
      </c>
      <c r="F55" s="47">
        <v>0</v>
      </c>
      <c r="G55" s="48">
        <v>0</v>
      </c>
      <c r="H55" s="19">
        <v>125</v>
      </c>
      <c r="I55" s="53">
        <v>45</v>
      </c>
      <c r="J55" s="19">
        <f aca="true" t="shared" si="10" ref="J55:K58">SUM(H55,F55,D55,B55)</f>
        <v>1315</v>
      </c>
      <c r="K55" s="53">
        <f t="shared" si="10"/>
        <v>635</v>
      </c>
      <c r="L55" s="58">
        <f t="shared" si="7"/>
        <v>1950</v>
      </c>
      <c r="N55" s="64">
        <f t="shared" si="8"/>
        <v>67.43589743589745</v>
      </c>
      <c r="O55" s="29">
        <f t="shared" si="9"/>
        <v>32.56410256410256</v>
      </c>
    </row>
    <row r="56" spans="1:26" s="30" customFormat="1" ht="10.5" customHeight="1">
      <c r="A56" s="65" t="s">
        <v>65</v>
      </c>
      <c r="B56" s="19">
        <v>446</v>
      </c>
      <c r="C56" s="53">
        <v>196</v>
      </c>
      <c r="D56" s="19">
        <v>763</v>
      </c>
      <c r="E56" s="53">
        <v>384</v>
      </c>
      <c r="F56" s="47">
        <v>0</v>
      </c>
      <c r="G56" s="48">
        <v>0</v>
      </c>
      <c r="H56" s="19">
        <v>130</v>
      </c>
      <c r="I56" s="53">
        <v>58</v>
      </c>
      <c r="J56" s="19">
        <f t="shared" si="10"/>
        <v>1339</v>
      </c>
      <c r="K56" s="53">
        <f t="shared" si="10"/>
        <v>638</v>
      </c>
      <c r="L56" s="58">
        <f t="shared" si="7"/>
        <v>1977</v>
      </c>
      <c r="N56" s="64">
        <f t="shared" si="8"/>
        <v>67.72888214466363</v>
      </c>
      <c r="O56" s="29">
        <f t="shared" si="9"/>
        <v>32.27111785533637</v>
      </c>
      <c r="Z56" s="5"/>
    </row>
    <row r="57" spans="1:26" s="30" customFormat="1" ht="10.5" customHeight="1">
      <c r="A57" s="65" t="s">
        <v>68</v>
      </c>
      <c r="B57" s="19">
        <v>421</v>
      </c>
      <c r="C57" s="53">
        <v>188</v>
      </c>
      <c r="D57" s="19">
        <v>774</v>
      </c>
      <c r="E57" s="53">
        <v>396</v>
      </c>
      <c r="F57" s="47">
        <v>0</v>
      </c>
      <c r="G57" s="48">
        <v>0</v>
      </c>
      <c r="H57" s="19">
        <v>131</v>
      </c>
      <c r="I57" s="53">
        <v>52</v>
      </c>
      <c r="J57" s="19">
        <f>SUM(H57,F57,D57,B57)</f>
        <v>1326</v>
      </c>
      <c r="K57" s="53">
        <f>SUM(I57,G57,E57,C57)</f>
        <v>636</v>
      </c>
      <c r="L57" s="58">
        <f>SUM(J57:K57)</f>
        <v>1962</v>
      </c>
      <c r="N57" s="64">
        <f>J57/L57*100</f>
        <v>67.58409785932722</v>
      </c>
      <c r="O57" s="29">
        <f>K57/L57*100</f>
        <v>32.415902140672785</v>
      </c>
      <c r="S57" s="5"/>
      <c r="T57" s="5"/>
      <c r="U57" s="5"/>
      <c r="V57" s="5"/>
      <c r="W57" s="5"/>
      <c r="X57" s="5"/>
      <c r="Y57" s="5"/>
      <c r="Z57" s="5"/>
    </row>
    <row r="58" spans="1:15" s="30" customFormat="1" ht="10.5" customHeight="1">
      <c r="A58" s="65" t="s">
        <v>72</v>
      </c>
      <c r="B58" s="19">
        <v>446</v>
      </c>
      <c r="C58" s="53">
        <v>192</v>
      </c>
      <c r="D58" s="19">
        <v>772</v>
      </c>
      <c r="E58" s="53">
        <v>375</v>
      </c>
      <c r="F58" s="47">
        <v>0</v>
      </c>
      <c r="G58" s="48">
        <v>0</v>
      </c>
      <c r="H58" s="19">
        <v>135</v>
      </c>
      <c r="I58" s="53">
        <v>55</v>
      </c>
      <c r="J58" s="19">
        <f t="shared" si="10"/>
        <v>1353</v>
      </c>
      <c r="K58" s="53">
        <f t="shared" si="10"/>
        <v>622</v>
      </c>
      <c r="L58" s="58">
        <f t="shared" si="7"/>
        <v>1975</v>
      </c>
      <c r="N58" s="64">
        <f t="shared" si="8"/>
        <v>68.50632911392405</v>
      </c>
      <c r="O58" s="29">
        <f t="shared" si="9"/>
        <v>31.493670886075947</v>
      </c>
    </row>
    <row r="59" spans="1:15" s="30" customFormat="1" ht="10.5" customHeight="1">
      <c r="A59" s="65" t="s">
        <v>100</v>
      </c>
      <c r="B59" s="19">
        <v>451</v>
      </c>
      <c r="C59" s="53">
        <v>186</v>
      </c>
      <c r="D59" s="19">
        <v>785</v>
      </c>
      <c r="E59" s="53">
        <v>371</v>
      </c>
      <c r="F59" s="47">
        <v>0</v>
      </c>
      <c r="G59" s="48">
        <v>0</v>
      </c>
      <c r="H59" s="19">
        <v>143</v>
      </c>
      <c r="I59" s="53">
        <v>50</v>
      </c>
      <c r="J59" s="19">
        <f aca="true" t="shared" si="11" ref="J59:K61">SUM(H59,F59,D59,B59)</f>
        <v>1379</v>
      </c>
      <c r="K59" s="53">
        <f t="shared" si="11"/>
        <v>607</v>
      </c>
      <c r="L59" s="58">
        <f>SUM(J59:K59)</f>
        <v>1986</v>
      </c>
      <c r="N59" s="64">
        <f>J59/L59*100</f>
        <v>69.43605236656596</v>
      </c>
      <c r="O59" s="29">
        <f>K59/L59*100</f>
        <v>30.56394763343404</v>
      </c>
    </row>
    <row r="60" spans="1:15" s="30" customFormat="1" ht="10.5" customHeight="1">
      <c r="A60" s="65" t="s">
        <v>116</v>
      </c>
      <c r="B60" s="19">
        <v>471</v>
      </c>
      <c r="C60" s="53">
        <v>192</v>
      </c>
      <c r="D60" s="19">
        <v>778</v>
      </c>
      <c r="E60" s="53">
        <v>400</v>
      </c>
      <c r="F60" s="47">
        <v>0</v>
      </c>
      <c r="G60" s="48">
        <v>0</v>
      </c>
      <c r="H60" s="19">
        <v>132</v>
      </c>
      <c r="I60" s="53">
        <v>50</v>
      </c>
      <c r="J60" s="19">
        <f t="shared" si="11"/>
        <v>1381</v>
      </c>
      <c r="K60" s="53">
        <f t="shared" si="11"/>
        <v>642</v>
      </c>
      <c r="L60" s="58">
        <f>SUM(J60:K60)</f>
        <v>2023</v>
      </c>
      <c r="N60" s="64">
        <f>J60/L60*100</f>
        <v>68.26495304003954</v>
      </c>
      <c r="O60" s="29">
        <f>K60/L60*100</f>
        <v>31.735046959960457</v>
      </c>
    </row>
    <row r="61" spans="1:15" s="30" customFormat="1" ht="12" customHeight="1">
      <c r="A61" s="65" t="s">
        <v>126</v>
      </c>
      <c r="B61" s="19">
        <v>454</v>
      </c>
      <c r="C61" s="53">
        <v>186</v>
      </c>
      <c r="D61" s="19">
        <v>819</v>
      </c>
      <c r="E61" s="53">
        <v>405</v>
      </c>
      <c r="F61" s="47">
        <v>0</v>
      </c>
      <c r="G61" s="48">
        <v>0</v>
      </c>
      <c r="H61" s="19">
        <v>123</v>
      </c>
      <c r="I61" s="53">
        <v>55</v>
      </c>
      <c r="J61" s="19">
        <f t="shared" si="11"/>
        <v>1396</v>
      </c>
      <c r="K61" s="53">
        <f t="shared" si="11"/>
        <v>646</v>
      </c>
      <c r="L61" s="58">
        <f>SUM(J61:K61)</f>
        <v>2042</v>
      </c>
      <c r="N61" s="64">
        <f>J61/L61*100</f>
        <v>68.3643486777669</v>
      </c>
      <c r="O61" s="29">
        <f>K61/L61*100</f>
        <v>31.635651322233105</v>
      </c>
    </row>
    <row r="62" spans="1:15" s="30" customFormat="1" ht="11.25" customHeight="1">
      <c r="A62" s="65" t="s">
        <v>131</v>
      </c>
      <c r="B62" s="19">
        <v>440</v>
      </c>
      <c r="C62" s="53">
        <v>168</v>
      </c>
      <c r="D62" s="19">
        <v>811</v>
      </c>
      <c r="E62" s="53">
        <v>394</v>
      </c>
      <c r="F62" s="47">
        <v>0</v>
      </c>
      <c r="G62" s="48">
        <v>0</v>
      </c>
      <c r="H62" s="19">
        <v>99</v>
      </c>
      <c r="I62" s="53">
        <v>41</v>
      </c>
      <c r="J62" s="19">
        <f>SUM(H62,F62,D62,B62)</f>
        <v>1350</v>
      </c>
      <c r="K62" s="53">
        <f>SUM(I62,G62,E62,C62)</f>
        <v>603</v>
      </c>
      <c r="L62" s="58">
        <f>SUM(J62:K62)</f>
        <v>1953</v>
      </c>
      <c r="N62" s="64">
        <f>J62/L62*100</f>
        <v>69.12442396313364</v>
      </c>
      <c r="O62" s="29">
        <f>K62/L62*100</f>
        <v>30.87557603686636</v>
      </c>
    </row>
    <row r="63" spans="1:15" s="30" customFormat="1" ht="11.25" customHeight="1">
      <c r="A63" s="67" t="s">
        <v>143</v>
      </c>
      <c r="B63" s="36">
        <v>442</v>
      </c>
      <c r="C63" s="68">
        <v>159</v>
      </c>
      <c r="D63" s="36">
        <v>856</v>
      </c>
      <c r="E63" s="68">
        <v>351</v>
      </c>
      <c r="F63" s="50">
        <v>0</v>
      </c>
      <c r="G63" s="51">
        <v>0</v>
      </c>
      <c r="H63" s="36">
        <v>119</v>
      </c>
      <c r="I63" s="68">
        <v>57</v>
      </c>
      <c r="J63" s="36">
        <f>SUM(H63,F63,D63,B63)</f>
        <v>1417</v>
      </c>
      <c r="K63" s="68">
        <f>SUM(I63,G63,E63,C63)</f>
        <v>567</v>
      </c>
      <c r="L63" s="69">
        <f>SUM(J63:K63)</f>
        <v>1984</v>
      </c>
      <c r="N63" s="70">
        <f>J63/L63*100</f>
        <v>71.42137096774194</v>
      </c>
      <c r="O63" s="41">
        <f>K63/L63*100</f>
        <v>28.578629032258064</v>
      </c>
    </row>
    <row r="65" spans="1:15" ht="9.75">
      <c r="A65" s="71" t="s">
        <v>48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9.75">
      <c r="A66" s="6" t="s">
        <v>62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ht="10.5" customHeight="1"/>
    <row r="68" spans="1:15" ht="9.75">
      <c r="A68" s="11"/>
      <c r="B68" s="12" t="s">
        <v>7</v>
      </c>
      <c r="C68" s="13"/>
      <c r="D68" s="12" t="s">
        <v>6</v>
      </c>
      <c r="E68" s="54"/>
      <c r="F68" s="12" t="s">
        <v>0</v>
      </c>
      <c r="G68" s="54"/>
      <c r="H68" s="12" t="s">
        <v>1</v>
      </c>
      <c r="I68" s="54"/>
      <c r="J68" s="12" t="s">
        <v>4</v>
      </c>
      <c r="K68" s="55"/>
      <c r="L68" s="56"/>
      <c r="N68" s="12" t="s">
        <v>27</v>
      </c>
      <c r="O68" s="56"/>
    </row>
    <row r="69" spans="1:15" ht="9.75">
      <c r="A69" s="16" t="s">
        <v>12</v>
      </c>
      <c r="B69" s="17" t="s">
        <v>5</v>
      </c>
      <c r="C69" s="18"/>
      <c r="D69" s="16" t="s">
        <v>8</v>
      </c>
      <c r="E69" s="7"/>
      <c r="F69" s="19"/>
      <c r="G69" s="2"/>
      <c r="H69" s="346" t="str">
        <f>"+ VGC"</f>
        <v>+ VGC</v>
      </c>
      <c r="I69" s="347"/>
      <c r="J69" s="19"/>
      <c r="K69" s="53"/>
      <c r="L69" s="58"/>
      <c r="N69" s="59" t="s">
        <v>28</v>
      </c>
      <c r="O69" s="60"/>
    </row>
    <row r="70" spans="1:15" s="26" customFormat="1" ht="9.75">
      <c r="A70" s="22"/>
      <c r="B70" s="61" t="s">
        <v>2</v>
      </c>
      <c r="C70" s="62" t="s">
        <v>3</v>
      </c>
      <c r="D70" s="61" t="s">
        <v>2</v>
      </c>
      <c r="E70" s="62" t="s">
        <v>3</v>
      </c>
      <c r="F70" s="61" t="s">
        <v>2</v>
      </c>
      <c r="G70" s="62" t="s">
        <v>3</v>
      </c>
      <c r="H70" s="61" t="s">
        <v>2</v>
      </c>
      <c r="I70" s="62" t="s">
        <v>3</v>
      </c>
      <c r="J70" s="61" t="s">
        <v>2</v>
      </c>
      <c r="K70" s="62" t="s">
        <v>3</v>
      </c>
      <c r="L70" s="63" t="s">
        <v>4</v>
      </c>
      <c r="N70" s="61" t="s">
        <v>2</v>
      </c>
      <c r="O70" s="63" t="s">
        <v>3</v>
      </c>
    </row>
    <row r="71" spans="1:15" ht="10.5" customHeight="1">
      <c r="A71" s="65" t="s">
        <v>15</v>
      </c>
      <c r="B71" s="53">
        <v>16318</v>
      </c>
      <c r="C71" s="58">
        <v>14933</v>
      </c>
      <c r="D71" s="53">
        <v>84657</v>
      </c>
      <c r="E71" s="58">
        <v>82110</v>
      </c>
      <c r="F71" s="53">
        <v>140</v>
      </c>
      <c r="G71" s="58">
        <v>141</v>
      </c>
      <c r="H71" s="53">
        <v>22884</v>
      </c>
      <c r="I71" s="58">
        <v>20744</v>
      </c>
      <c r="J71" s="19">
        <v>123999</v>
      </c>
      <c r="K71" s="53">
        <v>117928</v>
      </c>
      <c r="L71" s="58">
        <v>241927</v>
      </c>
      <c r="M71" s="66"/>
      <c r="N71" s="64">
        <v>51.25471733208777</v>
      </c>
      <c r="O71" s="29">
        <v>48.74528266791222</v>
      </c>
    </row>
    <row r="72" spans="1:15" ht="10.5" customHeight="1">
      <c r="A72" s="65" t="s">
        <v>16</v>
      </c>
      <c r="B72" s="53">
        <v>16742</v>
      </c>
      <c r="C72" s="53">
        <v>15105</v>
      </c>
      <c r="D72" s="19">
        <v>86996</v>
      </c>
      <c r="E72" s="53">
        <v>84223</v>
      </c>
      <c r="F72" s="19">
        <v>144</v>
      </c>
      <c r="G72" s="53">
        <v>133</v>
      </c>
      <c r="H72" s="19">
        <v>23969</v>
      </c>
      <c r="I72" s="53">
        <v>21827</v>
      </c>
      <c r="J72" s="19">
        <v>127851</v>
      </c>
      <c r="K72" s="53">
        <v>121288</v>
      </c>
      <c r="L72" s="58">
        <v>249139</v>
      </c>
      <c r="M72" s="30"/>
      <c r="N72" s="64">
        <v>51.3171362171318</v>
      </c>
      <c r="O72" s="29">
        <v>48.682863782868196</v>
      </c>
    </row>
    <row r="73" spans="1:15" s="30" customFormat="1" ht="10.5" customHeight="1">
      <c r="A73" s="65" t="s">
        <v>17</v>
      </c>
      <c r="B73" s="53">
        <v>17079</v>
      </c>
      <c r="C73" s="53">
        <v>15311</v>
      </c>
      <c r="D73" s="19">
        <v>89044</v>
      </c>
      <c r="E73" s="53">
        <v>85366</v>
      </c>
      <c r="F73" s="19">
        <v>140</v>
      </c>
      <c r="G73" s="53">
        <v>121</v>
      </c>
      <c r="H73" s="19">
        <v>24930</v>
      </c>
      <c r="I73" s="53">
        <v>22740</v>
      </c>
      <c r="J73" s="19">
        <v>131193</v>
      </c>
      <c r="K73" s="53">
        <v>123538</v>
      </c>
      <c r="L73" s="58">
        <v>254731</v>
      </c>
      <c r="N73" s="64">
        <v>51.50256545139775</v>
      </c>
      <c r="O73" s="29">
        <v>48.49743454860225</v>
      </c>
    </row>
    <row r="74" spans="1:15" s="30" customFormat="1" ht="10.5" customHeight="1">
      <c r="A74" s="65" t="s">
        <v>18</v>
      </c>
      <c r="B74" s="53">
        <v>17070</v>
      </c>
      <c r="C74" s="53">
        <v>15387</v>
      </c>
      <c r="D74" s="19">
        <v>88570</v>
      </c>
      <c r="E74" s="53">
        <v>85681</v>
      </c>
      <c r="F74" s="19">
        <v>140</v>
      </c>
      <c r="G74" s="53">
        <v>124</v>
      </c>
      <c r="H74" s="19">
        <v>25408</v>
      </c>
      <c r="I74" s="53">
        <v>23097</v>
      </c>
      <c r="J74" s="19">
        <v>131188</v>
      </c>
      <c r="K74" s="53">
        <v>124289</v>
      </c>
      <c r="L74" s="58">
        <v>255477</v>
      </c>
      <c r="N74" s="64">
        <v>51.35021939352662</v>
      </c>
      <c r="O74" s="29">
        <v>48.64978060647338</v>
      </c>
    </row>
    <row r="75" spans="1:15" s="30" customFormat="1" ht="10.5" customHeight="1">
      <c r="A75" s="65" t="s">
        <v>19</v>
      </c>
      <c r="B75" s="53">
        <v>17149</v>
      </c>
      <c r="C75" s="53">
        <v>15592</v>
      </c>
      <c r="D75" s="19">
        <v>87202</v>
      </c>
      <c r="E75" s="53">
        <v>83947</v>
      </c>
      <c r="F75" s="19">
        <v>130</v>
      </c>
      <c r="G75" s="53">
        <v>125</v>
      </c>
      <c r="H75" s="19">
        <v>25567</v>
      </c>
      <c r="I75" s="53">
        <v>23331</v>
      </c>
      <c r="J75" s="19">
        <v>130048</v>
      </c>
      <c r="K75" s="53">
        <v>122995</v>
      </c>
      <c r="L75" s="58">
        <v>253043</v>
      </c>
      <c r="N75" s="64">
        <v>51.39363665463973</v>
      </c>
      <c r="O75" s="29">
        <v>48.60636334536028</v>
      </c>
    </row>
    <row r="76" spans="1:15" s="30" customFormat="1" ht="10.5" customHeight="1">
      <c r="A76" s="65" t="s">
        <v>20</v>
      </c>
      <c r="B76" s="53">
        <v>16885</v>
      </c>
      <c r="C76" s="53">
        <v>15557</v>
      </c>
      <c r="D76" s="19">
        <v>84087</v>
      </c>
      <c r="E76" s="53">
        <v>81283</v>
      </c>
      <c r="F76" s="19">
        <v>135</v>
      </c>
      <c r="G76" s="53">
        <v>109</v>
      </c>
      <c r="H76" s="19">
        <v>25751</v>
      </c>
      <c r="I76" s="53">
        <v>23708</v>
      </c>
      <c r="J76" s="19">
        <v>126858</v>
      </c>
      <c r="K76" s="53">
        <v>120657</v>
      </c>
      <c r="L76" s="58">
        <v>247515</v>
      </c>
      <c r="N76" s="64">
        <v>51.25265135446336</v>
      </c>
      <c r="O76" s="29">
        <v>48.74734864553664</v>
      </c>
    </row>
    <row r="77" spans="1:15" s="30" customFormat="1" ht="10.5" customHeight="1">
      <c r="A77" s="65" t="s">
        <v>21</v>
      </c>
      <c r="B77" s="53">
        <v>16497</v>
      </c>
      <c r="C77" s="53">
        <v>15209</v>
      </c>
      <c r="D77" s="19">
        <v>81476</v>
      </c>
      <c r="E77" s="53">
        <v>78929</v>
      </c>
      <c r="F77" s="19">
        <v>113</v>
      </c>
      <c r="G77" s="53">
        <v>120</v>
      </c>
      <c r="H77" s="19">
        <v>26275</v>
      </c>
      <c r="I77" s="53">
        <v>24002</v>
      </c>
      <c r="J77" s="19">
        <v>124361</v>
      </c>
      <c r="K77" s="53">
        <v>118260</v>
      </c>
      <c r="L77" s="58">
        <v>242621</v>
      </c>
      <c r="N77" s="64">
        <v>51.25731078513402</v>
      </c>
      <c r="O77" s="29">
        <v>48.74268921486598</v>
      </c>
    </row>
    <row r="78" spans="1:15" s="30" customFormat="1" ht="10.5" customHeight="1">
      <c r="A78" s="65" t="s">
        <v>22</v>
      </c>
      <c r="B78" s="53">
        <v>16375</v>
      </c>
      <c r="C78" s="53">
        <v>15249</v>
      </c>
      <c r="D78" s="19">
        <v>80055</v>
      </c>
      <c r="E78" s="53">
        <v>77399</v>
      </c>
      <c r="F78" s="19">
        <v>73</v>
      </c>
      <c r="G78" s="53">
        <v>75</v>
      </c>
      <c r="H78" s="19">
        <v>26732</v>
      </c>
      <c r="I78" s="53">
        <v>24696</v>
      </c>
      <c r="J78" s="19">
        <v>123235</v>
      </c>
      <c r="K78" s="53">
        <v>117419</v>
      </c>
      <c r="L78" s="58">
        <v>240654</v>
      </c>
      <c r="N78" s="64">
        <v>51.20837384793106</v>
      </c>
      <c r="O78" s="29">
        <v>48.79162615206894</v>
      </c>
    </row>
    <row r="79" spans="1:15" s="30" customFormat="1" ht="10.5" customHeight="1">
      <c r="A79" s="65" t="s">
        <v>23</v>
      </c>
      <c r="B79" s="53">
        <v>16321</v>
      </c>
      <c r="C79" s="53">
        <v>15177</v>
      </c>
      <c r="D79" s="19">
        <v>79481</v>
      </c>
      <c r="E79" s="53">
        <v>76820</v>
      </c>
      <c r="F79" s="19">
        <v>76</v>
      </c>
      <c r="G79" s="53">
        <v>73</v>
      </c>
      <c r="H79" s="19">
        <v>27181</v>
      </c>
      <c r="I79" s="53">
        <v>25453</v>
      </c>
      <c r="J79" s="19">
        <v>123059</v>
      </c>
      <c r="K79" s="53">
        <v>117523</v>
      </c>
      <c r="L79" s="58">
        <v>240582</v>
      </c>
      <c r="N79" s="64">
        <v>51.1505432659135</v>
      </c>
      <c r="O79" s="29">
        <v>48.8494567340865</v>
      </c>
    </row>
    <row r="80" spans="1:15" s="30" customFormat="1" ht="10.5" customHeight="1">
      <c r="A80" s="65" t="s">
        <v>36</v>
      </c>
      <c r="B80" s="53">
        <v>16196</v>
      </c>
      <c r="C80" s="53">
        <v>15437</v>
      </c>
      <c r="D80" s="19">
        <v>78757</v>
      </c>
      <c r="E80" s="53">
        <v>75981</v>
      </c>
      <c r="F80" s="19">
        <v>80</v>
      </c>
      <c r="G80" s="53">
        <v>76</v>
      </c>
      <c r="H80" s="19">
        <v>27183</v>
      </c>
      <c r="I80" s="53">
        <v>25794</v>
      </c>
      <c r="J80" s="19">
        <v>122216</v>
      </c>
      <c r="K80" s="53">
        <v>117288</v>
      </c>
      <c r="L80" s="58">
        <v>239504</v>
      </c>
      <c r="N80" s="64">
        <v>51.02879283853297</v>
      </c>
      <c r="O80" s="29">
        <v>48.971207161467035</v>
      </c>
    </row>
    <row r="81" spans="1:15" ht="10.5" customHeight="1">
      <c r="A81" s="65" t="s">
        <v>37</v>
      </c>
      <c r="B81" s="53">
        <v>16811</v>
      </c>
      <c r="C81" s="53">
        <v>16046</v>
      </c>
      <c r="D81" s="19">
        <v>77964</v>
      </c>
      <c r="E81" s="53">
        <v>75044</v>
      </c>
      <c r="F81" s="19">
        <v>71</v>
      </c>
      <c r="G81" s="53">
        <v>65</v>
      </c>
      <c r="H81" s="19">
        <v>26740</v>
      </c>
      <c r="I81" s="53">
        <v>25402</v>
      </c>
      <c r="J81" s="19">
        <v>121586</v>
      </c>
      <c r="K81" s="53">
        <v>116557</v>
      </c>
      <c r="L81" s="58">
        <v>238143</v>
      </c>
      <c r="N81" s="64">
        <v>51.055878190834925</v>
      </c>
      <c r="O81" s="29">
        <v>48.94412180916508</v>
      </c>
    </row>
    <row r="82" spans="1:15" s="30" customFormat="1" ht="10.5" customHeight="1">
      <c r="A82" s="65" t="s">
        <v>41</v>
      </c>
      <c r="B82" s="53">
        <v>16839</v>
      </c>
      <c r="C82" s="53">
        <v>16013</v>
      </c>
      <c r="D82" s="19">
        <v>77012</v>
      </c>
      <c r="E82" s="53">
        <v>74136</v>
      </c>
      <c r="F82" s="19">
        <v>68</v>
      </c>
      <c r="G82" s="53">
        <v>70</v>
      </c>
      <c r="H82" s="19">
        <v>26918</v>
      </c>
      <c r="I82" s="53">
        <v>25615</v>
      </c>
      <c r="J82" s="19">
        <v>120837</v>
      </c>
      <c r="K82" s="53">
        <v>115834</v>
      </c>
      <c r="L82" s="58">
        <v>236671</v>
      </c>
      <c r="N82" s="64">
        <v>51.05695247833491</v>
      </c>
      <c r="O82" s="29">
        <v>48.94304752166509</v>
      </c>
    </row>
    <row r="83" spans="1:15" s="30" customFormat="1" ht="10.5" customHeight="1">
      <c r="A83" s="65" t="s">
        <v>42</v>
      </c>
      <c r="B83" s="53">
        <f aca="true" t="shared" si="12" ref="B83:I94">SUM(B52,B21)</f>
        <v>16821</v>
      </c>
      <c r="C83" s="53">
        <f t="shared" si="12"/>
        <v>16037</v>
      </c>
      <c r="D83" s="19">
        <f t="shared" si="12"/>
        <v>75972</v>
      </c>
      <c r="E83" s="53">
        <f t="shared" si="12"/>
        <v>73391</v>
      </c>
      <c r="F83" s="19">
        <f t="shared" si="12"/>
        <v>65</v>
      </c>
      <c r="G83" s="53">
        <f t="shared" si="12"/>
        <v>64</v>
      </c>
      <c r="H83" s="19">
        <f t="shared" si="12"/>
        <v>27058</v>
      </c>
      <c r="I83" s="53">
        <f t="shared" si="12"/>
        <v>25555</v>
      </c>
      <c r="J83" s="19">
        <f aca="true" t="shared" si="13" ref="J83:K85">SUM(H83,F83,D83,B83)</f>
        <v>119916</v>
      </c>
      <c r="K83" s="53">
        <f t="shared" si="13"/>
        <v>115047</v>
      </c>
      <c r="L83" s="58">
        <f aca="true" t="shared" si="14" ref="L83:L89">SUM(J83:K83)</f>
        <v>234963</v>
      </c>
      <c r="N83" s="64">
        <f aca="true" t="shared" si="15" ref="N83:N89">J83/L83*100</f>
        <v>51.036120580687175</v>
      </c>
      <c r="O83" s="29">
        <f aca="true" t="shared" si="16" ref="O83:O89">K83/L83*100</f>
        <v>48.963879419312825</v>
      </c>
    </row>
    <row r="84" spans="1:15" s="30" customFormat="1" ht="10.5" customHeight="1">
      <c r="A84" s="65" t="s">
        <v>43</v>
      </c>
      <c r="B84" s="53">
        <f t="shared" si="12"/>
        <v>16947</v>
      </c>
      <c r="C84" s="53">
        <f t="shared" si="12"/>
        <v>15996</v>
      </c>
      <c r="D84" s="19">
        <f t="shared" si="12"/>
        <v>75690</v>
      </c>
      <c r="E84" s="53">
        <f t="shared" si="12"/>
        <v>72926</v>
      </c>
      <c r="F84" s="19">
        <f t="shared" si="12"/>
        <v>67</v>
      </c>
      <c r="G84" s="53">
        <f t="shared" si="12"/>
        <v>50</v>
      </c>
      <c r="H84" s="19">
        <f t="shared" si="12"/>
        <v>27232</v>
      </c>
      <c r="I84" s="53">
        <f t="shared" si="12"/>
        <v>25622</v>
      </c>
      <c r="J84" s="19">
        <f t="shared" si="13"/>
        <v>119936</v>
      </c>
      <c r="K84" s="53">
        <f t="shared" si="13"/>
        <v>114594</v>
      </c>
      <c r="L84" s="58">
        <f t="shared" si="14"/>
        <v>234530</v>
      </c>
      <c r="N84" s="64">
        <f t="shared" si="15"/>
        <v>51.138873491664185</v>
      </c>
      <c r="O84" s="29">
        <f t="shared" si="16"/>
        <v>48.86112650833582</v>
      </c>
    </row>
    <row r="85" spans="1:15" s="30" customFormat="1" ht="10.5" customHeight="1">
      <c r="A85" s="65" t="s">
        <v>63</v>
      </c>
      <c r="B85" s="53">
        <f t="shared" si="12"/>
        <v>17062</v>
      </c>
      <c r="C85" s="53">
        <f t="shared" si="12"/>
        <v>16213</v>
      </c>
      <c r="D85" s="19">
        <f t="shared" si="12"/>
        <v>75830</v>
      </c>
      <c r="E85" s="53">
        <f t="shared" si="12"/>
        <v>72630</v>
      </c>
      <c r="F85" s="19">
        <f t="shared" si="12"/>
        <v>72</v>
      </c>
      <c r="G85" s="53">
        <f t="shared" si="12"/>
        <v>57</v>
      </c>
      <c r="H85" s="19">
        <f t="shared" si="12"/>
        <v>27565</v>
      </c>
      <c r="I85" s="53">
        <f t="shared" si="12"/>
        <v>25822</v>
      </c>
      <c r="J85" s="19">
        <f t="shared" si="13"/>
        <v>120529</v>
      </c>
      <c r="K85" s="53">
        <f t="shared" si="13"/>
        <v>114722</v>
      </c>
      <c r="L85" s="58">
        <f t="shared" si="14"/>
        <v>235251</v>
      </c>
      <c r="N85" s="64">
        <f t="shared" si="15"/>
        <v>51.23421366965496</v>
      </c>
      <c r="O85" s="29">
        <f t="shared" si="16"/>
        <v>48.76578633034504</v>
      </c>
    </row>
    <row r="86" spans="1:15" s="30" customFormat="1" ht="10.5" customHeight="1">
      <c r="A86" s="65" t="s">
        <v>64</v>
      </c>
      <c r="B86" s="53">
        <f t="shared" si="12"/>
        <v>17371</v>
      </c>
      <c r="C86" s="53">
        <f t="shared" si="12"/>
        <v>16529</v>
      </c>
      <c r="D86" s="19">
        <f t="shared" si="12"/>
        <v>77016</v>
      </c>
      <c r="E86" s="53">
        <f t="shared" si="12"/>
        <v>73714</v>
      </c>
      <c r="F86" s="19">
        <f t="shared" si="12"/>
        <v>71</v>
      </c>
      <c r="G86" s="53">
        <f t="shared" si="12"/>
        <v>69</v>
      </c>
      <c r="H86" s="19">
        <f t="shared" si="12"/>
        <v>28315</v>
      </c>
      <c r="I86" s="53">
        <f t="shared" si="12"/>
        <v>26395</v>
      </c>
      <c r="J86" s="19">
        <f aca="true" t="shared" si="17" ref="J86:K89">SUM(H86,F86,D86,B86)</f>
        <v>122773</v>
      </c>
      <c r="K86" s="53">
        <f t="shared" si="17"/>
        <v>116707</v>
      </c>
      <c r="L86" s="58">
        <f t="shared" si="14"/>
        <v>239480</v>
      </c>
      <c r="N86" s="64">
        <f t="shared" si="15"/>
        <v>51.266494070486054</v>
      </c>
      <c r="O86" s="29">
        <f t="shared" si="16"/>
        <v>48.733505929513946</v>
      </c>
    </row>
    <row r="87" spans="1:15" s="30" customFormat="1" ht="10.5" customHeight="1">
      <c r="A87" s="65" t="s">
        <v>65</v>
      </c>
      <c r="B87" s="53">
        <f t="shared" si="12"/>
        <v>18082</v>
      </c>
      <c r="C87" s="53">
        <f t="shared" si="12"/>
        <v>16996</v>
      </c>
      <c r="D87" s="19">
        <f t="shared" si="12"/>
        <v>78495</v>
      </c>
      <c r="E87" s="53">
        <f t="shared" si="12"/>
        <v>75187</v>
      </c>
      <c r="F87" s="19">
        <f t="shared" si="12"/>
        <v>71</v>
      </c>
      <c r="G87" s="53">
        <f t="shared" si="12"/>
        <v>80</v>
      </c>
      <c r="H87" s="19">
        <f t="shared" si="12"/>
        <v>29219</v>
      </c>
      <c r="I87" s="53">
        <f t="shared" si="12"/>
        <v>27329</v>
      </c>
      <c r="J87" s="19">
        <f t="shared" si="17"/>
        <v>125867</v>
      </c>
      <c r="K87" s="53">
        <f t="shared" si="17"/>
        <v>119592</v>
      </c>
      <c r="L87" s="58">
        <f t="shared" si="14"/>
        <v>245459</v>
      </c>
      <c r="N87" s="64">
        <f t="shared" si="15"/>
        <v>51.27821754345939</v>
      </c>
      <c r="O87" s="29">
        <f t="shared" si="16"/>
        <v>48.7217824565406</v>
      </c>
    </row>
    <row r="88" spans="1:15" s="30" customFormat="1" ht="10.5" customHeight="1">
      <c r="A88" s="65" t="s">
        <v>68</v>
      </c>
      <c r="B88" s="53">
        <f t="shared" si="12"/>
        <v>18968</v>
      </c>
      <c r="C88" s="53">
        <f t="shared" si="12"/>
        <v>17496</v>
      </c>
      <c r="D88" s="19">
        <f t="shared" si="12"/>
        <v>80562</v>
      </c>
      <c r="E88" s="53">
        <f t="shared" si="12"/>
        <v>77383</v>
      </c>
      <c r="F88" s="19">
        <f t="shared" si="12"/>
        <v>69</v>
      </c>
      <c r="G88" s="53">
        <f t="shared" si="12"/>
        <v>78</v>
      </c>
      <c r="H88" s="19">
        <f t="shared" si="12"/>
        <v>29837</v>
      </c>
      <c r="I88" s="53">
        <f t="shared" si="12"/>
        <v>27960</v>
      </c>
      <c r="J88" s="19">
        <f>SUM(H88,F88,D88,B88)</f>
        <v>129436</v>
      </c>
      <c r="K88" s="53">
        <f>SUM(I88,G88,E88,C88)</f>
        <v>122917</v>
      </c>
      <c r="L88" s="58">
        <f>SUM(J88:K88)</f>
        <v>252353</v>
      </c>
      <c r="N88" s="64">
        <f>J88/L88*100</f>
        <v>51.29164305556107</v>
      </c>
      <c r="O88" s="29">
        <f>K88/L88*100</f>
        <v>48.70835694443894</v>
      </c>
    </row>
    <row r="89" spans="1:15" s="30" customFormat="1" ht="10.5" customHeight="1">
      <c r="A89" s="65" t="s">
        <v>72</v>
      </c>
      <c r="B89" s="53">
        <f t="shared" si="12"/>
        <v>19500</v>
      </c>
      <c r="C89" s="53">
        <f t="shared" si="12"/>
        <v>18240</v>
      </c>
      <c r="D89" s="19">
        <f t="shared" si="12"/>
        <v>82322</v>
      </c>
      <c r="E89" s="53">
        <f t="shared" si="12"/>
        <v>79196</v>
      </c>
      <c r="F89" s="19">
        <f t="shared" si="12"/>
        <v>77</v>
      </c>
      <c r="G89" s="53">
        <f t="shared" si="12"/>
        <v>76</v>
      </c>
      <c r="H89" s="19">
        <f t="shared" si="12"/>
        <v>30829</v>
      </c>
      <c r="I89" s="53">
        <f t="shared" si="12"/>
        <v>29159</v>
      </c>
      <c r="J89" s="19">
        <f t="shared" si="17"/>
        <v>132728</v>
      </c>
      <c r="K89" s="53">
        <f t="shared" si="17"/>
        <v>126671</v>
      </c>
      <c r="L89" s="58">
        <f t="shared" si="14"/>
        <v>259399</v>
      </c>
      <c r="N89" s="64">
        <f t="shared" si="15"/>
        <v>51.167506428320856</v>
      </c>
      <c r="O89" s="29">
        <f t="shared" si="16"/>
        <v>48.83249357167915</v>
      </c>
    </row>
    <row r="90" spans="1:15" s="30" customFormat="1" ht="10.5" customHeight="1">
      <c r="A90" s="65" t="s">
        <v>100</v>
      </c>
      <c r="B90" s="53">
        <f t="shared" si="12"/>
        <v>20006</v>
      </c>
      <c r="C90" s="53">
        <f t="shared" si="12"/>
        <v>18737</v>
      </c>
      <c r="D90" s="19">
        <f t="shared" si="12"/>
        <v>83745</v>
      </c>
      <c r="E90" s="53">
        <f t="shared" si="12"/>
        <v>80489</v>
      </c>
      <c r="F90" s="19">
        <f t="shared" si="12"/>
        <v>69</v>
      </c>
      <c r="G90" s="53">
        <f t="shared" si="12"/>
        <v>74</v>
      </c>
      <c r="H90" s="19">
        <f t="shared" si="12"/>
        <v>31586</v>
      </c>
      <c r="I90" s="53">
        <f t="shared" si="12"/>
        <v>29883</v>
      </c>
      <c r="J90" s="19">
        <f aca="true" t="shared" si="18" ref="J90:K92">SUM(H90,F90,D90,B90)</f>
        <v>135406</v>
      </c>
      <c r="K90" s="53">
        <f t="shared" si="18"/>
        <v>129183</v>
      </c>
      <c r="L90" s="58">
        <f>SUM(J90:K90)</f>
        <v>264589</v>
      </c>
      <c r="N90" s="64">
        <f>J90/L90*100</f>
        <v>51.175974813767766</v>
      </c>
      <c r="O90" s="29">
        <f>K90/L90*100</f>
        <v>48.824025186232234</v>
      </c>
    </row>
    <row r="91" spans="1:15" s="30" customFormat="1" ht="10.5" customHeight="1">
      <c r="A91" s="65" t="s">
        <v>116</v>
      </c>
      <c r="B91" s="53">
        <f t="shared" si="12"/>
        <v>20438</v>
      </c>
      <c r="C91" s="53">
        <f t="shared" si="12"/>
        <v>19011</v>
      </c>
      <c r="D91" s="19">
        <f t="shared" si="12"/>
        <v>84797</v>
      </c>
      <c r="E91" s="53">
        <f t="shared" si="12"/>
        <v>81331</v>
      </c>
      <c r="F91" s="19">
        <f t="shared" si="12"/>
        <v>62</v>
      </c>
      <c r="G91" s="53">
        <f t="shared" si="12"/>
        <v>66</v>
      </c>
      <c r="H91" s="19">
        <f t="shared" si="12"/>
        <v>32028</v>
      </c>
      <c r="I91" s="53">
        <f t="shared" si="12"/>
        <v>30243</v>
      </c>
      <c r="J91" s="19">
        <f t="shared" si="18"/>
        <v>137325</v>
      </c>
      <c r="K91" s="53">
        <f t="shared" si="18"/>
        <v>130651</v>
      </c>
      <c r="L91" s="58">
        <f>SUM(J91:K91)</f>
        <v>267976</v>
      </c>
      <c r="N91" s="64">
        <f>J91/L91*100</f>
        <v>51.24526076962116</v>
      </c>
      <c r="O91" s="29">
        <f>K91/L91*100</f>
        <v>48.75473923037884</v>
      </c>
    </row>
    <row r="92" spans="1:15" s="30" customFormat="1" ht="10.5" customHeight="1">
      <c r="A92" s="65" t="s">
        <v>126</v>
      </c>
      <c r="B92" s="53">
        <f t="shared" si="12"/>
        <v>20969</v>
      </c>
      <c r="C92" s="53">
        <f t="shared" si="12"/>
        <v>19497</v>
      </c>
      <c r="D92" s="19">
        <f t="shared" si="12"/>
        <v>85713</v>
      </c>
      <c r="E92" s="53">
        <f t="shared" si="12"/>
        <v>82260</v>
      </c>
      <c r="F92" s="19">
        <f t="shared" si="12"/>
        <v>72</v>
      </c>
      <c r="G92" s="53">
        <f t="shared" si="12"/>
        <v>63</v>
      </c>
      <c r="H92" s="19">
        <f t="shared" si="12"/>
        <v>32272</v>
      </c>
      <c r="I92" s="53">
        <f t="shared" si="12"/>
        <v>30393</v>
      </c>
      <c r="J92" s="19">
        <f t="shared" si="18"/>
        <v>139026</v>
      </c>
      <c r="K92" s="53">
        <f t="shared" si="18"/>
        <v>132213</v>
      </c>
      <c r="L92" s="58">
        <f>SUM(J92:K92)</f>
        <v>271239</v>
      </c>
      <c r="N92" s="64">
        <f>J92/L92*100</f>
        <v>51.25590346520965</v>
      </c>
      <c r="O92" s="29">
        <f>K92/L92*100</f>
        <v>48.74409653479035</v>
      </c>
    </row>
    <row r="93" spans="1:15" s="30" customFormat="1" ht="10.5" customHeight="1">
      <c r="A93" s="65" t="s">
        <v>131</v>
      </c>
      <c r="B93" s="53">
        <f t="shared" si="12"/>
        <v>21479</v>
      </c>
      <c r="C93" s="53">
        <f t="shared" si="12"/>
        <v>19816</v>
      </c>
      <c r="D93" s="19">
        <f t="shared" si="12"/>
        <v>85358</v>
      </c>
      <c r="E93" s="53">
        <f t="shared" si="12"/>
        <v>81912</v>
      </c>
      <c r="F93" s="19">
        <f t="shared" si="12"/>
        <v>59</v>
      </c>
      <c r="G93" s="53">
        <f t="shared" si="12"/>
        <v>56</v>
      </c>
      <c r="H93" s="19">
        <f t="shared" si="12"/>
        <v>31755</v>
      </c>
      <c r="I93" s="53">
        <f t="shared" si="12"/>
        <v>29971</v>
      </c>
      <c r="J93" s="19">
        <f>SUM(H93,F93,D93,B93)</f>
        <v>138651</v>
      </c>
      <c r="K93" s="53">
        <f>SUM(I93,G93,E93,C93)</f>
        <v>131755</v>
      </c>
      <c r="L93" s="58">
        <f>SUM(J93:K93)</f>
        <v>270406</v>
      </c>
      <c r="N93" s="64">
        <f>J93/L93*100</f>
        <v>51.27511963491934</v>
      </c>
      <c r="O93" s="29">
        <f>K93/L93*100</f>
        <v>48.72488036508066</v>
      </c>
    </row>
    <row r="94" spans="1:15" s="30" customFormat="1" ht="10.5" customHeight="1">
      <c r="A94" s="67" t="s">
        <v>143</v>
      </c>
      <c r="B94" s="68">
        <f t="shared" si="12"/>
        <v>21815</v>
      </c>
      <c r="C94" s="68">
        <f t="shared" si="12"/>
        <v>20375</v>
      </c>
      <c r="D94" s="36">
        <f t="shared" si="12"/>
        <v>85013</v>
      </c>
      <c r="E94" s="68">
        <f t="shared" si="12"/>
        <v>81598</v>
      </c>
      <c r="F94" s="36">
        <f t="shared" si="12"/>
        <v>66</v>
      </c>
      <c r="G94" s="68">
        <f t="shared" si="12"/>
        <v>50</v>
      </c>
      <c r="H94" s="36">
        <f t="shared" si="12"/>
        <v>31279</v>
      </c>
      <c r="I94" s="68">
        <f t="shared" si="12"/>
        <v>29544</v>
      </c>
      <c r="J94" s="36">
        <f>SUM(H94,F94,D94,B94)</f>
        <v>138173</v>
      </c>
      <c r="K94" s="68">
        <f>SUM(I94,G94,E94,C94)</f>
        <v>131567</v>
      </c>
      <c r="L94" s="69">
        <f>SUM(J94:K94)</f>
        <v>269740</v>
      </c>
      <c r="N94" s="70">
        <f>J94/L94*100</f>
        <v>51.22451249351228</v>
      </c>
      <c r="O94" s="41">
        <f>K94/L94*100</f>
        <v>48.77548750648773</v>
      </c>
    </row>
    <row r="95" spans="1:15" ht="9.7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N95" s="46"/>
      <c r="O95" s="46"/>
    </row>
    <row r="96" ht="10.5" customHeight="1">
      <c r="A96" s="5" t="s">
        <v>44</v>
      </c>
    </row>
    <row r="97" ht="10.5" customHeight="1">
      <c r="A97" s="5" t="s">
        <v>24</v>
      </c>
    </row>
    <row r="98" ht="10.5" customHeight="1">
      <c r="A98" s="5" t="s">
        <v>25</v>
      </c>
    </row>
    <row r="99" ht="10.5" customHeight="1">
      <c r="A99" s="5" t="s">
        <v>26</v>
      </c>
    </row>
    <row r="100" ht="9.75">
      <c r="A100" s="5" t="s">
        <v>45</v>
      </c>
    </row>
  </sheetData>
  <sheetProtection/>
  <mergeCells count="2">
    <mergeCell ref="H38:I38"/>
    <mergeCell ref="H69:I69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74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zoomScalePageLayoutView="0" workbookViewId="0" topLeftCell="A1">
      <selection activeCell="S65" sqref="S65"/>
    </sheetView>
  </sheetViews>
  <sheetFormatPr defaultColWidth="9.140625" defaultRowHeight="12.75"/>
  <cols>
    <col min="1" max="1" width="11.00390625" style="5" customWidth="1"/>
    <col min="2" max="11" width="8.28125" style="5" customWidth="1"/>
    <col min="12" max="12" width="2.28125" style="5" customWidth="1"/>
    <col min="13" max="14" width="6.7109375" style="5" customWidth="1"/>
    <col min="15" max="20" width="7.8515625" style="5" customWidth="1"/>
    <col min="21" max="16384" width="9.140625" style="5" customWidth="1"/>
  </cols>
  <sheetData>
    <row r="1" spans="1:14" ht="9.75">
      <c r="A1" s="96" t="s">
        <v>142</v>
      </c>
      <c r="B1" s="2"/>
      <c r="C1" s="3"/>
      <c r="D1" s="2"/>
      <c r="E1" s="3"/>
      <c r="F1" s="2"/>
      <c r="G1" s="3"/>
      <c r="H1" s="2"/>
      <c r="I1" s="3"/>
      <c r="J1" s="2"/>
      <c r="K1" s="4"/>
      <c r="M1" s="2"/>
      <c r="N1" s="3"/>
    </row>
    <row r="2" spans="1:14" ht="10.5" customHeight="1">
      <c r="A2" s="2"/>
      <c r="B2" s="2"/>
      <c r="C2" s="3"/>
      <c r="D2" s="2"/>
      <c r="E2" s="3"/>
      <c r="F2" s="2"/>
      <c r="G2" s="3"/>
      <c r="H2" s="2"/>
      <c r="I2" s="3"/>
      <c r="J2" s="2"/>
      <c r="K2" s="4"/>
      <c r="M2" s="2"/>
      <c r="N2" s="3"/>
    </row>
    <row r="3" spans="1:14" ht="10.5" customHeight="1">
      <c r="A3" s="6" t="s">
        <v>56</v>
      </c>
      <c r="B3" s="7"/>
      <c r="C3" s="8"/>
      <c r="D3" s="7"/>
      <c r="E3" s="8"/>
      <c r="F3" s="9"/>
      <c r="G3" s="9"/>
      <c r="H3" s="7"/>
      <c r="I3" s="8"/>
      <c r="J3" s="7"/>
      <c r="K3" s="10"/>
      <c r="L3" s="9"/>
      <c r="M3" s="7"/>
      <c r="N3" s="8"/>
    </row>
    <row r="4" spans="1:14" ht="10.5" customHeight="1">
      <c r="A4" s="6" t="s">
        <v>62</v>
      </c>
      <c r="B4" s="7"/>
      <c r="C4" s="8"/>
      <c r="D4" s="7"/>
      <c r="E4" s="8"/>
      <c r="F4" s="9"/>
      <c r="G4" s="9"/>
      <c r="H4" s="7"/>
      <c r="I4" s="8"/>
      <c r="J4" s="7"/>
      <c r="K4" s="10"/>
      <c r="L4" s="9"/>
      <c r="M4" s="7"/>
      <c r="N4" s="8"/>
    </row>
    <row r="5" spans="1:14" ht="10.5" customHeight="1">
      <c r="A5" s="2"/>
      <c r="B5" s="2"/>
      <c r="C5" s="3"/>
      <c r="D5" s="2"/>
      <c r="E5" s="3"/>
      <c r="F5" s="2"/>
      <c r="G5" s="3"/>
      <c r="H5" s="2"/>
      <c r="I5" s="3"/>
      <c r="J5" s="2"/>
      <c r="K5" s="4"/>
      <c r="M5" s="2"/>
      <c r="N5" s="3"/>
    </row>
    <row r="6" spans="1:14" ht="10.5" customHeight="1">
      <c r="A6" s="11"/>
      <c r="B6" s="12" t="s">
        <v>7</v>
      </c>
      <c r="C6" s="13"/>
      <c r="D6" s="12" t="s">
        <v>6</v>
      </c>
      <c r="E6" s="13"/>
      <c r="F6" s="12" t="s">
        <v>0</v>
      </c>
      <c r="G6" s="13"/>
      <c r="H6" s="12" t="s">
        <v>1</v>
      </c>
      <c r="I6" s="13"/>
      <c r="J6" s="12" t="s">
        <v>4</v>
      </c>
      <c r="K6" s="14"/>
      <c r="M6" s="12" t="s">
        <v>11</v>
      </c>
      <c r="N6" s="15"/>
    </row>
    <row r="7" spans="1:14" ht="10.5" customHeight="1">
      <c r="A7" s="16" t="s">
        <v>12</v>
      </c>
      <c r="B7" s="17" t="s">
        <v>5</v>
      </c>
      <c r="C7" s="18"/>
      <c r="D7" s="16" t="s">
        <v>8</v>
      </c>
      <c r="E7" s="8"/>
      <c r="F7" s="19"/>
      <c r="G7" s="3"/>
      <c r="H7" s="16"/>
      <c r="I7" s="8"/>
      <c r="J7" s="19"/>
      <c r="K7" s="20"/>
      <c r="M7" s="16" t="s">
        <v>10</v>
      </c>
      <c r="N7" s="21"/>
    </row>
    <row r="8" spans="1:14" ht="10.5" customHeight="1">
      <c r="A8" s="22"/>
      <c r="B8" s="23" t="s">
        <v>13</v>
      </c>
      <c r="C8" s="24" t="s">
        <v>14</v>
      </c>
      <c r="D8" s="23" t="s">
        <v>13</v>
      </c>
      <c r="E8" s="24" t="s">
        <v>14</v>
      </c>
      <c r="F8" s="23" t="s">
        <v>13</v>
      </c>
      <c r="G8" s="24" t="s">
        <v>14</v>
      </c>
      <c r="H8" s="23" t="s">
        <v>13</v>
      </c>
      <c r="I8" s="24" t="s">
        <v>14</v>
      </c>
      <c r="J8" s="23" t="s">
        <v>13</v>
      </c>
      <c r="K8" s="25" t="s">
        <v>14</v>
      </c>
      <c r="L8" s="26"/>
      <c r="M8" s="23" t="s">
        <v>13</v>
      </c>
      <c r="N8" s="25" t="s">
        <v>14</v>
      </c>
    </row>
    <row r="9" spans="1:15" ht="10.5" customHeight="1">
      <c r="A9" s="19" t="s">
        <v>15</v>
      </c>
      <c r="B9" s="19">
        <v>53403</v>
      </c>
      <c r="C9" s="46">
        <v>13.410123321003745</v>
      </c>
      <c r="D9" s="19">
        <v>256919</v>
      </c>
      <c r="E9" s="46">
        <v>64.51539189762674</v>
      </c>
      <c r="F9" s="19">
        <v>666</v>
      </c>
      <c r="G9" s="46">
        <v>0.16724045712391614</v>
      </c>
      <c r="H9" s="19">
        <v>87241</v>
      </c>
      <c r="I9" s="46">
        <v>21.907244324245596</v>
      </c>
      <c r="J9" s="19">
        <v>398229</v>
      </c>
      <c r="K9" s="72">
        <v>100</v>
      </c>
      <c r="L9" s="32"/>
      <c r="M9" s="19">
        <v>398229</v>
      </c>
      <c r="N9" s="29">
        <v>102.05897051474263</v>
      </c>
      <c r="O9" s="32"/>
    </row>
    <row r="10" spans="1:14" s="30" customFormat="1" ht="10.5" customHeight="1">
      <c r="A10" s="19" t="s">
        <v>16</v>
      </c>
      <c r="B10" s="19">
        <v>52673</v>
      </c>
      <c r="C10" s="46">
        <v>13.386653247736827</v>
      </c>
      <c r="D10" s="19">
        <v>253366</v>
      </c>
      <c r="E10" s="46">
        <v>64.39205640016876</v>
      </c>
      <c r="F10" s="19">
        <v>616</v>
      </c>
      <c r="G10" s="46">
        <v>0.1565541814706944</v>
      </c>
      <c r="H10" s="19">
        <v>86819</v>
      </c>
      <c r="I10" s="46">
        <v>22.064736170623725</v>
      </c>
      <c r="J10" s="19">
        <v>393474</v>
      </c>
      <c r="K10" s="72">
        <v>100</v>
      </c>
      <c r="M10" s="19">
        <v>393474</v>
      </c>
      <c r="N10" s="29">
        <v>100.84034905624111</v>
      </c>
    </row>
    <row r="11" spans="1:14" s="30" customFormat="1" ht="10.5" customHeight="1">
      <c r="A11" s="19" t="s">
        <v>17</v>
      </c>
      <c r="B11" s="19">
        <v>51910</v>
      </c>
      <c r="C11" s="46">
        <v>13.28175172770234</v>
      </c>
      <c r="D11" s="19">
        <v>250991</v>
      </c>
      <c r="E11" s="46">
        <v>64.21884314944593</v>
      </c>
      <c r="F11" s="19">
        <v>606</v>
      </c>
      <c r="G11" s="46">
        <v>0.15505185025982698</v>
      </c>
      <c r="H11" s="19">
        <v>87330</v>
      </c>
      <c r="I11" s="46">
        <v>22.3443532725919</v>
      </c>
      <c r="J11" s="19">
        <v>390837</v>
      </c>
      <c r="K11" s="72">
        <v>100</v>
      </c>
      <c r="M11" s="19">
        <v>390837</v>
      </c>
      <c r="N11" s="29">
        <v>100.16453311805635</v>
      </c>
    </row>
    <row r="12" spans="1:14" s="30" customFormat="1" ht="10.5" customHeight="1">
      <c r="A12" s="19" t="s">
        <v>18</v>
      </c>
      <c r="B12" s="19">
        <v>51579</v>
      </c>
      <c r="C12" s="46">
        <v>13.21877522777073</v>
      </c>
      <c r="D12" s="19">
        <v>250430</v>
      </c>
      <c r="E12" s="46">
        <v>64.18073014774663</v>
      </c>
      <c r="F12" s="19">
        <v>581</v>
      </c>
      <c r="G12" s="46">
        <v>0.14889990901984906</v>
      </c>
      <c r="H12" s="19">
        <v>87605</v>
      </c>
      <c r="I12" s="46">
        <v>22.45159471546278</v>
      </c>
      <c r="J12" s="19">
        <v>390195</v>
      </c>
      <c r="K12" s="72">
        <v>100</v>
      </c>
      <c r="M12" s="33">
        <v>390195</v>
      </c>
      <c r="N12" s="34">
        <v>100</v>
      </c>
    </row>
    <row r="13" spans="1:14" s="30" customFormat="1" ht="10.5" customHeight="1">
      <c r="A13" s="19" t="s">
        <v>19</v>
      </c>
      <c r="B13" s="19">
        <v>52779</v>
      </c>
      <c r="C13" s="46">
        <v>13.38725878127473</v>
      </c>
      <c r="D13" s="19">
        <v>252668</v>
      </c>
      <c r="E13" s="46">
        <v>64.0885939814533</v>
      </c>
      <c r="F13" s="19">
        <v>534</v>
      </c>
      <c r="G13" s="46">
        <v>0.1354477384793328</v>
      </c>
      <c r="H13" s="19">
        <v>88267</v>
      </c>
      <c r="I13" s="46">
        <v>22.38869949879264</v>
      </c>
      <c r="J13" s="19">
        <v>394248</v>
      </c>
      <c r="K13" s="72">
        <v>100</v>
      </c>
      <c r="M13" s="19">
        <v>394248</v>
      </c>
      <c r="N13" s="29">
        <v>101.03871141352401</v>
      </c>
    </row>
    <row r="14" spans="1:14" s="30" customFormat="1" ht="10.5" customHeight="1">
      <c r="A14" s="19" t="s">
        <v>20</v>
      </c>
      <c r="B14" s="19">
        <v>53319</v>
      </c>
      <c r="C14" s="46">
        <v>13.328483794039567</v>
      </c>
      <c r="D14" s="19">
        <v>256483</v>
      </c>
      <c r="E14" s="46">
        <v>64.1146591073848</v>
      </c>
      <c r="F14" s="19">
        <v>511</v>
      </c>
      <c r="G14" s="46">
        <v>0.12773786490283423</v>
      </c>
      <c r="H14" s="19">
        <v>89725</v>
      </c>
      <c r="I14" s="46">
        <v>22.4291192336728</v>
      </c>
      <c r="J14" s="19">
        <v>400038</v>
      </c>
      <c r="K14" s="72">
        <v>100</v>
      </c>
      <c r="M14" s="19">
        <v>400038</v>
      </c>
      <c r="N14" s="29">
        <v>102.52258486141545</v>
      </c>
    </row>
    <row r="15" spans="1:14" s="30" customFormat="1" ht="10.5" customHeight="1">
      <c r="A15" s="19" t="s">
        <v>21</v>
      </c>
      <c r="B15" s="19">
        <v>53799</v>
      </c>
      <c r="C15" s="46">
        <v>13.283014954780123</v>
      </c>
      <c r="D15" s="19">
        <v>259251</v>
      </c>
      <c r="E15" s="46">
        <v>64.0092735932211</v>
      </c>
      <c r="F15" s="19">
        <v>461</v>
      </c>
      <c r="G15" s="46">
        <v>0.113821258650786</v>
      </c>
      <c r="H15" s="19">
        <v>91510</v>
      </c>
      <c r="I15" s="46">
        <v>22.593890193348</v>
      </c>
      <c r="J15" s="19">
        <v>405021</v>
      </c>
      <c r="K15" s="72">
        <v>100</v>
      </c>
      <c r="M15" s="19">
        <v>405021</v>
      </c>
      <c r="N15" s="29">
        <v>103.79963864221735</v>
      </c>
    </row>
    <row r="16" spans="1:14" s="30" customFormat="1" ht="10.5" customHeight="1">
      <c r="A16" s="19" t="s">
        <v>22</v>
      </c>
      <c r="B16" s="19">
        <v>54306</v>
      </c>
      <c r="C16" s="46">
        <v>13.26727303376551</v>
      </c>
      <c r="D16" s="19">
        <v>261328</v>
      </c>
      <c r="E16" s="46">
        <v>63.843956972855175</v>
      </c>
      <c r="F16" s="19">
        <v>336</v>
      </c>
      <c r="G16" s="46">
        <v>0.08208676277658475</v>
      </c>
      <c r="H16" s="19">
        <v>92575</v>
      </c>
      <c r="I16" s="46">
        <v>22.616613285840277</v>
      </c>
      <c r="J16" s="19">
        <v>408545</v>
      </c>
      <c r="K16" s="72">
        <v>100</v>
      </c>
      <c r="M16" s="19">
        <v>408545</v>
      </c>
      <c r="N16" s="29">
        <v>104.70277681671985</v>
      </c>
    </row>
    <row r="17" spans="1:14" s="30" customFormat="1" ht="10.5" customHeight="1">
      <c r="A17" s="19" t="s">
        <v>23</v>
      </c>
      <c r="B17" s="19">
        <v>54693</v>
      </c>
      <c r="C17" s="46">
        <v>13.361819394463541</v>
      </c>
      <c r="D17" s="19">
        <v>261714</v>
      </c>
      <c r="E17" s="46">
        <v>63.93825902771161</v>
      </c>
      <c r="F17" s="19">
        <v>329</v>
      </c>
      <c r="G17" s="46">
        <v>0.0803766218854059</v>
      </c>
      <c r="H17" s="19">
        <v>92587</v>
      </c>
      <c r="I17" s="46">
        <v>22.619544955939443</v>
      </c>
      <c r="J17" s="19">
        <v>409323</v>
      </c>
      <c r="K17" s="72">
        <v>100</v>
      </c>
      <c r="M17" s="19">
        <v>409323</v>
      </c>
      <c r="N17" s="29">
        <v>104.90216430246416</v>
      </c>
    </row>
    <row r="18" spans="1:14" s="30" customFormat="1" ht="10.5" customHeight="1">
      <c r="A18" s="19" t="s">
        <v>36</v>
      </c>
      <c r="B18" s="19">
        <v>54371</v>
      </c>
      <c r="C18" s="46">
        <v>13.341725435923106</v>
      </c>
      <c r="D18" s="19">
        <v>260178</v>
      </c>
      <c r="E18" s="46">
        <v>63.84328852637623</v>
      </c>
      <c r="F18" s="19">
        <v>324</v>
      </c>
      <c r="G18" s="46">
        <v>0.07950412979785339</v>
      </c>
      <c r="H18" s="19">
        <v>92653</v>
      </c>
      <c r="I18" s="46">
        <v>22.73548190790281</v>
      </c>
      <c r="J18" s="19">
        <v>407526</v>
      </c>
      <c r="K18" s="72">
        <v>100</v>
      </c>
      <c r="M18" s="19">
        <v>407526</v>
      </c>
      <c r="N18" s="29">
        <v>104.44162534117557</v>
      </c>
    </row>
    <row r="19" spans="1:14" ht="10.5" customHeight="1">
      <c r="A19" s="19" t="s">
        <v>37</v>
      </c>
      <c r="B19" s="19">
        <v>55962</v>
      </c>
      <c r="C19" s="46">
        <v>13.841427822353255</v>
      </c>
      <c r="D19" s="19">
        <v>257888</v>
      </c>
      <c r="E19" s="46">
        <v>63.78503517120611</v>
      </c>
      <c r="F19" s="19">
        <v>197</v>
      </c>
      <c r="G19" s="46">
        <v>0.04872522928064743</v>
      </c>
      <c r="H19" s="19">
        <v>90261</v>
      </c>
      <c r="I19" s="46">
        <v>22.324811777159987</v>
      </c>
      <c r="J19" s="19">
        <v>404308</v>
      </c>
      <c r="K19" s="72">
        <v>100</v>
      </c>
      <c r="M19" s="19">
        <v>404308</v>
      </c>
      <c r="N19" s="29">
        <v>103.61690949397097</v>
      </c>
    </row>
    <row r="20" spans="1:14" s="30" customFormat="1" ht="10.5" customHeight="1">
      <c r="A20" s="19" t="s">
        <v>41</v>
      </c>
      <c r="B20" s="27">
        <v>55430</v>
      </c>
      <c r="C20" s="31">
        <v>13.870850693792775</v>
      </c>
      <c r="D20" s="27">
        <v>255276</v>
      </c>
      <c r="E20" s="35">
        <v>63.88048496678053</v>
      </c>
      <c r="F20" s="27">
        <v>198</v>
      </c>
      <c r="G20" s="31">
        <v>0.04954768965128937</v>
      </c>
      <c r="H20" s="27">
        <v>88711</v>
      </c>
      <c r="I20" s="35">
        <v>22.19911664977541</v>
      </c>
      <c r="J20" s="27">
        <v>399615</v>
      </c>
      <c r="K20" s="28">
        <v>100</v>
      </c>
      <c r="M20" s="19">
        <v>399615</v>
      </c>
      <c r="N20" s="29">
        <v>102.4141775266213</v>
      </c>
    </row>
    <row r="21" spans="1:14" s="30" customFormat="1" ht="10.5" customHeight="1">
      <c r="A21" s="19" t="s">
        <v>42</v>
      </c>
      <c r="B21" s="27">
        <v>54161</v>
      </c>
      <c r="C21" s="31">
        <f aca="true" t="shared" si="0" ref="C21:C27">B21/J21*100</f>
        <v>13.749587469218858</v>
      </c>
      <c r="D21" s="27">
        <v>251331</v>
      </c>
      <c r="E21" s="35">
        <f aca="true" t="shared" si="1" ref="E21:E27">D21/J21*100</f>
        <v>63.80416846487776</v>
      </c>
      <c r="F21" s="27">
        <v>214</v>
      </c>
      <c r="G21" s="31">
        <f aca="true" t="shared" si="2" ref="G21:G27">F21/J21*100</f>
        <v>0.054327130562818925</v>
      </c>
      <c r="H21" s="27">
        <v>88204</v>
      </c>
      <c r="I21" s="35">
        <f aca="true" t="shared" si="3" ref="I21:I27">H21/J21*100</f>
        <v>22.39191693534056</v>
      </c>
      <c r="J21" s="27">
        <f aca="true" t="shared" si="4" ref="J21:J27">SUM(H21,F21,D21,B21)</f>
        <v>393910</v>
      </c>
      <c r="K21" s="28">
        <f aca="true" t="shared" si="5" ref="K21:K27">I21+G21+E21+C21</f>
        <v>100</v>
      </c>
      <c r="M21" s="19">
        <f aca="true" t="shared" si="6" ref="M21:M27">SUM(J21)</f>
        <v>393910</v>
      </c>
      <c r="N21" s="29">
        <f>M21/M12*100</f>
        <v>100.95208805853484</v>
      </c>
    </row>
    <row r="22" spans="1:14" s="30" customFormat="1" ht="10.5" customHeight="1">
      <c r="A22" s="19" t="s">
        <v>43</v>
      </c>
      <c r="B22" s="27">
        <v>53522</v>
      </c>
      <c r="C22" s="31">
        <f t="shared" si="0"/>
        <v>13.759823946649252</v>
      </c>
      <c r="D22" s="27">
        <v>248114</v>
      </c>
      <c r="E22" s="35">
        <f t="shared" si="1"/>
        <v>63.78694665182416</v>
      </c>
      <c r="F22" s="27">
        <v>241</v>
      </c>
      <c r="G22" s="31">
        <f t="shared" si="2"/>
        <v>0.06195802793510089</v>
      </c>
      <c r="H22" s="27">
        <v>87096</v>
      </c>
      <c r="I22" s="35">
        <f t="shared" si="3"/>
        <v>22.391271373591483</v>
      </c>
      <c r="J22" s="27">
        <f t="shared" si="4"/>
        <v>388973</v>
      </c>
      <c r="K22" s="28">
        <f t="shared" si="5"/>
        <v>100</v>
      </c>
      <c r="M22" s="19">
        <f t="shared" si="6"/>
        <v>388973</v>
      </c>
      <c r="N22" s="29">
        <f aca="true" t="shared" si="7" ref="N22:N27">M22/$M$12*100</f>
        <v>99.68682325503914</v>
      </c>
    </row>
    <row r="23" spans="1:14" s="30" customFormat="1" ht="10.5" customHeight="1">
      <c r="A23" s="19" t="s">
        <v>63</v>
      </c>
      <c r="B23" s="27">
        <v>53200</v>
      </c>
      <c r="C23" s="31">
        <f t="shared" si="0"/>
        <v>13.741195432343984</v>
      </c>
      <c r="D23" s="27">
        <v>246291</v>
      </c>
      <c r="E23" s="35">
        <f t="shared" si="1"/>
        <v>63.61527752307203</v>
      </c>
      <c r="F23" s="27">
        <v>259</v>
      </c>
      <c r="G23" s="31">
        <f t="shared" si="2"/>
        <v>0.06689792513114834</v>
      </c>
      <c r="H23" s="27">
        <v>87407</v>
      </c>
      <c r="I23" s="35">
        <f t="shared" si="3"/>
        <v>22.576629119452832</v>
      </c>
      <c r="J23" s="27">
        <f t="shared" si="4"/>
        <v>387157</v>
      </c>
      <c r="K23" s="28">
        <f t="shared" si="5"/>
        <v>100</v>
      </c>
      <c r="M23" s="19">
        <f t="shared" si="6"/>
        <v>387157</v>
      </c>
      <c r="N23" s="29">
        <f t="shared" si="7"/>
        <v>99.22141493355886</v>
      </c>
    </row>
    <row r="24" spans="1:14" s="30" customFormat="1" ht="10.5" customHeight="1">
      <c r="A24" s="19" t="s">
        <v>64</v>
      </c>
      <c r="B24" s="27">
        <v>53185</v>
      </c>
      <c r="C24" s="31">
        <f t="shared" si="0"/>
        <v>13.830199424272605</v>
      </c>
      <c r="D24" s="27">
        <v>243897</v>
      </c>
      <c r="E24" s="35">
        <f t="shared" si="1"/>
        <v>63.4228475882639</v>
      </c>
      <c r="F24" s="27">
        <v>246</v>
      </c>
      <c r="G24" s="31">
        <f t="shared" si="2"/>
        <v>0.0639697106020694</v>
      </c>
      <c r="H24" s="27">
        <v>87229</v>
      </c>
      <c r="I24" s="35">
        <f t="shared" si="3"/>
        <v>22.682983276861428</v>
      </c>
      <c r="J24" s="27">
        <f t="shared" si="4"/>
        <v>384557</v>
      </c>
      <c r="K24" s="28">
        <f t="shared" si="5"/>
        <v>100</v>
      </c>
      <c r="M24" s="19">
        <f t="shared" si="6"/>
        <v>384557</v>
      </c>
      <c r="N24" s="29">
        <f t="shared" si="7"/>
        <v>98.55508143364216</v>
      </c>
    </row>
    <row r="25" spans="1:14" s="30" customFormat="1" ht="10.5" customHeight="1">
      <c r="A25" s="19" t="s">
        <v>65</v>
      </c>
      <c r="B25" s="27">
        <v>53087</v>
      </c>
      <c r="C25" s="31">
        <f t="shared" si="0"/>
        <v>13.901414573088022</v>
      </c>
      <c r="D25" s="27">
        <v>242127</v>
      </c>
      <c r="E25" s="35">
        <f t="shared" si="1"/>
        <v>63.40361682404513</v>
      </c>
      <c r="F25" s="27">
        <v>233</v>
      </c>
      <c r="G25" s="31">
        <f t="shared" si="2"/>
        <v>0.061013611534453054</v>
      </c>
      <c r="H25" s="27">
        <v>86435</v>
      </c>
      <c r="I25" s="35">
        <f t="shared" si="3"/>
        <v>22.6339549913324</v>
      </c>
      <c r="J25" s="27">
        <f t="shared" si="4"/>
        <v>381882</v>
      </c>
      <c r="K25" s="28">
        <f t="shared" si="5"/>
        <v>100</v>
      </c>
      <c r="M25" s="19">
        <f t="shared" si="6"/>
        <v>381882</v>
      </c>
      <c r="N25" s="29">
        <f t="shared" si="7"/>
        <v>97.86952677507401</v>
      </c>
    </row>
    <row r="26" spans="1:14" s="30" customFormat="1" ht="10.5" customHeight="1">
      <c r="A26" s="19" t="s">
        <v>68</v>
      </c>
      <c r="B26" s="27">
        <v>53232</v>
      </c>
      <c r="C26" s="31">
        <f>B26/J26*100</f>
        <v>14.001162555201645</v>
      </c>
      <c r="D26" s="27">
        <v>240339</v>
      </c>
      <c r="E26" s="35">
        <f>D26/J26*100</f>
        <v>63.214333621780284</v>
      </c>
      <c r="F26" s="27">
        <v>233</v>
      </c>
      <c r="G26" s="31">
        <f>F26/J26*100</f>
        <v>0.06128401854827892</v>
      </c>
      <c r="H26" s="27">
        <v>86393</v>
      </c>
      <c r="I26" s="35">
        <f>H26/J26*100</f>
        <v>22.72321980446979</v>
      </c>
      <c r="J26" s="27">
        <f>SUM(H26,F26,D26,B26)</f>
        <v>380197</v>
      </c>
      <c r="K26" s="28">
        <f>I26+G26+E26+C26</f>
        <v>100</v>
      </c>
      <c r="M26" s="19">
        <f>SUM(J26)</f>
        <v>380197</v>
      </c>
      <c r="N26" s="29">
        <f t="shared" si="7"/>
        <v>97.4376914107049</v>
      </c>
    </row>
    <row r="27" spans="1:14" s="30" customFormat="1" ht="10.5" customHeight="1">
      <c r="A27" s="19" t="s">
        <v>72</v>
      </c>
      <c r="B27" s="27">
        <v>53945</v>
      </c>
      <c r="C27" s="31">
        <f t="shared" si="0"/>
        <v>14.122356230512874</v>
      </c>
      <c r="D27" s="27">
        <v>240821</v>
      </c>
      <c r="E27" s="35">
        <f t="shared" si="1"/>
        <v>63.044952262273455</v>
      </c>
      <c r="F27" s="27">
        <v>231</v>
      </c>
      <c r="G27" s="31">
        <f t="shared" si="2"/>
        <v>0.06047389543513716</v>
      </c>
      <c r="H27" s="27">
        <v>86986</v>
      </c>
      <c r="I27" s="35">
        <f t="shared" si="3"/>
        <v>22.772217611778533</v>
      </c>
      <c r="J27" s="27">
        <f t="shared" si="4"/>
        <v>381983</v>
      </c>
      <c r="K27" s="28">
        <f t="shared" si="5"/>
        <v>100</v>
      </c>
      <c r="M27" s="19">
        <f t="shared" si="6"/>
        <v>381983</v>
      </c>
      <c r="N27" s="29">
        <f t="shared" si="7"/>
        <v>97.89541126872462</v>
      </c>
    </row>
    <row r="28" spans="1:14" s="30" customFormat="1" ht="10.5" customHeight="1">
      <c r="A28" s="19" t="s">
        <v>100</v>
      </c>
      <c r="B28" s="27">
        <v>54942</v>
      </c>
      <c r="C28" s="31">
        <f>B28/J28*100</f>
        <v>14.208060078200965</v>
      </c>
      <c r="D28" s="27">
        <v>242810</v>
      </c>
      <c r="E28" s="35">
        <f>D28/J28*100</f>
        <v>62.7909262055982</v>
      </c>
      <c r="F28" s="27">
        <v>229</v>
      </c>
      <c r="G28" s="31">
        <f>F28/J28*100</f>
        <v>0.059219645406210566</v>
      </c>
      <c r="H28" s="27">
        <v>88715</v>
      </c>
      <c r="I28" s="35">
        <f>H28/J28*100</f>
        <v>22.94179407079463</v>
      </c>
      <c r="J28" s="27">
        <f>SUM(H28,F28,D28,B28)</f>
        <v>386696</v>
      </c>
      <c r="K28" s="28">
        <f>I28+G28+E28+C28</f>
        <v>100</v>
      </c>
      <c r="M28" s="19">
        <f>SUM(J28)</f>
        <v>386696</v>
      </c>
      <c r="N28" s="29">
        <f>M28/$M$12*100</f>
        <v>99.10326887838133</v>
      </c>
    </row>
    <row r="29" spans="1:14" s="30" customFormat="1" ht="10.5" customHeight="1">
      <c r="A29" s="19" t="s">
        <v>116</v>
      </c>
      <c r="B29" s="27">
        <v>56060</v>
      </c>
      <c r="C29" s="31">
        <f>B29/J29*100</f>
        <v>14.288226613415029</v>
      </c>
      <c r="D29" s="27">
        <v>245408</v>
      </c>
      <c r="E29" s="35">
        <f>D29/J29*100</f>
        <v>62.5480755751865</v>
      </c>
      <c r="F29" s="27">
        <v>218</v>
      </c>
      <c r="G29" s="31">
        <f>F29/J29*100</f>
        <v>0.055562493787450526</v>
      </c>
      <c r="H29" s="27">
        <v>90665</v>
      </c>
      <c r="I29" s="35">
        <f>H29/J29*100</f>
        <v>23.108135317611016</v>
      </c>
      <c r="J29" s="27">
        <f>SUM(H29,F29,D29,B29)</f>
        <v>392351</v>
      </c>
      <c r="K29" s="28">
        <f>I29+G29+E29+C29</f>
        <v>100</v>
      </c>
      <c r="M29" s="19">
        <f>SUM(J29)</f>
        <v>392351</v>
      </c>
      <c r="N29" s="29">
        <f>M29/$M$12*100</f>
        <v>100.55254424070017</v>
      </c>
    </row>
    <row r="30" spans="1:14" s="30" customFormat="1" ht="10.5" customHeight="1">
      <c r="A30" s="19" t="s">
        <v>126</v>
      </c>
      <c r="B30" s="27">
        <v>57868</v>
      </c>
      <c r="C30" s="31">
        <f>B30/J30*100</f>
        <v>14.476808037445368</v>
      </c>
      <c r="D30" s="27">
        <v>249416</v>
      </c>
      <c r="E30" s="35">
        <f>D30/J30*100</f>
        <v>62.39627347527951</v>
      </c>
      <c r="F30" s="27">
        <v>206</v>
      </c>
      <c r="G30" s="31">
        <f>F30/J30*100</f>
        <v>0.05153491490484804</v>
      </c>
      <c r="H30" s="27">
        <v>92239</v>
      </c>
      <c r="I30" s="35">
        <f>H30/J30*100</f>
        <v>23.07538357237028</v>
      </c>
      <c r="J30" s="27">
        <f>SUM(H30,F30,D30,B30)</f>
        <v>399729</v>
      </c>
      <c r="K30" s="28">
        <f>I30+G30+E30+C30</f>
        <v>100</v>
      </c>
      <c r="M30" s="19">
        <f>SUM(J30)</f>
        <v>399729</v>
      </c>
      <c r="N30" s="29">
        <f>M30/$M$12*100</f>
        <v>102.44339368777149</v>
      </c>
    </row>
    <row r="31" spans="1:14" s="30" customFormat="1" ht="10.5" customHeight="1">
      <c r="A31" s="19" t="s">
        <v>131</v>
      </c>
      <c r="B31" s="27">
        <v>61226</v>
      </c>
      <c r="C31" s="31">
        <f>B31/J31*100</f>
        <v>14.893322014025886</v>
      </c>
      <c r="D31" s="27">
        <v>255647</v>
      </c>
      <c r="E31" s="35">
        <f>D31/J31*100</f>
        <v>62.1865399163701</v>
      </c>
      <c r="F31" s="27">
        <v>236</v>
      </c>
      <c r="G31" s="31">
        <f>F31/J31*100</f>
        <v>0.05740737587479354</v>
      </c>
      <c r="H31" s="27">
        <v>93988</v>
      </c>
      <c r="I31" s="35">
        <f>H31/J31*100</f>
        <v>22.862730693729215</v>
      </c>
      <c r="J31" s="27">
        <f>SUM(H31,F31,D31,B31)</f>
        <v>411097</v>
      </c>
      <c r="K31" s="28">
        <f>I31+G31+E31+C31</f>
        <v>99.99999999999999</v>
      </c>
      <c r="M31" s="19">
        <f>SUM(J31)</f>
        <v>411097</v>
      </c>
      <c r="N31" s="29">
        <f>M31/$M$12*100</f>
        <v>105.35680877509964</v>
      </c>
    </row>
    <row r="32" spans="1:14" s="30" customFormat="1" ht="10.5" customHeight="1">
      <c r="A32" s="36" t="s">
        <v>143</v>
      </c>
      <c r="B32" s="37">
        <v>63883</v>
      </c>
      <c r="C32" s="38">
        <f>B32/J32*100</f>
        <v>15.105542300862357</v>
      </c>
      <c r="D32" s="37">
        <v>261815</v>
      </c>
      <c r="E32" s="39">
        <f>D32/J32*100</f>
        <v>61.90782457774804</v>
      </c>
      <c r="F32" s="37">
        <v>212</v>
      </c>
      <c r="G32" s="38">
        <f>F32/J32*100</f>
        <v>0.05012875049360267</v>
      </c>
      <c r="H32" s="37">
        <v>97001</v>
      </c>
      <c r="I32" s="39">
        <f>H32/J32*100</f>
        <v>22.936504370896003</v>
      </c>
      <c r="J32" s="37">
        <f>SUM(H32,F32,D32,B32)</f>
        <v>422911</v>
      </c>
      <c r="K32" s="40">
        <f>I32+G32+E32+C32</f>
        <v>100</v>
      </c>
      <c r="M32" s="36">
        <f>SUM(J32)</f>
        <v>422911</v>
      </c>
      <c r="N32" s="41">
        <f>M32/$M$12*100</f>
        <v>108.38452568587502</v>
      </c>
    </row>
    <row r="33" spans="1:14" ht="10.5" customHeight="1">
      <c r="A33" s="53"/>
      <c r="B33" s="53"/>
      <c r="C33" s="46"/>
      <c r="D33" s="53"/>
      <c r="E33" s="46"/>
      <c r="F33" s="53"/>
      <c r="G33" s="46"/>
      <c r="H33" s="53"/>
      <c r="I33" s="46"/>
      <c r="J33" s="53"/>
      <c r="K33" s="92"/>
      <c r="M33" s="53"/>
      <c r="N33" s="46"/>
    </row>
    <row r="34" spans="1:14" ht="10.5" customHeight="1">
      <c r="A34" s="6" t="s">
        <v>50</v>
      </c>
      <c r="B34" s="7"/>
      <c r="C34" s="8"/>
      <c r="D34" s="7"/>
      <c r="E34" s="8"/>
      <c r="F34" s="7"/>
      <c r="G34" s="9"/>
      <c r="H34" s="7"/>
      <c r="I34" s="8"/>
      <c r="J34" s="7"/>
      <c r="K34" s="10"/>
      <c r="L34" s="9"/>
      <c r="M34" s="7"/>
      <c r="N34" s="8"/>
    </row>
    <row r="35" spans="1:14" ht="10.5" customHeight="1">
      <c r="A35" s="6" t="s">
        <v>62</v>
      </c>
      <c r="B35" s="7"/>
      <c r="C35" s="8"/>
      <c r="D35" s="7"/>
      <c r="E35" s="8"/>
      <c r="F35" s="7"/>
      <c r="G35" s="9"/>
      <c r="H35" s="7"/>
      <c r="I35" s="8"/>
      <c r="J35" s="7"/>
      <c r="K35" s="10"/>
      <c r="L35" s="9"/>
      <c r="M35" s="7"/>
      <c r="N35" s="8"/>
    </row>
    <row r="36" spans="1:14" ht="10.5" customHeight="1">
      <c r="A36" s="2"/>
      <c r="B36" s="2"/>
      <c r="C36" s="3"/>
      <c r="D36" s="2"/>
      <c r="E36" s="3"/>
      <c r="F36" s="2"/>
      <c r="G36" s="3"/>
      <c r="H36" s="2"/>
      <c r="I36" s="3"/>
      <c r="J36" s="2"/>
      <c r="K36" s="4"/>
      <c r="M36" s="2"/>
      <c r="N36" s="3"/>
    </row>
    <row r="37" spans="1:14" ht="10.5" customHeight="1">
      <c r="A37" s="11"/>
      <c r="B37" s="12" t="s">
        <v>7</v>
      </c>
      <c r="C37" s="13"/>
      <c r="D37" s="12" t="s">
        <v>6</v>
      </c>
      <c r="E37" s="13"/>
      <c r="F37" s="12" t="s">
        <v>0</v>
      </c>
      <c r="G37" s="13"/>
      <c r="H37" s="12" t="s">
        <v>1</v>
      </c>
      <c r="I37" s="13"/>
      <c r="J37" s="12" t="s">
        <v>4</v>
      </c>
      <c r="K37" s="14"/>
      <c r="M37" s="12" t="s">
        <v>11</v>
      </c>
      <c r="N37" s="15"/>
    </row>
    <row r="38" spans="1:21" ht="10.5" customHeight="1">
      <c r="A38" s="16" t="s">
        <v>12</v>
      </c>
      <c r="B38" s="17" t="s">
        <v>5</v>
      </c>
      <c r="C38" s="18"/>
      <c r="D38" s="16" t="s">
        <v>8</v>
      </c>
      <c r="E38" s="8"/>
      <c r="F38" s="19"/>
      <c r="G38" s="3"/>
      <c r="H38" s="16" t="str">
        <f>"+ VGC"</f>
        <v>+ VGC</v>
      </c>
      <c r="I38" s="8"/>
      <c r="J38" s="19"/>
      <c r="K38" s="20"/>
      <c r="M38" s="16" t="s">
        <v>10</v>
      </c>
      <c r="N38" s="21"/>
      <c r="T38" s="88"/>
      <c r="U38" s="88"/>
    </row>
    <row r="39" spans="1:14" s="26" customFormat="1" ht="10.5" customHeight="1">
      <c r="A39" s="22"/>
      <c r="B39" s="61" t="s">
        <v>13</v>
      </c>
      <c r="C39" s="74" t="s">
        <v>14</v>
      </c>
      <c r="D39" s="61" t="s">
        <v>13</v>
      </c>
      <c r="E39" s="74" t="s">
        <v>14</v>
      </c>
      <c r="F39" s="61" t="s">
        <v>13</v>
      </c>
      <c r="G39" s="74" t="s">
        <v>14</v>
      </c>
      <c r="H39" s="61" t="s">
        <v>13</v>
      </c>
      <c r="I39" s="74" t="s">
        <v>14</v>
      </c>
      <c r="J39" s="61" t="s">
        <v>13</v>
      </c>
      <c r="K39" s="75" t="s">
        <v>14</v>
      </c>
      <c r="M39" s="61" t="s">
        <v>13</v>
      </c>
      <c r="N39" s="75" t="s">
        <v>14</v>
      </c>
    </row>
    <row r="40" spans="1:17" ht="10.5" customHeight="1">
      <c r="A40" s="19" t="s">
        <v>30</v>
      </c>
      <c r="B40" s="19">
        <v>3576</v>
      </c>
      <c r="C40" s="46">
        <v>17.47629752712345</v>
      </c>
      <c r="D40" s="19">
        <v>13228</v>
      </c>
      <c r="E40" s="46">
        <v>64.64666210536605</v>
      </c>
      <c r="F40" s="19">
        <v>201</v>
      </c>
      <c r="G40" s="46">
        <v>0.9823086697292543</v>
      </c>
      <c r="H40" s="19">
        <v>3457</v>
      </c>
      <c r="I40" s="46">
        <v>16.894731697781253</v>
      </c>
      <c r="J40" s="19">
        <v>20462</v>
      </c>
      <c r="K40" s="72">
        <v>100</v>
      </c>
      <c r="L40" s="32"/>
      <c r="M40" s="19">
        <v>20462</v>
      </c>
      <c r="N40" s="44">
        <v>90.8291903409091</v>
      </c>
      <c r="P40" s="2"/>
      <c r="Q40" s="2"/>
    </row>
    <row r="41" spans="1:17" s="30" customFormat="1" ht="10.5" customHeight="1">
      <c r="A41" s="19" t="s">
        <v>16</v>
      </c>
      <c r="B41" s="19">
        <v>3640</v>
      </c>
      <c r="C41" s="46">
        <v>17.288876223045502</v>
      </c>
      <c r="D41" s="19">
        <v>13590</v>
      </c>
      <c r="E41" s="46">
        <v>64.54830436021659</v>
      </c>
      <c r="F41" s="19">
        <v>206</v>
      </c>
      <c r="G41" s="46">
        <v>0.9784364016338938</v>
      </c>
      <c r="H41" s="19">
        <v>3618</v>
      </c>
      <c r="I41" s="46">
        <v>17.184383015104018</v>
      </c>
      <c r="J41" s="19">
        <v>21054</v>
      </c>
      <c r="K41" s="72">
        <v>100</v>
      </c>
      <c r="M41" s="19">
        <v>21054</v>
      </c>
      <c r="N41" s="44">
        <v>93.45703125</v>
      </c>
      <c r="P41" s="2"/>
      <c r="Q41" s="2"/>
    </row>
    <row r="42" spans="1:17" s="30" customFormat="1" ht="10.5" customHeight="1">
      <c r="A42" s="19" t="s">
        <v>17</v>
      </c>
      <c r="B42" s="19">
        <v>3932</v>
      </c>
      <c r="C42" s="46">
        <v>18.076498712762046</v>
      </c>
      <c r="D42" s="19">
        <v>13927</v>
      </c>
      <c r="E42" s="46">
        <v>64.02629643251196</v>
      </c>
      <c r="F42" s="19">
        <v>209</v>
      </c>
      <c r="G42" s="46">
        <v>0.9608311879367415</v>
      </c>
      <c r="H42" s="19">
        <v>3684</v>
      </c>
      <c r="I42" s="46">
        <v>16.93637366678926</v>
      </c>
      <c r="J42" s="19">
        <v>21752</v>
      </c>
      <c r="K42" s="72">
        <v>100</v>
      </c>
      <c r="M42" s="19">
        <v>21752</v>
      </c>
      <c r="N42" s="44">
        <v>96.55539772727273</v>
      </c>
      <c r="P42" s="2"/>
      <c r="Q42" s="2"/>
    </row>
    <row r="43" spans="1:17" s="30" customFormat="1" ht="10.5" customHeight="1">
      <c r="A43" s="19" t="s">
        <v>18</v>
      </c>
      <c r="B43" s="19">
        <v>4123</v>
      </c>
      <c r="C43" s="46">
        <v>18.30166903409091</v>
      </c>
      <c r="D43" s="19">
        <v>14429</v>
      </c>
      <c r="E43" s="46">
        <v>64.04918323863636</v>
      </c>
      <c r="F43" s="19">
        <v>185</v>
      </c>
      <c r="G43" s="46">
        <v>0.8212002840909091</v>
      </c>
      <c r="H43" s="19">
        <v>3791</v>
      </c>
      <c r="I43" s="46">
        <v>16.827947443181817</v>
      </c>
      <c r="J43" s="19">
        <v>22528</v>
      </c>
      <c r="K43" s="72">
        <v>100</v>
      </c>
      <c r="M43" s="33">
        <v>22528</v>
      </c>
      <c r="N43" s="34">
        <v>100</v>
      </c>
      <c r="P43" s="2"/>
      <c r="Q43" s="2"/>
    </row>
    <row r="44" spans="1:17" s="30" customFormat="1" ht="10.5" customHeight="1">
      <c r="A44" s="19" t="s">
        <v>19</v>
      </c>
      <c r="B44" s="19">
        <v>4308</v>
      </c>
      <c r="C44" s="46">
        <v>18.632412092902555</v>
      </c>
      <c r="D44" s="19">
        <v>14866</v>
      </c>
      <c r="E44" s="46">
        <v>64.29652696682669</v>
      </c>
      <c r="F44" s="19">
        <v>398</v>
      </c>
      <c r="G44" s="46">
        <v>1.7213788330954543</v>
      </c>
      <c r="H44" s="19">
        <v>3549</v>
      </c>
      <c r="I44" s="46">
        <v>15.349682107175294</v>
      </c>
      <c r="J44" s="19">
        <v>23121</v>
      </c>
      <c r="K44" s="72">
        <v>100</v>
      </c>
      <c r="M44" s="19">
        <v>23121</v>
      </c>
      <c r="N44" s="44">
        <v>102.63227982954545</v>
      </c>
      <c r="P44" s="53"/>
      <c r="Q44" s="53"/>
    </row>
    <row r="45" spans="1:17" s="30" customFormat="1" ht="10.5" customHeight="1">
      <c r="A45" s="19" t="s">
        <v>20</v>
      </c>
      <c r="B45" s="19">
        <v>4658</v>
      </c>
      <c r="C45" s="46">
        <v>19.350282485875706</v>
      </c>
      <c r="D45" s="19">
        <v>15352</v>
      </c>
      <c r="E45" s="46">
        <v>63.775340644732466</v>
      </c>
      <c r="F45" s="19">
        <v>417</v>
      </c>
      <c r="G45" s="46">
        <v>1.7323030907278165</v>
      </c>
      <c r="H45" s="19">
        <v>3645</v>
      </c>
      <c r="I45" s="46">
        <v>15.142073778664008</v>
      </c>
      <c r="J45" s="19">
        <v>24072</v>
      </c>
      <c r="K45" s="72">
        <v>100</v>
      </c>
      <c r="M45" s="19">
        <v>24072</v>
      </c>
      <c r="N45" s="44">
        <v>106.85369318181819</v>
      </c>
      <c r="P45" s="53"/>
      <c r="Q45" s="53"/>
    </row>
    <row r="46" spans="1:17" s="30" customFormat="1" ht="10.5" customHeight="1">
      <c r="A46" s="19" t="s">
        <v>21</v>
      </c>
      <c r="B46" s="19">
        <v>4909</v>
      </c>
      <c r="C46" s="46">
        <v>19.687186685381995</v>
      </c>
      <c r="D46" s="19">
        <v>15865</v>
      </c>
      <c r="E46" s="46">
        <v>63.625426107880486</v>
      </c>
      <c r="F46" s="19">
        <v>418</v>
      </c>
      <c r="G46" s="46">
        <v>1.6763585321836776</v>
      </c>
      <c r="H46" s="19">
        <v>3743</v>
      </c>
      <c r="I46" s="46">
        <v>15.011028674553838</v>
      </c>
      <c r="J46" s="19">
        <v>24935</v>
      </c>
      <c r="K46" s="72">
        <v>100</v>
      </c>
      <c r="M46" s="19">
        <v>24935</v>
      </c>
      <c r="N46" s="44">
        <v>110.68448153409092</v>
      </c>
      <c r="P46" s="53"/>
      <c r="Q46" s="53"/>
    </row>
    <row r="47" spans="1:17" s="30" customFormat="1" ht="10.5" customHeight="1">
      <c r="A47" s="19" t="s">
        <v>22</v>
      </c>
      <c r="B47" s="19">
        <v>5081</v>
      </c>
      <c r="C47" s="46">
        <v>19.384251487868152</v>
      </c>
      <c r="D47" s="19">
        <v>16345</v>
      </c>
      <c r="E47" s="46">
        <v>62.3569357546162</v>
      </c>
      <c r="F47" s="19">
        <v>427</v>
      </c>
      <c r="G47" s="46">
        <v>1.629024874103464</v>
      </c>
      <c r="H47" s="19">
        <v>3874</v>
      </c>
      <c r="I47" s="46">
        <v>14.779490309781778</v>
      </c>
      <c r="J47" s="19">
        <v>25727</v>
      </c>
      <c r="K47" s="72">
        <v>100</v>
      </c>
      <c r="M47" s="19">
        <v>25727</v>
      </c>
      <c r="N47" s="44">
        <v>114.20010653409092</v>
      </c>
      <c r="P47" s="53"/>
      <c r="Q47" s="53"/>
    </row>
    <row r="48" spans="1:17" s="30" customFormat="1" ht="10.5" customHeight="1">
      <c r="A48" s="19" t="s">
        <v>23</v>
      </c>
      <c r="B48" s="19">
        <v>5215</v>
      </c>
      <c r="C48" s="46">
        <v>19.895467724706243</v>
      </c>
      <c r="D48" s="19">
        <v>16578</v>
      </c>
      <c r="E48" s="46">
        <v>63.245841599267514</v>
      </c>
      <c r="F48" s="19">
        <v>579</v>
      </c>
      <c r="G48" s="46">
        <v>2.2089119487257745</v>
      </c>
      <c r="H48" s="19">
        <v>3840</v>
      </c>
      <c r="I48" s="46">
        <v>14.649778727300472</v>
      </c>
      <c r="J48" s="19">
        <v>26212</v>
      </c>
      <c r="K48" s="72">
        <v>100</v>
      </c>
      <c r="M48" s="19">
        <v>26212</v>
      </c>
      <c r="N48" s="44">
        <v>116.35298295454545</v>
      </c>
      <c r="P48" s="53"/>
      <c r="Q48" s="53"/>
    </row>
    <row r="49" spans="1:14" s="30" customFormat="1" ht="10.5" customHeight="1">
      <c r="A49" s="19" t="s">
        <v>36</v>
      </c>
      <c r="B49" s="19">
        <v>5431</v>
      </c>
      <c r="C49" s="46">
        <v>20.269463312681943</v>
      </c>
      <c r="D49" s="19">
        <v>16849</v>
      </c>
      <c r="E49" s="46">
        <v>62.88348137642756</v>
      </c>
      <c r="F49" s="19">
        <v>557</v>
      </c>
      <c r="G49" s="46">
        <v>2.0788236172277377</v>
      </c>
      <c r="H49" s="19">
        <v>3957</v>
      </c>
      <c r="I49" s="46">
        <v>14.768231693662761</v>
      </c>
      <c r="J49" s="19">
        <v>26794</v>
      </c>
      <c r="K49" s="72">
        <v>100</v>
      </c>
      <c r="M49" s="19">
        <v>26794</v>
      </c>
      <c r="N49" s="44">
        <v>118.9364346590909</v>
      </c>
    </row>
    <row r="50" spans="1:14" ht="10.5" customHeight="1">
      <c r="A50" s="19" t="s">
        <v>37</v>
      </c>
      <c r="B50" s="19">
        <v>5728</v>
      </c>
      <c r="C50" s="46">
        <v>21.292888740195533</v>
      </c>
      <c r="D50" s="19">
        <v>16802</v>
      </c>
      <c r="E50" s="46">
        <v>62.45864466004981</v>
      </c>
      <c r="F50" s="19">
        <v>595</v>
      </c>
      <c r="G50" s="46">
        <v>2.2118136872235232</v>
      </c>
      <c r="H50" s="19">
        <v>3776</v>
      </c>
      <c r="I50" s="46">
        <v>14.036652912531133</v>
      </c>
      <c r="J50" s="19">
        <v>26901</v>
      </c>
      <c r="K50" s="72">
        <v>100</v>
      </c>
      <c r="M50" s="19">
        <v>26901</v>
      </c>
      <c r="N50" s="29">
        <v>119.41139914772727</v>
      </c>
    </row>
    <row r="51" spans="1:14" s="30" customFormat="1" ht="10.5" customHeight="1">
      <c r="A51" s="19" t="s">
        <v>41</v>
      </c>
      <c r="B51" s="19">
        <v>5838</v>
      </c>
      <c r="C51" s="31">
        <v>21.66073018699911</v>
      </c>
      <c r="D51" s="19">
        <v>16752</v>
      </c>
      <c r="E51" s="31">
        <v>62.154942119323245</v>
      </c>
      <c r="F51" s="47">
        <v>591</v>
      </c>
      <c r="G51" s="94">
        <v>2.1927871772039182</v>
      </c>
      <c r="H51" s="19">
        <v>3771</v>
      </c>
      <c r="I51" s="31">
        <v>13.99154051647373</v>
      </c>
      <c r="J51" s="19">
        <v>26952</v>
      </c>
      <c r="K51" s="43">
        <v>100</v>
      </c>
      <c r="M51" s="19">
        <v>26952</v>
      </c>
      <c r="N51" s="29">
        <v>119.63778409090908</v>
      </c>
    </row>
    <row r="52" spans="1:14" s="30" customFormat="1" ht="10.5" customHeight="1">
      <c r="A52" s="19" t="s">
        <v>42</v>
      </c>
      <c r="B52" s="19">
        <v>5819</v>
      </c>
      <c r="C52" s="31">
        <f aca="true" t="shared" si="8" ref="C52:C58">B52/J52*100</f>
        <v>21.73864315600717</v>
      </c>
      <c r="D52" s="19">
        <v>16656</v>
      </c>
      <c r="E52" s="31">
        <f aca="true" t="shared" si="9" ref="E52:E58">D52/J52*100</f>
        <v>62.22355050806934</v>
      </c>
      <c r="F52" s="47">
        <v>614</v>
      </c>
      <c r="G52" s="94">
        <f aca="true" t="shared" si="10" ref="G52:G58">F52/J52*100</f>
        <v>2.2937836222355052</v>
      </c>
      <c r="H52" s="19">
        <v>3679</v>
      </c>
      <c r="I52" s="31">
        <f aca="true" t="shared" si="11" ref="I52:I58">H52/J52*100</f>
        <v>13.744022713687986</v>
      </c>
      <c r="J52" s="19">
        <f aca="true" t="shared" si="12" ref="J52:J58">SUM(H52,F52,D52,B52)</f>
        <v>26768</v>
      </c>
      <c r="K52" s="43">
        <f aca="true" t="shared" si="13" ref="K52:K58">I52+G52+E52+C52</f>
        <v>100</v>
      </c>
      <c r="M52" s="19">
        <f aca="true" t="shared" si="14" ref="M52:M58">SUM(J52)</f>
        <v>26768</v>
      </c>
      <c r="N52" s="29">
        <f>M52/M43*100</f>
        <v>118.82102272727273</v>
      </c>
    </row>
    <row r="53" spans="1:14" s="30" customFormat="1" ht="10.5" customHeight="1">
      <c r="A53" s="19" t="s">
        <v>43</v>
      </c>
      <c r="B53" s="19">
        <v>5910</v>
      </c>
      <c r="C53" s="31">
        <f t="shared" si="8"/>
        <v>22.090980450790564</v>
      </c>
      <c r="D53" s="19">
        <v>16565</v>
      </c>
      <c r="E53" s="31">
        <f t="shared" si="9"/>
        <v>61.91828953762195</v>
      </c>
      <c r="F53" s="47">
        <v>664</v>
      </c>
      <c r="G53" s="94">
        <f t="shared" si="10"/>
        <v>2.4819646394796844</v>
      </c>
      <c r="H53" s="19">
        <f>3546+68</f>
        <v>3614</v>
      </c>
      <c r="I53" s="31">
        <f t="shared" si="11"/>
        <v>13.508765372107801</v>
      </c>
      <c r="J53" s="19">
        <f t="shared" si="12"/>
        <v>26753</v>
      </c>
      <c r="K53" s="43">
        <f t="shared" si="13"/>
        <v>100</v>
      </c>
      <c r="M53" s="19">
        <f t="shared" si="14"/>
        <v>26753</v>
      </c>
      <c r="N53" s="29">
        <f aca="true" t="shared" si="15" ref="N53:N58">M53/$M$43*100</f>
        <v>118.75443892045455</v>
      </c>
    </row>
    <row r="54" spans="1:14" s="30" customFormat="1" ht="10.5" customHeight="1">
      <c r="A54" s="19" t="s">
        <v>63</v>
      </c>
      <c r="B54" s="19">
        <v>5944</v>
      </c>
      <c r="C54" s="31">
        <f t="shared" si="8"/>
        <v>22.184071060685227</v>
      </c>
      <c r="D54" s="19">
        <v>16539</v>
      </c>
      <c r="E54" s="31">
        <f t="shared" si="9"/>
        <v>61.726505934164365</v>
      </c>
      <c r="F54" s="47">
        <v>677</v>
      </c>
      <c r="G54" s="94">
        <f t="shared" si="10"/>
        <v>2.5266850787489736</v>
      </c>
      <c r="H54" s="19">
        <v>3634</v>
      </c>
      <c r="I54" s="31">
        <f t="shared" si="11"/>
        <v>13.562737926401432</v>
      </c>
      <c r="J54" s="19">
        <f t="shared" si="12"/>
        <v>26794</v>
      </c>
      <c r="K54" s="43">
        <f t="shared" si="13"/>
        <v>100</v>
      </c>
      <c r="M54" s="19">
        <f t="shared" si="14"/>
        <v>26794</v>
      </c>
      <c r="N54" s="29">
        <f t="shared" si="15"/>
        <v>118.93643465909092</v>
      </c>
    </row>
    <row r="55" spans="1:14" s="30" customFormat="1" ht="10.5" customHeight="1">
      <c r="A55" s="19" t="s">
        <v>64</v>
      </c>
      <c r="B55" s="19">
        <v>6068</v>
      </c>
      <c r="C55" s="31">
        <f t="shared" si="8"/>
        <v>22.358142962417098</v>
      </c>
      <c r="D55" s="19">
        <v>16682</v>
      </c>
      <c r="E55" s="31">
        <f t="shared" si="9"/>
        <v>61.466470154753125</v>
      </c>
      <c r="F55" s="47">
        <v>688</v>
      </c>
      <c r="G55" s="94">
        <f t="shared" si="10"/>
        <v>2.535003684598379</v>
      </c>
      <c r="H55" s="19">
        <v>3702</v>
      </c>
      <c r="I55" s="31">
        <f t="shared" si="11"/>
        <v>13.640383198231392</v>
      </c>
      <c r="J55" s="19">
        <f t="shared" si="12"/>
        <v>27140</v>
      </c>
      <c r="K55" s="43">
        <f t="shared" si="13"/>
        <v>100</v>
      </c>
      <c r="M55" s="19">
        <f t="shared" si="14"/>
        <v>27140</v>
      </c>
      <c r="N55" s="29">
        <f t="shared" si="15"/>
        <v>120.47230113636364</v>
      </c>
    </row>
    <row r="56" spans="1:14" s="30" customFormat="1" ht="10.5" customHeight="1">
      <c r="A56" s="19" t="s">
        <v>65</v>
      </c>
      <c r="B56" s="19">
        <v>6294</v>
      </c>
      <c r="C56" s="31">
        <f t="shared" si="8"/>
        <v>22.85154122644592</v>
      </c>
      <c r="D56" s="19">
        <v>16803</v>
      </c>
      <c r="E56" s="31">
        <f t="shared" si="9"/>
        <v>61.00642631521621</v>
      </c>
      <c r="F56" s="47">
        <v>706</v>
      </c>
      <c r="G56" s="94">
        <f t="shared" si="10"/>
        <v>2.563264713357296</v>
      </c>
      <c r="H56" s="19">
        <v>3740</v>
      </c>
      <c r="I56" s="31">
        <f t="shared" si="11"/>
        <v>13.578767744980578</v>
      </c>
      <c r="J56" s="19">
        <f t="shared" si="12"/>
        <v>27543</v>
      </c>
      <c r="K56" s="43">
        <f t="shared" si="13"/>
        <v>100</v>
      </c>
      <c r="M56" s="19">
        <f t="shared" si="14"/>
        <v>27543</v>
      </c>
      <c r="N56" s="29">
        <f t="shared" si="15"/>
        <v>122.26118607954545</v>
      </c>
    </row>
    <row r="57" spans="1:14" s="30" customFormat="1" ht="10.5" customHeight="1">
      <c r="A57" s="19" t="s">
        <v>68</v>
      </c>
      <c r="B57" s="19">
        <v>6414</v>
      </c>
      <c r="C57" s="31">
        <f>B57/J57*100</f>
        <v>23.151055766107202</v>
      </c>
      <c r="D57" s="19">
        <v>16758</v>
      </c>
      <c r="E57" s="31">
        <f>D57/J57*100</f>
        <v>60.48727666486193</v>
      </c>
      <c r="F57" s="47">
        <v>701</v>
      </c>
      <c r="G57" s="94">
        <f>F57/J57*100</f>
        <v>2.5302292005053237</v>
      </c>
      <c r="H57" s="19">
        <v>3832</v>
      </c>
      <c r="I57" s="31">
        <f>H57/J57*100</f>
        <v>13.831438368525536</v>
      </c>
      <c r="J57" s="19">
        <f>SUM(H57,F57,D57,B57)</f>
        <v>27705</v>
      </c>
      <c r="K57" s="43">
        <f>I57+G57+E57+C57</f>
        <v>100</v>
      </c>
      <c r="M57" s="19">
        <f>SUM(J57)</f>
        <v>27705</v>
      </c>
      <c r="N57" s="29">
        <f t="shared" si="15"/>
        <v>122.98029119318181</v>
      </c>
    </row>
    <row r="58" spans="1:14" s="30" customFormat="1" ht="10.5" customHeight="1">
      <c r="A58" s="19" t="s">
        <v>72</v>
      </c>
      <c r="B58" s="19">
        <v>6564</v>
      </c>
      <c r="C58" s="31">
        <f t="shared" si="8"/>
        <v>23.255978742249777</v>
      </c>
      <c r="D58" s="19">
        <v>16992</v>
      </c>
      <c r="E58" s="31">
        <f t="shared" si="9"/>
        <v>60.20194862710363</v>
      </c>
      <c r="F58" s="47">
        <v>704</v>
      </c>
      <c r="G58" s="94">
        <f t="shared" si="10"/>
        <v>2.494242692648361</v>
      </c>
      <c r="H58" s="19">
        <v>3965</v>
      </c>
      <c r="I58" s="31">
        <f t="shared" si="11"/>
        <v>14.04782993799823</v>
      </c>
      <c r="J58" s="19">
        <f t="shared" si="12"/>
        <v>28225</v>
      </c>
      <c r="K58" s="43">
        <f t="shared" si="13"/>
        <v>100</v>
      </c>
      <c r="M58" s="19">
        <f t="shared" si="14"/>
        <v>28225</v>
      </c>
      <c r="N58" s="29">
        <f t="shared" si="15"/>
        <v>125.28852982954545</v>
      </c>
    </row>
    <row r="59" spans="1:14" s="30" customFormat="1" ht="10.5" customHeight="1">
      <c r="A59" s="19" t="s">
        <v>100</v>
      </c>
      <c r="B59" s="19">
        <v>6800</v>
      </c>
      <c r="C59" s="31">
        <f>B59/J59*100</f>
        <v>23.804522859343276</v>
      </c>
      <c r="D59" s="19">
        <v>17050</v>
      </c>
      <c r="E59" s="31">
        <f>D59/J59*100</f>
        <v>59.68634040467688</v>
      </c>
      <c r="F59" s="47">
        <v>675</v>
      </c>
      <c r="G59" s="94">
        <f>F59/J59*100</f>
        <v>2.3629489603024574</v>
      </c>
      <c r="H59" s="19">
        <v>4041</v>
      </c>
      <c r="I59" s="31">
        <f>H59/J59*100</f>
        <v>14.14618777567738</v>
      </c>
      <c r="J59" s="19">
        <f>SUM(H59,F59,D59,B59)</f>
        <v>28566</v>
      </c>
      <c r="K59" s="43">
        <f>I59+G59+E59+C59</f>
        <v>100</v>
      </c>
      <c r="M59" s="19">
        <f>SUM(J59)</f>
        <v>28566</v>
      </c>
      <c r="N59" s="29">
        <f>M59/$M$43*100</f>
        <v>126.80220170454545</v>
      </c>
    </row>
    <row r="60" spans="1:14" s="30" customFormat="1" ht="10.5" customHeight="1">
      <c r="A60" s="19" t="s">
        <v>116</v>
      </c>
      <c r="B60" s="19">
        <v>6793</v>
      </c>
      <c r="C60" s="31">
        <f>B60/J60*100</f>
        <v>23.850988378217057</v>
      </c>
      <c r="D60" s="19">
        <v>17016</v>
      </c>
      <c r="E60" s="31">
        <f>D60/J60*100</f>
        <v>59.74509322004143</v>
      </c>
      <c r="F60" s="47">
        <v>677</v>
      </c>
      <c r="G60" s="94">
        <f>F60/J60*100</f>
        <v>2.377023278677013</v>
      </c>
      <c r="H60" s="19">
        <v>3995</v>
      </c>
      <c r="I60" s="31">
        <f>H60/J60*100</f>
        <v>14.026895123064499</v>
      </c>
      <c r="J60" s="19">
        <f>SUM(H60,F60,D60,B60)</f>
        <v>28481</v>
      </c>
      <c r="K60" s="43">
        <f>I60+G60+E60+C60</f>
        <v>100</v>
      </c>
      <c r="M60" s="19">
        <f>SUM(J60)</f>
        <v>28481</v>
      </c>
      <c r="N60" s="29">
        <f>M60/$M$43*100</f>
        <v>126.42489346590908</v>
      </c>
    </row>
    <row r="61" spans="1:14" s="30" customFormat="1" ht="10.5" customHeight="1">
      <c r="A61" s="19" t="s">
        <v>126</v>
      </c>
      <c r="B61" s="19">
        <v>6825</v>
      </c>
      <c r="C61" s="31">
        <f>B61/J61*100</f>
        <v>24.110644010315468</v>
      </c>
      <c r="D61" s="19">
        <v>16866</v>
      </c>
      <c r="E61" s="31">
        <f>D61/J61*100</f>
        <v>59.58243543999717</v>
      </c>
      <c r="F61" s="47">
        <v>658</v>
      </c>
      <c r="G61" s="94">
        <f>F61/J61*100</f>
        <v>2.3245133712509274</v>
      </c>
      <c r="H61" s="19">
        <v>3958</v>
      </c>
      <c r="I61" s="31">
        <f>H61/J61*100</f>
        <v>13.982407178436429</v>
      </c>
      <c r="J61" s="19">
        <f>SUM(H61,F61,D61,B61)</f>
        <v>28307</v>
      </c>
      <c r="K61" s="43">
        <f>I61+G61+E61+C61</f>
        <v>100</v>
      </c>
      <c r="M61" s="19">
        <f>SUM(J61)</f>
        <v>28307</v>
      </c>
      <c r="N61" s="29">
        <f>M61/$M$43*100</f>
        <v>125.65252130681819</v>
      </c>
    </row>
    <row r="62" spans="1:14" s="30" customFormat="1" ht="10.5" customHeight="1">
      <c r="A62" s="19" t="s">
        <v>131</v>
      </c>
      <c r="B62" s="19">
        <v>6581</v>
      </c>
      <c r="C62" s="31">
        <f>B62/J62*100</f>
        <v>23.945711894625767</v>
      </c>
      <c r="D62" s="19">
        <v>16462</v>
      </c>
      <c r="E62" s="31">
        <f>D62/J62*100</f>
        <v>59.89884655969144</v>
      </c>
      <c r="F62" s="47">
        <v>651</v>
      </c>
      <c r="G62" s="94">
        <f>F62/J62*100</f>
        <v>2.3687370374413272</v>
      </c>
      <c r="H62" s="19">
        <f>3655+134</f>
        <v>3789</v>
      </c>
      <c r="I62" s="31">
        <f>H62/J62*100</f>
        <v>13.78670450824146</v>
      </c>
      <c r="J62" s="19">
        <f>SUM(H62,F62,D62,B62)</f>
        <v>27483</v>
      </c>
      <c r="K62" s="43">
        <f>I62+G62+E62+C62</f>
        <v>100</v>
      </c>
      <c r="M62" s="19">
        <f>SUM(J62)</f>
        <v>27483</v>
      </c>
      <c r="N62" s="29">
        <f>M62/$M$43*100</f>
        <v>121.99485085227273</v>
      </c>
    </row>
    <row r="63" spans="1:14" s="30" customFormat="1" ht="10.5" customHeight="1">
      <c r="A63" s="36" t="s">
        <v>143</v>
      </c>
      <c r="B63" s="36">
        <v>6139</v>
      </c>
      <c r="C63" s="38">
        <f>B63/J63*100</f>
        <v>24.001094690749863</v>
      </c>
      <c r="D63" s="36">
        <v>15370</v>
      </c>
      <c r="E63" s="38">
        <f>D63/J63*100</f>
        <v>60.090702947845806</v>
      </c>
      <c r="F63" s="50">
        <v>611</v>
      </c>
      <c r="G63" s="93">
        <f>F63/J63*100</f>
        <v>2.3887716005942607</v>
      </c>
      <c r="H63" s="36">
        <v>3458</v>
      </c>
      <c r="I63" s="38">
        <f>H63/J63*100</f>
        <v>13.519430760810073</v>
      </c>
      <c r="J63" s="36">
        <f>SUM(H63,F63,D63,B63)</f>
        <v>25578</v>
      </c>
      <c r="K63" s="52">
        <f>I63+G63+E63+C63</f>
        <v>100</v>
      </c>
      <c r="M63" s="36">
        <f>SUM(J63)</f>
        <v>25578</v>
      </c>
      <c r="N63" s="41">
        <f>M63/$M$43*100</f>
        <v>113.53870738636364</v>
      </c>
    </row>
    <row r="64" spans="1:17" ht="10.5" customHeight="1">
      <c r="A64" s="53"/>
      <c r="B64" s="53"/>
      <c r="C64" s="46"/>
      <c r="D64" s="53"/>
      <c r="E64" s="46"/>
      <c r="F64" s="53"/>
      <c r="G64" s="46"/>
      <c r="H64" s="53"/>
      <c r="I64" s="46"/>
      <c r="J64" s="53"/>
      <c r="K64" s="92"/>
      <c r="M64" s="53"/>
      <c r="N64" s="46"/>
      <c r="P64" s="2"/>
      <c r="Q64" s="2"/>
    </row>
    <row r="65" spans="1:14" ht="10.5" customHeight="1">
      <c r="A65" s="6" t="s">
        <v>51</v>
      </c>
      <c r="B65" s="7"/>
      <c r="C65" s="8"/>
      <c r="D65" s="7"/>
      <c r="E65" s="8"/>
      <c r="F65" s="7"/>
      <c r="G65" s="9"/>
      <c r="H65" s="7"/>
      <c r="I65" s="8"/>
      <c r="J65" s="7"/>
      <c r="K65" s="10"/>
      <c r="L65" s="9"/>
      <c r="M65" s="7"/>
      <c r="N65" s="8"/>
    </row>
    <row r="66" spans="1:14" ht="10.5" customHeight="1">
      <c r="A66" s="6" t="s">
        <v>62</v>
      </c>
      <c r="B66" s="7"/>
      <c r="C66" s="8"/>
      <c r="D66" s="7"/>
      <c r="E66" s="8"/>
      <c r="F66" s="7"/>
      <c r="G66" s="9"/>
      <c r="H66" s="7"/>
      <c r="I66" s="8"/>
      <c r="J66" s="7"/>
      <c r="K66" s="10"/>
      <c r="L66" s="9"/>
      <c r="M66" s="7"/>
      <c r="N66" s="8"/>
    </row>
    <row r="67" spans="1:14" ht="10.5" customHeight="1">
      <c r="A67" s="2"/>
      <c r="B67" s="2"/>
      <c r="C67" s="3"/>
      <c r="D67" s="2"/>
      <c r="E67" s="3"/>
      <c r="F67" s="2"/>
      <c r="G67" s="3"/>
      <c r="H67" s="2"/>
      <c r="I67" s="3"/>
      <c r="J67" s="2"/>
      <c r="K67" s="4"/>
      <c r="M67" s="2"/>
      <c r="N67" s="3"/>
    </row>
    <row r="68" spans="1:14" ht="10.5" customHeight="1">
      <c r="A68" s="11"/>
      <c r="B68" s="12" t="s">
        <v>7</v>
      </c>
      <c r="C68" s="13"/>
      <c r="D68" s="12" t="s">
        <v>6</v>
      </c>
      <c r="E68" s="13"/>
      <c r="F68" s="12" t="s">
        <v>0</v>
      </c>
      <c r="G68" s="13"/>
      <c r="H68" s="12" t="s">
        <v>1</v>
      </c>
      <c r="I68" s="13"/>
      <c r="J68" s="12" t="s">
        <v>4</v>
      </c>
      <c r="K68" s="14"/>
      <c r="M68" s="12" t="s">
        <v>11</v>
      </c>
      <c r="N68" s="15"/>
    </row>
    <row r="69" spans="1:14" ht="10.5" customHeight="1">
      <c r="A69" s="16" t="s">
        <v>12</v>
      </c>
      <c r="B69" s="17" t="s">
        <v>5</v>
      </c>
      <c r="C69" s="18"/>
      <c r="D69" s="16" t="s">
        <v>8</v>
      </c>
      <c r="E69" s="8"/>
      <c r="F69" s="19"/>
      <c r="G69" s="3"/>
      <c r="H69" s="16" t="str">
        <f>"+ VGC"</f>
        <v>+ VGC</v>
      </c>
      <c r="I69" s="8"/>
      <c r="J69" s="19"/>
      <c r="K69" s="20"/>
      <c r="M69" s="16" t="s">
        <v>10</v>
      </c>
      <c r="N69" s="21"/>
    </row>
    <row r="70" spans="1:14" s="26" customFormat="1" ht="10.5" customHeight="1">
      <c r="A70" s="22"/>
      <c r="B70" s="61" t="s">
        <v>13</v>
      </c>
      <c r="C70" s="74" t="s">
        <v>14</v>
      </c>
      <c r="D70" s="61" t="s">
        <v>13</v>
      </c>
      <c r="E70" s="74" t="s">
        <v>14</v>
      </c>
      <c r="F70" s="61" t="s">
        <v>13</v>
      </c>
      <c r="G70" s="74" t="s">
        <v>14</v>
      </c>
      <c r="H70" s="61" t="s">
        <v>13</v>
      </c>
      <c r="I70" s="74" t="s">
        <v>14</v>
      </c>
      <c r="J70" s="61" t="s">
        <v>13</v>
      </c>
      <c r="K70" s="75" t="s">
        <v>14</v>
      </c>
      <c r="M70" s="61" t="s">
        <v>13</v>
      </c>
      <c r="N70" s="75" t="s">
        <v>14</v>
      </c>
    </row>
    <row r="71" spans="1:16" ht="10.5" customHeight="1">
      <c r="A71" s="19" t="s">
        <v>15</v>
      </c>
      <c r="B71" s="19">
        <v>56979</v>
      </c>
      <c r="C71" s="46">
        <v>13.608842798149471</v>
      </c>
      <c r="D71" s="19">
        <v>270147</v>
      </c>
      <c r="E71" s="46">
        <v>64.52180725164858</v>
      </c>
      <c r="F71" s="19">
        <v>867</v>
      </c>
      <c r="G71" s="76">
        <v>0.2070739519120306</v>
      </c>
      <c r="H71" s="19">
        <v>90698</v>
      </c>
      <c r="I71" s="46">
        <v>21.66227599828991</v>
      </c>
      <c r="J71" s="19">
        <v>418691</v>
      </c>
      <c r="K71" s="72">
        <v>100</v>
      </c>
      <c r="L71" s="32"/>
      <c r="M71" s="19">
        <v>418691</v>
      </c>
      <c r="N71" s="44">
        <v>101.44600615909461</v>
      </c>
      <c r="O71" s="32"/>
      <c r="P71" s="2"/>
    </row>
    <row r="72" spans="1:16" ht="10.5" customHeight="1">
      <c r="A72" s="19" t="s">
        <v>16</v>
      </c>
      <c r="B72" s="19">
        <v>56313</v>
      </c>
      <c r="C72" s="46">
        <v>13.584848309402501</v>
      </c>
      <c r="D72" s="19">
        <v>266956</v>
      </c>
      <c r="E72" s="46">
        <v>64.39999228037672</v>
      </c>
      <c r="F72" s="19">
        <v>822</v>
      </c>
      <c r="G72" s="76">
        <v>0.19829782306623436</v>
      </c>
      <c r="H72" s="19">
        <v>90437</v>
      </c>
      <c r="I72" s="46">
        <v>21.816861587154545</v>
      </c>
      <c r="J72" s="19">
        <v>414528</v>
      </c>
      <c r="K72" s="72">
        <v>100</v>
      </c>
      <c r="L72" s="30"/>
      <c r="M72" s="19">
        <v>414528</v>
      </c>
      <c r="N72" s="44">
        <v>100.4373393292838</v>
      </c>
      <c r="O72" s="30"/>
      <c r="P72" s="2"/>
    </row>
    <row r="73" spans="1:16" s="30" customFormat="1" ht="10.5" customHeight="1">
      <c r="A73" s="19" t="s">
        <v>17</v>
      </c>
      <c r="B73" s="19">
        <v>55842</v>
      </c>
      <c r="C73" s="46">
        <v>13.534534367130485</v>
      </c>
      <c r="D73" s="19">
        <v>264918</v>
      </c>
      <c r="E73" s="46">
        <v>64.2086919428293</v>
      </c>
      <c r="F73" s="19">
        <v>815</v>
      </c>
      <c r="G73" s="76">
        <v>0.19753313830470517</v>
      </c>
      <c r="H73" s="19">
        <v>91014</v>
      </c>
      <c r="I73" s="46">
        <v>22.059240551735503</v>
      </c>
      <c r="J73" s="19">
        <v>412589</v>
      </c>
      <c r="K73" s="72">
        <v>100</v>
      </c>
      <c r="M73" s="19">
        <v>412589</v>
      </c>
      <c r="N73" s="44">
        <v>99.96753270353238</v>
      </c>
      <c r="P73" s="2"/>
    </row>
    <row r="74" spans="1:16" s="30" customFormat="1" ht="10.5" customHeight="1">
      <c r="A74" s="19" t="s">
        <v>18</v>
      </c>
      <c r="B74" s="19">
        <v>55702</v>
      </c>
      <c r="C74" s="46">
        <v>13.496219013721067</v>
      </c>
      <c r="D74" s="19">
        <v>264859</v>
      </c>
      <c r="E74" s="46">
        <v>64.17354981428221</v>
      </c>
      <c r="F74" s="19">
        <v>766</v>
      </c>
      <c r="G74" s="76">
        <v>0.1855966350312437</v>
      </c>
      <c r="H74" s="19">
        <v>91396</v>
      </c>
      <c r="I74" s="46">
        <v>22.144634536965473</v>
      </c>
      <c r="J74" s="19">
        <v>412723</v>
      </c>
      <c r="K74" s="72">
        <v>100</v>
      </c>
      <c r="M74" s="33">
        <v>412723</v>
      </c>
      <c r="N74" s="34">
        <v>100</v>
      </c>
      <c r="P74" s="2"/>
    </row>
    <row r="75" spans="1:16" s="30" customFormat="1" ht="10.5" customHeight="1">
      <c r="A75" s="19" t="s">
        <v>19</v>
      </c>
      <c r="B75" s="19">
        <v>57087</v>
      </c>
      <c r="C75" s="46">
        <v>13.677824658755203</v>
      </c>
      <c r="D75" s="19">
        <v>267534</v>
      </c>
      <c r="E75" s="46">
        <v>64.10011284978042</v>
      </c>
      <c r="F75" s="19">
        <v>932</v>
      </c>
      <c r="G75" s="76">
        <v>0.22330359945276243</v>
      </c>
      <c r="H75" s="19">
        <v>91816</v>
      </c>
      <c r="I75" s="46">
        <v>21.998758892011626</v>
      </c>
      <c r="J75" s="19">
        <v>417369</v>
      </c>
      <c r="K75" s="72">
        <v>100</v>
      </c>
      <c r="M75" s="19">
        <v>417369</v>
      </c>
      <c r="N75" s="44">
        <v>101.12569447304851</v>
      </c>
      <c r="P75" s="53"/>
    </row>
    <row r="76" spans="1:16" s="30" customFormat="1" ht="10.5" customHeight="1">
      <c r="A76" s="19" t="s">
        <v>20</v>
      </c>
      <c r="B76" s="19">
        <v>57977</v>
      </c>
      <c r="C76" s="46">
        <v>13.670274221310507</v>
      </c>
      <c r="D76" s="19">
        <v>271835</v>
      </c>
      <c r="E76" s="46">
        <v>64.09539977835938</v>
      </c>
      <c r="F76" s="19">
        <v>928</v>
      </c>
      <c r="G76" s="76">
        <v>0.21881115748272856</v>
      </c>
      <c r="H76" s="19">
        <v>93370</v>
      </c>
      <c r="I76" s="46">
        <v>22.015514842847374</v>
      </c>
      <c r="J76" s="19">
        <v>424110</v>
      </c>
      <c r="K76" s="72">
        <v>100</v>
      </c>
      <c r="M76" s="19">
        <v>424110</v>
      </c>
      <c r="N76" s="44">
        <v>102.75899331997489</v>
      </c>
      <c r="P76" s="53"/>
    </row>
    <row r="77" spans="1:16" s="30" customFormat="1" ht="10.5" customHeight="1">
      <c r="A77" s="19" t="s">
        <v>21</v>
      </c>
      <c r="B77" s="19">
        <v>58708</v>
      </c>
      <c r="C77" s="46">
        <v>13.654420452325356</v>
      </c>
      <c r="D77" s="19">
        <v>275116</v>
      </c>
      <c r="E77" s="46">
        <v>63.987012624547624</v>
      </c>
      <c r="F77" s="19">
        <v>879</v>
      </c>
      <c r="G77" s="76">
        <v>0.2044395240443208</v>
      </c>
      <c r="H77" s="19">
        <v>95253</v>
      </c>
      <c r="I77" s="46">
        <v>22.154127399082697</v>
      </c>
      <c r="J77" s="19">
        <v>429956</v>
      </c>
      <c r="K77" s="72">
        <v>100</v>
      </c>
      <c r="M77" s="19">
        <v>429956</v>
      </c>
      <c r="N77" s="44">
        <v>104.17543970168855</v>
      </c>
      <c r="P77" s="53"/>
    </row>
    <row r="78" spans="1:16" s="30" customFormat="1" ht="10.5" customHeight="1">
      <c r="A78" s="19" t="s">
        <v>22</v>
      </c>
      <c r="B78" s="19">
        <v>59387</v>
      </c>
      <c r="C78" s="46">
        <v>13.635413916217983</v>
      </c>
      <c r="D78" s="19">
        <v>277673</v>
      </c>
      <c r="E78" s="46">
        <v>63.75446290194818</v>
      </c>
      <c r="F78" s="19">
        <v>763</v>
      </c>
      <c r="G78" s="76">
        <v>0.17518683917480798</v>
      </c>
      <c r="H78" s="19">
        <v>96449</v>
      </c>
      <c r="I78" s="46">
        <v>22.144948167196667</v>
      </c>
      <c r="J78" s="19">
        <v>434272</v>
      </c>
      <c r="K78" s="72">
        <v>100</v>
      </c>
      <c r="M78" s="19">
        <v>434272</v>
      </c>
      <c r="N78" s="44">
        <v>105.22117739985416</v>
      </c>
      <c r="P78" s="53"/>
    </row>
    <row r="79" spans="1:16" s="30" customFormat="1" ht="10.5" customHeight="1">
      <c r="A79" s="19" t="s">
        <v>23</v>
      </c>
      <c r="B79" s="19">
        <v>59908</v>
      </c>
      <c r="C79" s="46">
        <v>13.755036908629616</v>
      </c>
      <c r="D79" s="19">
        <v>278292</v>
      </c>
      <c r="E79" s="46">
        <v>63.89658695627217</v>
      </c>
      <c r="F79" s="19">
        <v>908</v>
      </c>
      <c r="G79" s="76">
        <v>0.20847922669819877</v>
      </c>
      <c r="H79" s="19">
        <v>96427</v>
      </c>
      <c r="I79" s="46">
        <v>22.139896908400015</v>
      </c>
      <c r="J79" s="19">
        <v>435535</v>
      </c>
      <c r="K79" s="72">
        <v>100</v>
      </c>
      <c r="M79" s="19">
        <v>435535</v>
      </c>
      <c r="N79" s="44">
        <v>105.52719378372419</v>
      </c>
      <c r="P79" s="53"/>
    </row>
    <row r="80" spans="1:14" s="30" customFormat="1" ht="10.5" customHeight="1">
      <c r="A80" s="19" t="s">
        <v>36</v>
      </c>
      <c r="B80" s="19">
        <v>59802</v>
      </c>
      <c r="C80" s="46">
        <v>13.769110333394732</v>
      </c>
      <c r="D80" s="19">
        <v>277027</v>
      </c>
      <c r="E80" s="46">
        <v>63.7840762571376</v>
      </c>
      <c r="F80" s="19">
        <v>881</v>
      </c>
      <c r="G80" s="76">
        <v>0.20284582796095046</v>
      </c>
      <c r="H80" s="19">
        <v>96610</v>
      </c>
      <c r="I80" s="46">
        <v>22.243967581506723</v>
      </c>
      <c r="J80" s="19">
        <v>434320</v>
      </c>
      <c r="K80" s="72">
        <v>100</v>
      </c>
      <c r="M80" s="19">
        <v>434320</v>
      </c>
      <c r="N80" s="44">
        <v>105.23280747620076</v>
      </c>
    </row>
    <row r="81" spans="1:14" ht="10.5" customHeight="1">
      <c r="A81" s="19" t="s">
        <v>37</v>
      </c>
      <c r="B81" s="19">
        <v>61690</v>
      </c>
      <c r="C81" s="46">
        <v>14.30628767024807</v>
      </c>
      <c r="D81" s="19">
        <v>274690</v>
      </c>
      <c r="E81" s="46">
        <v>63.702288217546474</v>
      </c>
      <c r="F81" s="19">
        <v>792</v>
      </c>
      <c r="G81" s="46">
        <v>0.18366963583784196</v>
      </c>
      <c r="H81" s="19">
        <v>94037</v>
      </c>
      <c r="I81" s="46">
        <v>21.807754476367606</v>
      </c>
      <c r="J81" s="19">
        <v>431209</v>
      </c>
      <c r="K81" s="72">
        <v>100</v>
      </c>
      <c r="M81" s="19">
        <v>431209</v>
      </c>
      <c r="N81" s="29">
        <v>104.4790331529864</v>
      </c>
    </row>
    <row r="82" spans="1:14" s="30" customFormat="1" ht="10.5" customHeight="1">
      <c r="A82" s="19" t="s">
        <v>41</v>
      </c>
      <c r="B82" s="19">
        <v>61268</v>
      </c>
      <c r="C82" s="31">
        <v>14.363042616986313</v>
      </c>
      <c r="D82" s="19">
        <v>272028</v>
      </c>
      <c r="E82" s="46">
        <v>63.77145911427748</v>
      </c>
      <c r="F82" s="19">
        <v>789</v>
      </c>
      <c r="G82" s="46">
        <v>0.18496508168705034</v>
      </c>
      <c r="H82" s="19">
        <v>92482</v>
      </c>
      <c r="I82" s="46">
        <v>21.68053318704916</v>
      </c>
      <c r="J82" s="19">
        <v>426567</v>
      </c>
      <c r="K82" s="43">
        <v>100</v>
      </c>
      <c r="M82" s="19">
        <v>426567</v>
      </c>
      <c r="N82" s="29">
        <v>103.35430785296676</v>
      </c>
    </row>
    <row r="83" spans="1:14" s="30" customFormat="1" ht="10.5" customHeight="1">
      <c r="A83" s="19" t="s">
        <v>42</v>
      </c>
      <c r="B83" s="19">
        <f aca="true" t="shared" si="16" ref="B83:B94">SUM(B52,B21)</f>
        <v>59980</v>
      </c>
      <c r="C83" s="31">
        <f aca="true" t="shared" si="17" ref="C83:C89">B83/J83*100</f>
        <v>14.257935998554712</v>
      </c>
      <c r="D83" s="19">
        <f aca="true" t="shared" si="18" ref="D83:D94">SUM(D52,D21)</f>
        <v>267987</v>
      </c>
      <c r="E83" s="46">
        <f aca="true" t="shared" si="19" ref="E83:E89">D83/J83*100</f>
        <v>63.703592771668596</v>
      </c>
      <c r="F83" s="19">
        <f aca="true" t="shared" si="20" ref="F83:F94">SUM(F52,F21)</f>
        <v>828</v>
      </c>
      <c r="G83" s="46">
        <f aca="true" t="shared" si="21" ref="G83:G89">F83/J83*100</f>
        <v>0.19682512515510675</v>
      </c>
      <c r="H83" s="19">
        <f aca="true" t="shared" si="22" ref="H83:H94">SUM(H52,H21)</f>
        <v>91883</v>
      </c>
      <c r="I83" s="46">
        <f aca="true" t="shared" si="23" ref="I83:I89">H83/J83*100</f>
        <v>21.84164610462159</v>
      </c>
      <c r="J83" s="19">
        <f aca="true" t="shared" si="24" ref="J83:J89">SUM(H83,F83,D83,B83)</f>
        <v>420678</v>
      </c>
      <c r="K83" s="43">
        <f aca="true" t="shared" si="25" ref="K83:K89">I83+G83+E83+C83</f>
        <v>100.00000000000001</v>
      </c>
      <c r="M83" s="19">
        <f aca="true" t="shared" si="26" ref="M83:M89">SUM(J83)</f>
        <v>420678</v>
      </c>
      <c r="N83" s="29">
        <f>M83/M74*100</f>
        <v>101.92744286119262</v>
      </c>
    </row>
    <row r="84" spans="1:14" s="30" customFormat="1" ht="10.5" customHeight="1">
      <c r="A84" s="19" t="s">
        <v>43</v>
      </c>
      <c r="B84" s="19">
        <f t="shared" si="16"/>
        <v>59432</v>
      </c>
      <c r="C84" s="31">
        <f t="shared" si="17"/>
        <v>14.295954546985273</v>
      </c>
      <c r="D84" s="19">
        <f t="shared" si="18"/>
        <v>264679</v>
      </c>
      <c r="E84" s="46">
        <f t="shared" si="19"/>
        <v>63.66669392821234</v>
      </c>
      <c r="F84" s="19">
        <f t="shared" si="20"/>
        <v>905</v>
      </c>
      <c r="G84" s="46">
        <f t="shared" si="21"/>
        <v>0.2176914602406393</v>
      </c>
      <c r="H84" s="19">
        <f t="shared" si="22"/>
        <v>90710</v>
      </c>
      <c r="I84" s="46">
        <f t="shared" si="23"/>
        <v>21.819660064561756</v>
      </c>
      <c r="J84" s="19">
        <f t="shared" si="24"/>
        <v>415726</v>
      </c>
      <c r="K84" s="43">
        <f t="shared" si="25"/>
        <v>100.00000000000001</v>
      </c>
      <c r="M84" s="19">
        <f t="shared" si="26"/>
        <v>415726</v>
      </c>
      <c r="N84" s="29">
        <f aca="true" t="shared" si="27" ref="N84:N89">M84/$M$74*100</f>
        <v>100.7276066514345</v>
      </c>
    </row>
    <row r="85" spans="1:14" s="30" customFormat="1" ht="10.5" customHeight="1">
      <c r="A85" s="19" t="s">
        <v>63</v>
      </c>
      <c r="B85" s="19">
        <f t="shared" si="16"/>
        <v>59144</v>
      </c>
      <c r="C85" s="31">
        <f t="shared" si="17"/>
        <v>14.287681392242076</v>
      </c>
      <c r="D85" s="19">
        <f t="shared" si="18"/>
        <v>262830</v>
      </c>
      <c r="E85" s="46">
        <f t="shared" si="19"/>
        <v>63.493022120975674</v>
      </c>
      <c r="F85" s="19">
        <f t="shared" si="20"/>
        <v>936</v>
      </c>
      <c r="G85" s="46">
        <f t="shared" si="21"/>
        <v>0.22611371877347802</v>
      </c>
      <c r="H85" s="19">
        <f t="shared" si="22"/>
        <v>91041</v>
      </c>
      <c r="I85" s="46">
        <f t="shared" si="23"/>
        <v>21.993182768008772</v>
      </c>
      <c r="J85" s="19">
        <f t="shared" si="24"/>
        <v>413951</v>
      </c>
      <c r="K85" s="43">
        <f t="shared" si="25"/>
        <v>100</v>
      </c>
      <c r="M85" s="19">
        <f t="shared" si="26"/>
        <v>413951</v>
      </c>
      <c r="N85" s="29">
        <f t="shared" si="27"/>
        <v>100.29753611986732</v>
      </c>
    </row>
    <row r="86" spans="1:16" s="30" customFormat="1" ht="10.5" customHeight="1">
      <c r="A86" s="19" t="s">
        <v>64</v>
      </c>
      <c r="B86" s="19">
        <f t="shared" si="16"/>
        <v>59253</v>
      </c>
      <c r="C86" s="31">
        <f t="shared" si="17"/>
        <v>14.392380804329397</v>
      </c>
      <c r="D86" s="19">
        <f t="shared" si="18"/>
        <v>260579</v>
      </c>
      <c r="E86" s="46">
        <f t="shared" si="19"/>
        <v>63.29387875063457</v>
      </c>
      <c r="F86" s="19">
        <f t="shared" si="20"/>
        <v>934</v>
      </c>
      <c r="G86" s="46">
        <f t="shared" si="21"/>
        <v>0.2268658746602477</v>
      </c>
      <c r="H86" s="19">
        <f t="shared" si="22"/>
        <v>90931</v>
      </c>
      <c r="I86" s="46">
        <f t="shared" si="23"/>
        <v>22.086874570375787</v>
      </c>
      <c r="J86" s="19">
        <f t="shared" si="24"/>
        <v>411697</v>
      </c>
      <c r="K86" s="43">
        <f t="shared" si="25"/>
        <v>100</v>
      </c>
      <c r="M86" s="19">
        <f t="shared" si="26"/>
        <v>411697</v>
      </c>
      <c r="N86" s="29">
        <f t="shared" si="27"/>
        <v>99.75140711809131</v>
      </c>
      <c r="P86" s="53"/>
    </row>
    <row r="87" spans="1:16" s="30" customFormat="1" ht="10.5" customHeight="1">
      <c r="A87" s="19" t="s">
        <v>65</v>
      </c>
      <c r="B87" s="19">
        <f t="shared" si="16"/>
        <v>59381</v>
      </c>
      <c r="C87" s="31">
        <f t="shared" si="17"/>
        <v>14.503511021554619</v>
      </c>
      <c r="D87" s="19">
        <f t="shared" si="18"/>
        <v>258930</v>
      </c>
      <c r="E87" s="46">
        <f t="shared" si="19"/>
        <v>63.24235207913538</v>
      </c>
      <c r="F87" s="19">
        <f t="shared" si="20"/>
        <v>939</v>
      </c>
      <c r="G87" s="46">
        <f t="shared" si="21"/>
        <v>0.2293460340721744</v>
      </c>
      <c r="H87" s="19">
        <f t="shared" si="22"/>
        <v>90175</v>
      </c>
      <c r="I87" s="46">
        <f t="shared" si="23"/>
        <v>22.024790865237833</v>
      </c>
      <c r="J87" s="19">
        <f t="shared" si="24"/>
        <v>409425</v>
      </c>
      <c r="K87" s="43">
        <f t="shared" si="25"/>
        <v>100</v>
      </c>
      <c r="M87" s="19">
        <f t="shared" si="26"/>
        <v>409425</v>
      </c>
      <c r="N87" s="29">
        <f t="shared" si="27"/>
        <v>99.20091683768533</v>
      </c>
      <c r="P87" s="53"/>
    </row>
    <row r="88" spans="1:16" s="30" customFormat="1" ht="10.5" customHeight="1">
      <c r="A88" s="19" t="s">
        <v>68</v>
      </c>
      <c r="B88" s="19">
        <f t="shared" si="16"/>
        <v>59646</v>
      </c>
      <c r="C88" s="31">
        <f>B88/J88*100</f>
        <v>14.622629945428066</v>
      </c>
      <c r="D88" s="19">
        <f t="shared" si="18"/>
        <v>257097</v>
      </c>
      <c r="E88" s="46">
        <f>D88/J88*100</f>
        <v>63.02910993326829</v>
      </c>
      <c r="F88" s="19">
        <f t="shared" si="20"/>
        <v>934</v>
      </c>
      <c r="G88" s="46">
        <f>F88/J88*100</f>
        <v>0.2289765679011135</v>
      </c>
      <c r="H88" s="19">
        <f t="shared" si="22"/>
        <v>90225</v>
      </c>
      <c r="I88" s="46">
        <f>H88/J88*100</f>
        <v>22.119283553402532</v>
      </c>
      <c r="J88" s="19">
        <f>SUM(H88,F88,D88,B88)</f>
        <v>407902</v>
      </c>
      <c r="K88" s="43">
        <f>I88+G88+E88+C88</f>
        <v>100</v>
      </c>
      <c r="M88" s="19">
        <f>SUM(J88)</f>
        <v>407902</v>
      </c>
      <c r="N88" s="29">
        <f t="shared" si="27"/>
        <v>98.83190420693782</v>
      </c>
      <c r="P88" s="53"/>
    </row>
    <row r="89" spans="1:16" s="30" customFormat="1" ht="10.5" customHeight="1">
      <c r="A89" s="19" t="s">
        <v>72</v>
      </c>
      <c r="B89" s="19">
        <f t="shared" si="16"/>
        <v>60509</v>
      </c>
      <c r="C89" s="31">
        <f t="shared" si="17"/>
        <v>14.75080934550277</v>
      </c>
      <c r="D89" s="19">
        <f t="shared" si="18"/>
        <v>257813</v>
      </c>
      <c r="E89" s="46">
        <f t="shared" si="19"/>
        <v>62.84933497152664</v>
      </c>
      <c r="F89" s="19">
        <f t="shared" si="20"/>
        <v>935</v>
      </c>
      <c r="G89" s="46">
        <f t="shared" si="21"/>
        <v>0.2279331461112411</v>
      </c>
      <c r="H89" s="19">
        <f t="shared" si="22"/>
        <v>90951</v>
      </c>
      <c r="I89" s="46">
        <f t="shared" si="23"/>
        <v>22.17192253685935</v>
      </c>
      <c r="J89" s="19">
        <f t="shared" si="24"/>
        <v>410208</v>
      </c>
      <c r="K89" s="43">
        <f t="shared" si="25"/>
        <v>100</v>
      </c>
      <c r="M89" s="19">
        <f t="shared" si="26"/>
        <v>410208</v>
      </c>
      <c r="N89" s="29">
        <f t="shared" si="27"/>
        <v>99.39063245808933</v>
      </c>
      <c r="P89" s="53"/>
    </row>
    <row r="90" spans="1:16" s="30" customFormat="1" ht="10.5" customHeight="1">
      <c r="A90" s="19" t="s">
        <v>100</v>
      </c>
      <c r="B90" s="19">
        <f t="shared" si="16"/>
        <v>61742</v>
      </c>
      <c r="C90" s="31">
        <f>B90/J90*100</f>
        <v>14.86820368827391</v>
      </c>
      <c r="D90" s="19">
        <f t="shared" si="18"/>
        <v>259860</v>
      </c>
      <c r="E90" s="46">
        <f>D90/J90*100</f>
        <v>62.577360798724655</v>
      </c>
      <c r="F90" s="19">
        <f t="shared" si="20"/>
        <v>904</v>
      </c>
      <c r="G90" s="46">
        <f>F90/J90*100</f>
        <v>0.2176938896407569</v>
      </c>
      <c r="H90" s="19">
        <f t="shared" si="22"/>
        <v>92756</v>
      </c>
      <c r="I90" s="46">
        <f>H90/J90*100</f>
        <v>22.336741623360673</v>
      </c>
      <c r="J90" s="19">
        <f>SUM(H90,F90,D90,B90)</f>
        <v>415262</v>
      </c>
      <c r="K90" s="43">
        <f>I90+G90+E90+C90</f>
        <v>99.99999999999999</v>
      </c>
      <c r="M90" s="19">
        <f>SUM(J90)</f>
        <v>415262</v>
      </c>
      <c r="N90" s="29">
        <f>M90/$M$74*100</f>
        <v>100.61518258008397</v>
      </c>
      <c r="P90" s="53"/>
    </row>
    <row r="91" spans="1:16" s="30" customFormat="1" ht="10.5" customHeight="1">
      <c r="A91" s="19" t="s">
        <v>116</v>
      </c>
      <c r="B91" s="19">
        <f t="shared" si="16"/>
        <v>62853</v>
      </c>
      <c r="C91" s="31">
        <f>B91/J91*100</f>
        <v>14.935413656756142</v>
      </c>
      <c r="D91" s="19">
        <f t="shared" si="18"/>
        <v>262424</v>
      </c>
      <c r="E91" s="46">
        <f>D91/J91*100</f>
        <v>62.35837578891339</v>
      </c>
      <c r="F91" s="19">
        <f t="shared" si="20"/>
        <v>895</v>
      </c>
      <c r="G91" s="46">
        <f>F91/J91*100</f>
        <v>0.21267394114516006</v>
      </c>
      <c r="H91" s="19">
        <f t="shared" si="22"/>
        <v>94660</v>
      </c>
      <c r="I91" s="46">
        <f>H91/J91*100</f>
        <v>22.49353661318531</v>
      </c>
      <c r="J91" s="19">
        <f>SUM(H91,F91,D91,B91)</f>
        <v>420832</v>
      </c>
      <c r="K91" s="43">
        <f>I91+G91+E91+C91</f>
        <v>100</v>
      </c>
      <c r="M91" s="19">
        <f>SUM(J91)</f>
        <v>420832</v>
      </c>
      <c r="N91" s="29">
        <f>M91/$M$74*100</f>
        <v>101.96475602280464</v>
      </c>
      <c r="P91" s="53"/>
    </row>
    <row r="92" spans="1:16" s="30" customFormat="1" ht="12" customHeight="1">
      <c r="A92" s="19" t="s">
        <v>126</v>
      </c>
      <c r="B92" s="19">
        <f t="shared" si="16"/>
        <v>64693</v>
      </c>
      <c r="C92" s="31">
        <f>B92/J92*100</f>
        <v>15.11391565195451</v>
      </c>
      <c r="D92" s="19">
        <f t="shared" si="18"/>
        <v>266282</v>
      </c>
      <c r="E92" s="46">
        <f>D92/J92*100</f>
        <v>62.2101879281182</v>
      </c>
      <c r="F92" s="19">
        <f t="shared" si="20"/>
        <v>864</v>
      </c>
      <c r="G92" s="46">
        <f>F92/J92*100</f>
        <v>0.20185218065770172</v>
      </c>
      <c r="H92" s="19">
        <f t="shared" si="22"/>
        <v>96197</v>
      </c>
      <c r="I92" s="46">
        <f>H92/J92*100</f>
        <v>22.474044239269595</v>
      </c>
      <c r="J92" s="19">
        <f>SUM(H92,F92,D92,B92)</f>
        <v>428036</v>
      </c>
      <c r="K92" s="43">
        <f>I92+G92+E92+C92</f>
        <v>100.00000000000001</v>
      </c>
      <c r="M92" s="19">
        <f>SUM(J92)</f>
        <v>428036</v>
      </c>
      <c r="N92" s="29">
        <f>M92/$M$74*100</f>
        <v>103.71023664782433</v>
      </c>
      <c r="P92" s="53"/>
    </row>
    <row r="93" spans="1:16" s="30" customFormat="1" ht="10.5" customHeight="1">
      <c r="A93" s="19" t="s">
        <v>131</v>
      </c>
      <c r="B93" s="19">
        <f t="shared" si="16"/>
        <v>67807</v>
      </c>
      <c r="C93" s="31">
        <f>B93/J93*100</f>
        <v>15.460577317707147</v>
      </c>
      <c r="D93" s="19">
        <f t="shared" si="18"/>
        <v>272109</v>
      </c>
      <c r="E93" s="46">
        <f>D93/J93*100</f>
        <v>62.04318482374938</v>
      </c>
      <c r="F93" s="19">
        <f t="shared" si="20"/>
        <v>887</v>
      </c>
      <c r="G93" s="46">
        <f>F93/J93*100</f>
        <v>0.20224360435952393</v>
      </c>
      <c r="H93" s="19">
        <f t="shared" si="22"/>
        <v>97777</v>
      </c>
      <c r="I93" s="46">
        <f>H93/J93*100</f>
        <v>22.293994254183957</v>
      </c>
      <c r="J93" s="19">
        <f>SUM(H93,F93,D93,B93)</f>
        <v>438580</v>
      </c>
      <c r="K93" s="43">
        <f>I93+G93+E93+C93</f>
        <v>100.00000000000001</v>
      </c>
      <c r="M93" s="19">
        <f>SUM(J93)</f>
        <v>438580</v>
      </c>
      <c r="N93" s="29">
        <f>M93/$M$74*100</f>
        <v>106.26497675196195</v>
      </c>
      <c r="P93" s="53"/>
    </row>
    <row r="94" spans="1:16" s="30" customFormat="1" ht="10.5" customHeight="1">
      <c r="A94" s="36" t="s">
        <v>143</v>
      </c>
      <c r="B94" s="36">
        <f t="shared" si="16"/>
        <v>70022</v>
      </c>
      <c r="C94" s="38">
        <f>B94/J94*100</f>
        <v>15.612868988983008</v>
      </c>
      <c r="D94" s="36">
        <f t="shared" si="18"/>
        <v>277185</v>
      </c>
      <c r="E94" s="49">
        <f>D94/J94*100</f>
        <v>61.804191407147115</v>
      </c>
      <c r="F94" s="36">
        <f t="shared" si="20"/>
        <v>823</v>
      </c>
      <c r="G94" s="49">
        <f>F94/J94*100</f>
        <v>0.18350505809507034</v>
      </c>
      <c r="H94" s="36">
        <f t="shared" si="22"/>
        <v>100459</v>
      </c>
      <c r="I94" s="49">
        <f>H94/J94*100</f>
        <v>22.399434545774813</v>
      </c>
      <c r="J94" s="36">
        <f>SUM(H94,F94,D94,B94)</f>
        <v>448489</v>
      </c>
      <c r="K94" s="52">
        <f>I94+G94+E94+C94</f>
        <v>100.00000000000001</v>
      </c>
      <c r="M94" s="36">
        <f>SUM(J94)</f>
        <v>448489</v>
      </c>
      <c r="N94" s="41">
        <f>M94/$M$74*100</f>
        <v>108.66586063776431</v>
      </c>
      <c r="P94" s="53"/>
    </row>
    <row r="95" spans="1:16" ht="10.5" customHeight="1">
      <c r="A95" s="53"/>
      <c r="B95" s="53"/>
      <c r="C95" s="31"/>
      <c r="D95" s="53"/>
      <c r="E95" s="46"/>
      <c r="F95" s="53"/>
      <c r="G95" s="46"/>
      <c r="H95" s="53"/>
      <c r="I95" s="46"/>
      <c r="J95" s="53"/>
      <c r="K95" s="95"/>
      <c r="L95" s="30"/>
      <c r="M95" s="53"/>
      <c r="N95" s="46"/>
      <c r="P95" s="2"/>
    </row>
    <row r="96" ht="10.5" customHeight="1">
      <c r="A96" s="5" t="s">
        <v>44</v>
      </c>
    </row>
    <row r="97" ht="10.5" customHeight="1">
      <c r="A97" s="5" t="s">
        <v>24</v>
      </c>
    </row>
    <row r="98" ht="10.5" customHeight="1">
      <c r="A98" s="5" t="s">
        <v>25</v>
      </c>
    </row>
    <row r="99" ht="10.5" customHeight="1">
      <c r="A99" s="5" t="s">
        <v>26</v>
      </c>
    </row>
    <row r="100" ht="9.75">
      <c r="A100" s="53" t="s">
        <v>45</v>
      </c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73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0"/>
  <sheetViews>
    <sheetView zoomScalePageLayoutView="0" workbookViewId="0" topLeftCell="A1">
      <selection activeCell="AC59" sqref="AC59"/>
    </sheetView>
  </sheetViews>
  <sheetFormatPr defaultColWidth="9.140625" defaultRowHeight="12.75"/>
  <cols>
    <col min="1" max="1" width="11.00390625" style="5" customWidth="1"/>
    <col min="2" max="12" width="8.28125" style="5" customWidth="1"/>
    <col min="13" max="13" width="2.140625" style="5" customWidth="1"/>
    <col min="14" max="15" width="6.7109375" style="5" customWidth="1"/>
    <col min="16" max="16384" width="9.140625" style="5" customWidth="1"/>
  </cols>
  <sheetData>
    <row r="1" ht="9.75">
      <c r="A1" s="96" t="s">
        <v>142</v>
      </c>
    </row>
    <row r="3" spans="1:15" ht="9.75">
      <c r="A3" s="6" t="s">
        <v>57</v>
      </c>
      <c r="B3" s="7"/>
      <c r="C3" s="7"/>
      <c r="D3" s="7"/>
      <c r="E3" s="7"/>
      <c r="F3" s="9"/>
      <c r="G3" s="9"/>
      <c r="H3" s="7"/>
      <c r="I3" s="7"/>
      <c r="J3" s="7"/>
      <c r="K3" s="7"/>
      <c r="L3" s="7"/>
      <c r="M3" s="9"/>
      <c r="N3" s="9"/>
      <c r="O3" s="9"/>
    </row>
    <row r="4" spans="1:15" ht="9.75">
      <c r="A4" s="6" t="s">
        <v>62</v>
      </c>
      <c r="B4" s="7"/>
      <c r="C4" s="7"/>
      <c r="D4" s="7"/>
      <c r="E4" s="7"/>
      <c r="F4" s="9"/>
      <c r="G4" s="9"/>
      <c r="H4" s="7"/>
      <c r="I4" s="7"/>
      <c r="J4" s="7"/>
      <c r="K4" s="7"/>
      <c r="L4" s="7"/>
      <c r="M4" s="9"/>
      <c r="N4" s="9"/>
      <c r="O4" s="9"/>
    </row>
    <row r="5" spans="1:12" ht="9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5" ht="9.75">
      <c r="A6" s="11"/>
      <c r="B6" s="12" t="s">
        <v>7</v>
      </c>
      <c r="C6" s="13"/>
      <c r="D6" s="12" t="s">
        <v>6</v>
      </c>
      <c r="E6" s="54"/>
      <c r="F6" s="12" t="s">
        <v>0</v>
      </c>
      <c r="G6" s="54"/>
      <c r="H6" s="12" t="s">
        <v>1</v>
      </c>
      <c r="I6" s="54"/>
      <c r="J6" s="12" t="s">
        <v>4</v>
      </c>
      <c r="K6" s="55"/>
      <c r="L6" s="56"/>
      <c r="N6" s="12" t="s">
        <v>27</v>
      </c>
      <c r="O6" s="56"/>
    </row>
    <row r="7" spans="1:15" ht="9.75">
      <c r="A7" s="16" t="s">
        <v>12</v>
      </c>
      <c r="B7" s="17" t="s">
        <v>5</v>
      </c>
      <c r="C7" s="18"/>
      <c r="D7" s="16" t="s">
        <v>8</v>
      </c>
      <c r="E7" s="7"/>
      <c r="F7" s="19"/>
      <c r="G7" s="2"/>
      <c r="H7" s="19"/>
      <c r="I7" s="2"/>
      <c r="J7" s="19"/>
      <c r="K7" s="53"/>
      <c r="L7" s="58"/>
      <c r="N7" s="59" t="s">
        <v>28</v>
      </c>
      <c r="O7" s="60"/>
    </row>
    <row r="8" spans="1:15" s="26" customFormat="1" ht="9.75">
      <c r="A8" s="22"/>
      <c r="B8" s="61" t="s">
        <v>2</v>
      </c>
      <c r="C8" s="62" t="s">
        <v>3</v>
      </c>
      <c r="D8" s="61" t="s">
        <v>2</v>
      </c>
      <c r="E8" s="62" t="s">
        <v>3</v>
      </c>
      <c r="F8" s="61" t="s">
        <v>2</v>
      </c>
      <c r="G8" s="62" t="s">
        <v>3</v>
      </c>
      <c r="H8" s="61" t="s">
        <v>2</v>
      </c>
      <c r="I8" s="62" t="s">
        <v>3</v>
      </c>
      <c r="J8" s="61" t="s">
        <v>2</v>
      </c>
      <c r="K8" s="62" t="s">
        <v>3</v>
      </c>
      <c r="L8" s="63" t="s">
        <v>4</v>
      </c>
      <c r="N8" s="61" t="s">
        <v>2</v>
      </c>
      <c r="O8" s="63" t="s">
        <v>3</v>
      </c>
    </row>
    <row r="9" spans="1:15" ht="10.5" customHeight="1">
      <c r="A9" s="65" t="s">
        <v>15</v>
      </c>
      <c r="B9" s="53">
        <v>27156</v>
      </c>
      <c r="C9" s="58">
        <v>26247</v>
      </c>
      <c r="D9" s="53">
        <v>119311</v>
      </c>
      <c r="E9" s="58">
        <v>137608</v>
      </c>
      <c r="F9" s="53">
        <v>346</v>
      </c>
      <c r="G9" s="58">
        <v>320</v>
      </c>
      <c r="H9" s="53">
        <v>55651</v>
      </c>
      <c r="I9" s="58">
        <v>31590</v>
      </c>
      <c r="J9" s="19">
        <v>202464</v>
      </c>
      <c r="K9" s="53">
        <v>195765</v>
      </c>
      <c r="L9" s="58">
        <v>398229</v>
      </c>
      <c r="M9" s="66"/>
      <c r="N9" s="64">
        <v>50.841098965670504</v>
      </c>
      <c r="O9" s="29">
        <v>49.158901034329496</v>
      </c>
    </row>
    <row r="10" spans="1:15" s="30" customFormat="1" ht="10.5" customHeight="1">
      <c r="A10" s="65" t="s">
        <v>16</v>
      </c>
      <c r="B10" s="19">
        <v>26804</v>
      </c>
      <c r="C10" s="53">
        <v>25869</v>
      </c>
      <c r="D10" s="19">
        <v>118251</v>
      </c>
      <c r="E10" s="53">
        <v>135115</v>
      </c>
      <c r="F10" s="19">
        <v>328</v>
      </c>
      <c r="G10" s="53">
        <v>288</v>
      </c>
      <c r="H10" s="19">
        <v>54766</v>
      </c>
      <c r="I10" s="53">
        <v>32053</v>
      </c>
      <c r="J10" s="19">
        <v>200149</v>
      </c>
      <c r="K10" s="53">
        <v>193325</v>
      </c>
      <c r="L10" s="58">
        <v>393474</v>
      </c>
      <c r="N10" s="64">
        <v>50.86714751165261</v>
      </c>
      <c r="O10" s="29">
        <v>49.13285248834739</v>
      </c>
    </row>
    <row r="11" spans="1:15" s="30" customFormat="1" ht="10.5" customHeight="1">
      <c r="A11" s="65" t="s">
        <v>17</v>
      </c>
      <c r="B11" s="19">
        <v>26477</v>
      </c>
      <c r="C11" s="53">
        <v>25433</v>
      </c>
      <c r="D11" s="19">
        <v>117222</v>
      </c>
      <c r="E11" s="53">
        <v>133769</v>
      </c>
      <c r="F11" s="19">
        <v>309</v>
      </c>
      <c r="G11" s="53">
        <v>297</v>
      </c>
      <c r="H11" s="19">
        <v>54454</v>
      </c>
      <c r="I11" s="53">
        <v>32876</v>
      </c>
      <c r="J11" s="19">
        <v>198462</v>
      </c>
      <c r="K11" s="53">
        <v>192375</v>
      </c>
      <c r="L11" s="58">
        <v>390837</v>
      </c>
      <c r="N11" s="64">
        <v>50.77871337667621</v>
      </c>
      <c r="O11" s="29">
        <v>49.22128662332379</v>
      </c>
    </row>
    <row r="12" spans="1:15" s="30" customFormat="1" ht="10.5" customHeight="1">
      <c r="A12" s="65" t="s">
        <v>18</v>
      </c>
      <c r="B12" s="19">
        <v>26435</v>
      </c>
      <c r="C12" s="53">
        <v>25144</v>
      </c>
      <c r="D12" s="19">
        <v>117595</v>
      </c>
      <c r="E12" s="53">
        <v>132835</v>
      </c>
      <c r="F12" s="19">
        <v>287</v>
      </c>
      <c r="G12" s="53">
        <v>294</v>
      </c>
      <c r="H12" s="19">
        <v>53815</v>
      </c>
      <c r="I12" s="53">
        <v>33790</v>
      </c>
      <c r="J12" s="19">
        <v>198132</v>
      </c>
      <c r="K12" s="53">
        <v>192063</v>
      </c>
      <c r="L12" s="58">
        <v>390195</v>
      </c>
      <c r="N12" s="64">
        <v>50.77768807903741</v>
      </c>
      <c r="O12" s="29">
        <v>49.222311920962596</v>
      </c>
    </row>
    <row r="13" spans="1:15" s="30" customFormat="1" ht="10.5" customHeight="1">
      <c r="A13" s="65" t="s">
        <v>19</v>
      </c>
      <c r="B13" s="19">
        <v>27092</v>
      </c>
      <c r="C13" s="53">
        <v>25687</v>
      </c>
      <c r="D13" s="19">
        <v>119810</v>
      </c>
      <c r="E13" s="53">
        <v>132858</v>
      </c>
      <c r="F13" s="19">
        <v>266</v>
      </c>
      <c r="G13" s="53">
        <v>268</v>
      </c>
      <c r="H13" s="19">
        <v>52795</v>
      </c>
      <c r="I13" s="53">
        <v>35472</v>
      </c>
      <c r="J13" s="19">
        <v>199963</v>
      </c>
      <c r="K13" s="53">
        <v>194285</v>
      </c>
      <c r="L13" s="58">
        <v>394248</v>
      </c>
      <c r="N13" s="64">
        <v>50.72010511150342</v>
      </c>
      <c r="O13" s="29">
        <v>49.27989488849658</v>
      </c>
    </row>
    <row r="14" spans="1:15" s="30" customFormat="1" ht="10.5" customHeight="1">
      <c r="A14" s="65" t="s">
        <v>20</v>
      </c>
      <c r="B14" s="19">
        <v>27417</v>
      </c>
      <c r="C14" s="53">
        <v>25902</v>
      </c>
      <c r="D14" s="19">
        <v>122887</v>
      </c>
      <c r="E14" s="53">
        <v>133596</v>
      </c>
      <c r="F14" s="19">
        <v>251</v>
      </c>
      <c r="G14" s="53">
        <v>260</v>
      </c>
      <c r="H14" s="19">
        <v>52507</v>
      </c>
      <c r="I14" s="53">
        <v>37218</v>
      </c>
      <c r="J14" s="19">
        <v>203062</v>
      </c>
      <c r="K14" s="53">
        <v>196976</v>
      </c>
      <c r="L14" s="58">
        <v>400038</v>
      </c>
      <c r="N14" s="64">
        <v>50.76067773561511</v>
      </c>
      <c r="O14" s="29">
        <v>49.23932226438488</v>
      </c>
    </row>
    <row r="15" spans="1:15" s="30" customFormat="1" ht="10.5" customHeight="1">
      <c r="A15" s="65" t="s">
        <v>21</v>
      </c>
      <c r="B15" s="19">
        <v>27594</v>
      </c>
      <c r="C15" s="53">
        <v>26205</v>
      </c>
      <c r="D15" s="19">
        <v>124989</v>
      </c>
      <c r="E15" s="53">
        <v>134262</v>
      </c>
      <c r="F15" s="19">
        <v>232</v>
      </c>
      <c r="G15" s="53">
        <v>229</v>
      </c>
      <c r="H15" s="19">
        <v>52231</v>
      </c>
      <c r="I15" s="53">
        <v>39279</v>
      </c>
      <c r="J15" s="19">
        <v>205046</v>
      </c>
      <c r="K15" s="53">
        <v>199975</v>
      </c>
      <c r="L15" s="58">
        <v>405021</v>
      </c>
      <c r="N15" s="64">
        <v>50.62601692257932</v>
      </c>
      <c r="O15" s="29">
        <v>49.373983077420675</v>
      </c>
    </row>
    <row r="16" spans="1:15" s="30" customFormat="1" ht="10.5" customHeight="1">
      <c r="A16" s="65" t="s">
        <v>22</v>
      </c>
      <c r="B16" s="19">
        <v>27894</v>
      </c>
      <c r="C16" s="53">
        <v>26412</v>
      </c>
      <c r="D16" s="19">
        <v>126710</v>
      </c>
      <c r="E16" s="53">
        <v>134618</v>
      </c>
      <c r="F16" s="19">
        <v>176</v>
      </c>
      <c r="G16" s="53">
        <v>160</v>
      </c>
      <c r="H16" s="19">
        <v>51601</v>
      </c>
      <c r="I16" s="53">
        <v>40974</v>
      </c>
      <c r="J16" s="19">
        <v>206381</v>
      </c>
      <c r="K16" s="53">
        <v>202164</v>
      </c>
      <c r="L16" s="58">
        <v>408545</v>
      </c>
      <c r="N16" s="64">
        <v>50.51609981764555</v>
      </c>
      <c r="O16" s="29">
        <v>49.48390018235445</v>
      </c>
    </row>
    <row r="17" spans="1:15" s="30" customFormat="1" ht="10.5" customHeight="1">
      <c r="A17" s="65" t="s">
        <v>23</v>
      </c>
      <c r="B17" s="19">
        <v>28033</v>
      </c>
      <c r="C17" s="53">
        <v>26660</v>
      </c>
      <c r="D17" s="19">
        <v>127822</v>
      </c>
      <c r="E17" s="53">
        <v>133892</v>
      </c>
      <c r="F17" s="19">
        <v>176</v>
      </c>
      <c r="G17" s="53">
        <v>153</v>
      </c>
      <c r="H17" s="19">
        <v>50670</v>
      </c>
      <c r="I17" s="53">
        <v>41917</v>
      </c>
      <c r="J17" s="19">
        <v>206701</v>
      </c>
      <c r="K17" s="53">
        <v>202622</v>
      </c>
      <c r="L17" s="58">
        <v>409323</v>
      </c>
      <c r="N17" s="64">
        <v>50.49826176393704</v>
      </c>
      <c r="O17" s="29">
        <v>49.50173823606296</v>
      </c>
    </row>
    <row r="18" spans="1:15" s="30" customFormat="1" ht="10.5" customHeight="1">
      <c r="A18" s="65" t="s">
        <v>36</v>
      </c>
      <c r="B18" s="19">
        <v>27754</v>
      </c>
      <c r="C18" s="53">
        <v>26617</v>
      </c>
      <c r="D18" s="19">
        <v>127713</v>
      </c>
      <c r="E18" s="53">
        <v>132465</v>
      </c>
      <c r="F18" s="19">
        <v>155</v>
      </c>
      <c r="G18" s="53">
        <v>169</v>
      </c>
      <c r="H18" s="19">
        <v>49890</v>
      </c>
      <c r="I18" s="53">
        <v>42763</v>
      </c>
      <c r="J18" s="19">
        <v>205512</v>
      </c>
      <c r="K18" s="53">
        <v>202014</v>
      </c>
      <c r="L18" s="58">
        <v>407526</v>
      </c>
      <c r="N18" s="64">
        <v>50.42917507103841</v>
      </c>
      <c r="O18" s="29">
        <v>49.570824928961585</v>
      </c>
    </row>
    <row r="19" spans="1:15" ht="10.5" customHeight="1">
      <c r="A19" s="65" t="s">
        <v>37</v>
      </c>
      <c r="B19" s="19">
        <v>28426</v>
      </c>
      <c r="C19" s="53">
        <v>27536</v>
      </c>
      <c r="D19" s="19">
        <v>126982</v>
      </c>
      <c r="E19" s="53">
        <v>130906</v>
      </c>
      <c r="F19" s="19">
        <v>93</v>
      </c>
      <c r="G19" s="53">
        <v>104</v>
      </c>
      <c r="H19" s="19">
        <v>48090</v>
      </c>
      <c r="I19" s="53">
        <v>42171</v>
      </c>
      <c r="J19" s="19">
        <v>203591</v>
      </c>
      <c r="K19" s="53">
        <v>200717</v>
      </c>
      <c r="L19" s="58">
        <v>404308</v>
      </c>
      <c r="N19" s="64">
        <v>50.35542210394056</v>
      </c>
      <c r="O19" s="29">
        <v>49.64457789605944</v>
      </c>
    </row>
    <row r="20" spans="1:15" s="30" customFormat="1" ht="10.5" customHeight="1">
      <c r="A20" s="65" t="s">
        <v>41</v>
      </c>
      <c r="B20" s="19">
        <v>27974</v>
      </c>
      <c r="C20" s="53">
        <v>27456</v>
      </c>
      <c r="D20" s="19">
        <v>125942</v>
      </c>
      <c r="E20" s="53">
        <v>129334</v>
      </c>
      <c r="F20" s="19">
        <v>101</v>
      </c>
      <c r="G20" s="53">
        <v>97</v>
      </c>
      <c r="H20" s="19">
        <v>46684</v>
      </c>
      <c r="I20" s="53">
        <v>42027</v>
      </c>
      <c r="J20" s="19">
        <v>200701</v>
      </c>
      <c r="K20" s="53">
        <v>198914</v>
      </c>
      <c r="L20" s="58">
        <v>399615</v>
      </c>
      <c r="N20" s="64">
        <v>50.22359020557287</v>
      </c>
      <c r="O20" s="29">
        <v>49.77640979442713</v>
      </c>
    </row>
    <row r="21" spans="1:15" s="30" customFormat="1" ht="10.5" customHeight="1">
      <c r="A21" s="65" t="s">
        <v>42</v>
      </c>
      <c r="B21" s="19">
        <v>27304</v>
      </c>
      <c r="C21" s="53">
        <v>26857</v>
      </c>
      <c r="D21" s="19">
        <v>124539</v>
      </c>
      <c r="E21" s="53">
        <v>126792</v>
      </c>
      <c r="F21" s="19">
        <v>94</v>
      </c>
      <c r="G21" s="53">
        <v>120</v>
      </c>
      <c r="H21" s="19">
        <v>46025</v>
      </c>
      <c r="I21" s="53">
        <v>42179</v>
      </c>
      <c r="J21" s="19">
        <f aca="true" t="shared" si="0" ref="J21:K23">SUM(H21,F21,D21,B21)</f>
        <v>197962</v>
      </c>
      <c r="K21" s="53">
        <f t="shared" si="0"/>
        <v>195948</v>
      </c>
      <c r="L21" s="58">
        <f aca="true" t="shared" si="1" ref="L21:L27">SUM(J21:K21)</f>
        <v>393910</v>
      </c>
      <c r="N21" s="64">
        <f aca="true" t="shared" si="2" ref="N21:N27">J21/L21*100</f>
        <v>50.25564215176055</v>
      </c>
      <c r="O21" s="29">
        <f aca="true" t="shared" si="3" ref="O21:O27">K21/L21*100</f>
        <v>49.744357848239446</v>
      </c>
    </row>
    <row r="22" spans="1:15" s="30" customFormat="1" ht="10.5" customHeight="1">
      <c r="A22" s="65" t="s">
        <v>43</v>
      </c>
      <c r="B22" s="19">
        <v>26817</v>
      </c>
      <c r="C22" s="53">
        <v>26705</v>
      </c>
      <c r="D22" s="19">
        <v>123410</v>
      </c>
      <c r="E22" s="53">
        <v>124704</v>
      </c>
      <c r="F22" s="19">
        <v>112</v>
      </c>
      <c r="G22" s="53">
        <v>129</v>
      </c>
      <c r="H22" s="19">
        <v>45070</v>
      </c>
      <c r="I22" s="53">
        <v>42026</v>
      </c>
      <c r="J22" s="19">
        <f t="shared" si="0"/>
        <v>195409</v>
      </c>
      <c r="K22" s="53">
        <f t="shared" si="0"/>
        <v>193564</v>
      </c>
      <c r="L22" s="58">
        <f t="shared" si="1"/>
        <v>388973</v>
      </c>
      <c r="N22" s="64">
        <f t="shared" si="2"/>
        <v>50.23716299074743</v>
      </c>
      <c r="O22" s="29">
        <f t="shared" si="3"/>
        <v>49.76283700925257</v>
      </c>
    </row>
    <row r="23" spans="1:15" s="30" customFormat="1" ht="10.5" customHeight="1">
      <c r="A23" s="65" t="s">
        <v>63</v>
      </c>
      <c r="B23" s="19">
        <v>26573</v>
      </c>
      <c r="C23" s="53">
        <v>26627</v>
      </c>
      <c r="D23" s="19">
        <v>122498</v>
      </c>
      <c r="E23" s="53">
        <v>123793</v>
      </c>
      <c r="F23" s="19">
        <v>118</v>
      </c>
      <c r="G23" s="53">
        <v>141</v>
      </c>
      <c r="H23" s="19">
        <v>44880</v>
      </c>
      <c r="I23" s="53">
        <v>42527</v>
      </c>
      <c r="J23" s="19">
        <f t="shared" si="0"/>
        <v>194069</v>
      </c>
      <c r="K23" s="53">
        <f t="shared" si="0"/>
        <v>193088</v>
      </c>
      <c r="L23" s="58">
        <f t="shared" si="1"/>
        <v>387157</v>
      </c>
      <c r="N23" s="64">
        <f t="shared" si="2"/>
        <v>50.126692788713626</v>
      </c>
      <c r="O23" s="29">
        <f t="shared" si="3"/>
        <v>49.873307211286374</v>
      </c>
    </row>
    <row r="24" spans="1:15" s="30" customFormat="1" ht="10.5" customHeight="1">
      <c r="A24" s="65" t="s">
        <v>64</v>
      </c>
      <c r="B24" s="19">
        <v>26574</v>
      </c>
      <c r="C24" s="53">
        <v>26611</v>
      </c>
      <c r="D24" s="19">
        <v>121426</v>
      </c>
      <c r="E24" s="53">
        <v>122471</v>
      </c>
      <c r="F24" s="19">
        <v>123</v>
      </c>
      <c r="G24" s="53">
        <v>123</v>
      </c>
      <c r="H24" s="19">
        <v>44517</v>
      </c>
      <c r="I24" s="53">
        <v>42712</v>
      </c>
      <c r="J24" s="19">
        <f aca="true" t="shared" si="4" ref="J24:K27">SUM(H24,F24,D24,B24)</f>
        <v>192640</v>
      </c>
      <c r="K24" s="53">
        <f t="shared" si="4"/>
        <v>191917</v>
      </c>
      <c r="L24" s="58">
        <f t="shared" si="1"/>
        <v>384557</v>
      </c>
      <c r="N24" s="64">
        <f t="shared" si="2"/>
        <v>50.094004269848156</v>
      </c>
      <c r="O24" s="29">
        <f t="shared" si="3"/>
        <v>49.90599573015184</v>
      </c>
    </row>
    <row r="25" spans="1:15" s="30" customFormat="1" ht="10.5" customHeight="1">
      <c r="A25" s="65" t="s">
        <v>65</v>
      </c>
      <c r="B25" s="19">
        <v>26459</v>
      </c>
      <c r="C25" s="53">
        <v>26628</v>
      </c>
      <c r="D25" s="19">
        <v>120663</v>
      </c>
      <c r="E25" s="53">
        <v>121464</v>
      </c>
      <c r="F25" s="19">
        <v>125</v>
      </c>
      <c r="G25" s="53">
        <v>108</v>
      </c>
      <c r="H25" s="19">
        <v>44125</v>
      </c>
      <c r="I25" s="53">
        <v>42310</v>
      </c>
      <c r="J25" s="19">
        <f t="shared" si="4"/>
        <v>191372</v>
      </c>
      <c r="K25" s="53">
        <f t="shared" si="4"/>
        <v>190510</v>
      </c>
      <c r="L25" s="58">
        <f t="shared" si="1"/>
        <v>381882</v>
      </c>
      <c r="N25" s="64">
        <f t="shared" si="2"/>
        <v>50.112862088289056</v>
      </c>
      <c r="O25" s="29">
        <f t="shared" si="3"/>
        <v>49.88713791171095</v>
      </c>
    </row>
    <row r="26" spans="1:15" s="30" customFormat="1" ht="10.5" customHeight="1">
      <c r="A26" s="65" t="s">
        <v>68</v>
      </c>
      <c r="B26" s="19">
        <v>26539</v>
      </c>
      <c r="C26" s="53">
        <v>26693</v>
      </c>
      <c r="D26" s="19">
        <v>120084</v>
      </c>
      <c r="E26" s="53">
        <v>120255</v>
      </c>
      <c r="F26" s="19">
        <v>117</v>
      </c>
      <c r="G26" s="53">
        <v>116</v>
      </c>
      <c r="H26" s="19">
        <v>43965</v>
      </c>
      <c r="I26" s="53">
        <v>42428</v>
      </c>
      <c r="J26" s="19">
        <f>SUM(H26,F26,D26,B26)</f>
        <v>190705</v>
      </c>
      <c r="K26" s="53">
        <f>SUM(I26,G26,E26,C26)</f>
        <v>189492</v>
      </c>
      <c r="L26" s="58">
        <f>SUM(J26:K26)</f>
        <v>380197</v>
      </c>
      <c r="N26" s="64">
        <f>J26/L26*100</f>
        <v>50.15952256330271</v>
      </c>
      <c r="O26" s="29">
        <f>K26/L26*100</f>
        <v>49.84047743669729</v>
      </c>
    </row>
    <row r="27" spans="1:15" s="30" customFormat="1" ht="10.5" customHeight="1">
      <c r="A27" s="65" t="s">
        <v>72</v>
      </c>
      <c r="B27" s="19">
        <v>26888</v>
      </c>
      <c r="C27" s="53">
        <v>27057</v>
      </c>
      <c r="D27" s="19">
        <v>120320</v>
      </c>
      <c r="E27" s="53">
        <v>120501</v>
      </c>
      <c r="F27" s="19">
        <v>112</v>
      </c>
      <c r="G27" s="53">
        <v>119</v>
      </c>
      <c r="H27" s="19">
        <v>44148</v>
      </c>
      <c r="I27" s="53">
        <v>42838</v>
      </c>
      <c r="J27" s="19">
        <f t="shared" si="4"/>
        <v>191468</v>
      </c>
      <c r="K27" s="53">
        <f t="shared" si="4"/>
        <v>190515</v>
      </c>
      <c r="L27" s="58">
        <f t="shared" si="1"/>
        <v>381983</v>
      </c>
      <c r="N27" s="64">
        <f t="shared" si="2"/>
        <v>50.12474377131967</v>
      </c>
      <c r="O27" s="29">
        <f t="shared" si="3"/>
        <v>49.87525622868033</v>
      </c>
    </row>
    <row r="28" spans="1:15" s="30" customFormat="1" ht="10.5" customHeight="1">
      <c r="A28" s="65" t="s">
        <v>100</v>
      </c>
      <c r="B28" s="19">
        <v>27502</v>
      </c>
      <c r="C28" s="53">
        <v>27440</v>
      </c>
      <c r="D28" s="19">
        <v>121454</v>
      </c>
      <c r="E28" s="53">
        <v>121356</v>
      </c>
      <c r="F28" s="19">
        <v>111</v>
      </c>
      <c r="G28" s="53">
        <v>118</v>
      </c>
      <c r="H28" s="19">
        <v>45128</v>
      </c>
      <c r="I28" s="53">
        <v>43587</v>
      </c>
      <c r="J28" s="19">
        <f aca="true" t="shared" si="5" ref="J28:K30">SUM(H28,F28,D28,B28)</f>
        <v>194195</v>
      </c>
      <c r="K28" s="53">
        <f t="shared" si="5"/>
        <v>192501</v>
      </c>
      <c r="L28" s="58">
        <f>SUM(J28:K28)</f>
        <v>386696</v>
      </c>
      <c r="N28" s="64">
        <f>J28/L28*100</f>
        <v>50.219035107681485</v>
      </c>
      <c r="O28" s="29">
        <f>K28/L28*100</f>
        <v>49.780964892318515</v>
      </c>
    </row>
    <row r="29" spans="1:15" s="30" customFormat="1" ht="10.5" customHeight="1">
      <c r="A29" s="65" t="s">
        <v>116</v>
      </c>
      <c r="B29" s="19">
        <v>28189</v>
      </c>
      <c r="C29" s="53">
        <v>27871</v>
      </c>
      <c r="D29" s="19">
        <v>122781</v>
      </c>
      <c r="E29" s="53">
        <v>122627</v>
      </c>
      <c r="F29" s="19">
        <v>109</v>
      </c>
      <c r="G29" s="53">
        <v>109</v>
      </c>
      <c r="H29" s="19">
        <v>46063</v>
      </c>
      <c r="I29" s="53">
        <v>44602</v>
      </c>
      <c r="J29" s="19">
        <f t="shared" si="5"/>
        <v>197142</v>
      </c>
      <c r="K29" s="53">
        <f t="shared" si="5"/>
        <v>195209</v>
      </c>
      <c r="L29" s="58">
        <f>SUM(J29:K29)</f>
        <v>392351</v>
      </c>
      <c r="N29" s="64">
        <f>J29/L29*100</f>
        <v>50.24633555158518</v>
      </c>
      <c r="O29" s="29">
        <f>K29/L29*100</f>
        <v>49.75366444841482</v>
      </c>
    </row>
    <row r="30" spans="1:15" s="30" customFormat="1" ht="10.5" customHeight="1">
      <c r="A30" s="65" t="s">
        <v>126</v>
      </c>
      <c r="B30" s="19">
        <v>29015</v>
      </c>
      <c r="C30" s="53">
        <v>28853</v>
      </c>
      <c r="D30" s="19">
        <v>124879</v>
      </c>
      <c r="E30" s="53">
        <v>124537</v>
      </c>
      <c r="F30" s="19">
        <v>95</v>
      </c>
      <c r="G30" s="53">
        <v>111</v>
      </c>
      <c r="H30" s="19">
        <v>46890</v>
      </c>
      <c r="I30" s="53">
        <v>45349</v>
      </c>
      <c r="J30" s="19">
        <f t="shared" si="5"/>
        <v>200879</v>
      </c>
      <c r="K30" s="53">
        <f t="shared" si="5"/>
        <v>198850</v>
      </c>
      <c r="L30" s="58">
        <f>SUM(J30:K30)</f>
        <v>399729</v>
      </c>
      <c r="N30" s="64">
        <f>J30/L30*100</f>
        <v>50.25379694743188</v>
      </c>
      <c r="O30" s="29">
        <f>K30/L30*100</f>
        <v>49.74620305256812</v>
      </c>
    </row>
    <row r="31" spans="1:15" s="30" customFormat="1" ht="10.5" customHeight="1">
      <c r="A31" s="65" t="s">
        <v>131</v>
      </c>
      <c r="B31" s="19">
        <v>30803</v>
      </c>
      <c r="C31" s="53">
        <v>30423</v>
      </c>
      <c r="D31" s="19">
        <v>128317</v>
      </c>
      <c r="E31" s="53">
        <v>127330</v>
      </c>
      <c r="F31" s="19">
        <v>109</v>
      </c>
      <c r="G31" s="53">
        <v>127</v>
      </c>
      <c r="H31" s="19">
        <v>47590</v>
      </c>
      <c r="I31" s="53">
        <v>46398</v>
      </c>
      <c r="J31" s="19">
        <f>SUM(H31,F31,D31,B31)</f>
        <v>206819</v>
      </c>
      <c r="K31" s="53">
        <f>SUM(I31,G31,E31,C31)</f>
        <v>204278</v>
      </c>
      <c r="L31" s="58">
        <f>SUM(J31:K31)</f>
        <v>411097</v>
      </c>
      <c r="N31" s="64">
        <f>J31/L31*100</f>
        <v>50.309051148512395</v>
      </c>
      <c r="O31" s="29">
        <f>K31/L31*100</f>
        <v>49.690948851487605</v>
      </c>
    </row>
    <row r="32" spans="1:15" s="30" customFormat="1" ht="10.5" customHeight="1">
      <c r="A32" s="67" t="s">
        <v>143</v>
      </c>
      <c r="B32" s="36">
        <v>32195</v>
      </c>
      <c r="C32" s="68">
        <v>31688</v>
      </c>
      <c r="D32" s="36">
        <v>131526</v>
      </c>
      <c r="E32" s="68">
        <v>130289</v>
      </c>
      <c r="F32" s="36">
        <v>95</v>
      </c>
      <c r="G32" s="68">
        <v>117</v>
      </c>
      <c r="H32" s="36">
        <v>49291</v>
      </c>
      <c r="I32" s="68">
        <v>47710</v>
      </c>
      <c r="J32" s="36">
        <f>SUM(H32,F32,D32,B32)</f>
        <v>213107</v>
      </c>
      <c r="K32" s="68">
        <f>SUM(I32,G32,E32,C32)</f>
        <v>209804</v>
      </c>
      <c r="L32" s="69">
        <f>SUM(J32:K32)</f>
        <v>422911</v>
      </c>
      <c r="N32" s="70">
        <f>J32/L32*100</f>
        <v>50.39050769547258</v>
      </c>
      <c r="O32" s="41">
        <f>K32/L32*100</f>
        <v>49.60949230452743</v>
      </c>
    </row>
    <row r="33" spans="1:15" ht="9.7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N33" s="46"/>
      <c r="O33" s="46"/>
    </row>
    <row r="34" spans="1:15" ht="12" customHeight="1">
      <c r="A34" s="6" t="s">
        <v>52</v>
      </c>
      <c r="B34" s="7"/>
      <c r="C34" s="7"/>
      <c r="D34" s="7"/>
      <c r="E34" s="7"/>
      <c r="F34" s="7"/>
      <c r="G34" s="9"/>
      <c r="H34" s="7"/>
      <c r="I34" s="7"/>
      <c r="J34" s="7"/>
      <c r="K34" s="7"/>
      <c r="L34" s="7"/>
      <c r="M34" s="9"/>
      <c r="N34" s="9"/>
      <c r="O34" s="9"/>
    </row>
    <row r="35" spans="1:15" ht="10.5" customHeight="1">
      <c r="A35" s="6" t="s">
        <v>62</v>
      </c>
      <c r="B35" s="7"/>
      <c r="C35" s="7"/>
      <c r="D35" s="7"/>
      <c r="E35" s="7"/>
      <c r="F35" s="7"/>
      <c r="G35" s="9"/>
      <c r="H35" s="7"/>
      <c r="I35" s="7"/>
      <c r="J35" s="7"/>
      <c r="K35" s="7"/>
      <c r="L35" s="7"/>
      <c r="M35" s="9"/>
      <c r="N35" s="9"/>
      <c r="O35" s="9"/>
    </row>
    <row r="36" spans="1:12" ht="10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5" ht="10.5" customHeight="1">
      <c r="A37" s="11"/>
      <c r="B37" s="12" t="s">
        <v>7</v>
      </c>
      <c r="C37" s="13"/>
      <c r="D37" s="12" t="s">
        <v>6</v>
      </c>
      <c r="E37" s="54"/>
      <c r="F37" s="12" t="s">
        <v>0</v>
      </c>
      <c r="G37" s="54"/>
      <c r="H37" s="12" t="s">
        <v>1</v>
      </c>
      <c r="I37" s="54"/>
      <c r="J37" s="12" t="s">
        <v>4</v>
      </c>
      <c r="K37" s="77"/>
      <c r="L37" s="78"/>
      <c r="N37" s="12" t="s">
        <v>27</v>
      </c>
      <c r="O37" s="56"/>
    </row>
    <row r="38" spans="1:15" ht="10.5" customHeight="1">
      <c r="A38" s="16" t="s">
        <v>12</v>
      </c>
      <c r="B38" s="17" t="s">
        <v>5</v>
      </c>
      <c r="C38" s="18"/>
      <c r="D38" s="16" t="s">
        <v>8</v>
      </c>
      <c r="E38" s="7"/>
      <c r="F38" s="19"/>
      <c r="G38" s="2"/>
      <c r="H38" s="346" t="str">
        <f>"+ VGC"</f>
        <v>+ VGC</v>
      </c>
      <c r="I38" s="347"/>
      <c r="J38" s="19"/>
      <c r="K38" s="53"/>
      <c r="L38" s="58"/>
      <c r="N38" s="59" t="s">
        <v>28</v>
      </c>
      <c r="O38" s="60"/>
    </row>
    <row r="39" spans="1:15" ht="10.5" customHeight="1">
      <c r="A39" s="22"/>
      <c r="B39" s="23" t="s">
        <v>2</v>
      </c>
      <c r="C39" s="79" t="s">
        <v>3</v>
      </c>
      <c r="D39" s="23" t="s">
        <v>2</v>
      </c>
      <c r="E39" s="79" t="s">
        <v>3</v>
      </c>
      <c r="F39" s="23" t="s">
        <v>2</v>
      </c>
      <c r="G39" s="79" t="s">
        <v>3</v>
      </c>
      <c r="H39" s="23" t="s">
        <v>2</v>
      </c>
      <c r="I39" s="79" t="s">
        <v>3</v>
      </c>
      <c r="J39" s="23" t="s">
        <v>2</v>
      </c>
      <c r="K39" s="79" t="s">
        <v>3</v>
      </c>
      <c r="L39" s="80" t="s">
        <v>4</v>
      </c>
      <c r="N39" s="23" t="s">
        <v>2</v>
      </c>
      <c r="O39" s="80" t="s">
        <v>3</v>
      </c>
    </row>
    <row r="40" spans="1:15" ht="10.5" customHeight="1">
      <c r="A40" s="65" t="s">
        <v>15</v>
      </c>
      <c r="B40" s="53">
        <v>2241</v>
      </c>
      <c r="C40" s="58">
        <v>1335</v>
      </c>
      <c r="D40" s="53">
        <v>8277</v>
      </c>
      <c r="E40" s="58">
        <v>4951</v>
      </c>
      <c r="F40" s="53">
        <v>99</v>
      </c>
      <c r="G40" s="58">
        <v>102</v>
      </c>
      <c r="H40" s="53">
        <v>2149</v>
      </c>
      <c r="I40" s="58">
        <v>1308</v>
      </c>
      <c r="J40" s="19">
        <v>12766</v>
      </c>
      <c r="K40" s="53">
        <v>7696</v>
      </c>
      <c r="L40" s="58">
        <v>20462</v>
      </c>
      <c r="M40" s="66"/>
      <c r="N40" s="64">
        <v>62.38881829733164</v>
      </c>
      <c r="O40" s="29">
        <v>37.61118170266836</v>
      </c>
    </row>
    <row r="41" spans="1:15" s="30" customFormat="1" ht="10.5" customHeight="1">
      <c r="A41" s="65" t="s">
        <v>16</v>
      </c>
      <c r="B41" s="19">
        <v>2247</v>
      </c>
      <c r="C41" s="53">
        <v>1393</v>
      </c>
      <c r="D41" s="19">
        <v>8506</v>
      </c>
      <c r="E41" s="53">
        <v>5084</v>
      </c>
      <c r="F41" s="19">
        <v>106</v>
      </c>
      <c r="G41" s="53">
        <v>100</v>
      </c>
      <c r="H41" s="19">
        <v>2247</v>
      </c>
      <c r="I41" s="53">
        <v>1371</v>
      </c>
      <c r="J41" s="19">
        <v>13106</v>
      </c>
      <c r="K41" s="53">
        <v>7948</v>
      </c>
      <c r="L41" s="58">
        <v>21054</v>
      </c>
      <c r="N41" s="64">
        <v>62.24945378550394</v>
      </c>
      <c r="O41" s="29">
        <v>37.750546214496055</v>
      </c>
    </row>
    <row r="42" spans="1:24" s="30" customFormat="1" ht="10.5" customHeight="1">
      <c r="A42" s="65" t="s">
        <v>17</v>
      </c>
      <c r="B42" s="19">
        <v>2406</v>
      </c>
      <c r="C42" s="53">
        <v>1526</v>
      </c>
      <c r="D42" s="19">
        <v>8693</v>
      </c>
      <c r="E42" s="53">
        <v>5234</v>
      </c>
      <c r="F42" s="19">
        <v>107</v>
      </c>
      <c r="G42" s="53">
        <v>102</v>
      </c>
      <c r="H42" s="19">
        <v>2275</v>
      </c>
      <c r="I42" s="53">
        <v>1409</v>
      </c>
      <c r="J42" s="19">
        <v>13481</v>
      </c>
      <c r="K42" s="53">
        <v>8271</v>
      </c>
      <c r="L42" s="58">
        <v>21752</v>
      </c>
      <c r="N42" s="64">
        <v>61.975910261125414</v>
      </c>
      <c r="O42" s="29">
        <v>38.024089738874586</v>
      </c>
      <c r="Q42" s="5"/>
      <c r="R42" s="5"/>
      <c r="S42" s="5"/>
      <c r="T42" s="5"/>
      <c r="U42" s="5"/>
      <c r="V42" s="5"/>
      <c r="W42" s="5"/>
      <c r="X42" s="5"/>
    </row>
    <row r="43" spans="1:15" s="30" customFormat="1" ht="10.5" customHeight="1">
      <c r="A43" s="65" t="s">
        <v>18</v>
      </c>
      <c r="B43" s="19">
        <v>2518</v>
      </c>
      <c r="C43" s="53">
        <v>1605</v>
      </c>
      <c r="D43" s="19">
        <v>8967</v>
      </c>
      <c r="E43" s="53">
        <v>5462</v>
      </c>
      <c r="F43" s="19">
        <v>100</v>
      </c>
      <c r="G43" s="53">
        <v>85</v>
      </c>
      <c r="H43" s="19">
        <v>2338</v>
      </c>
      <c r="I43" s="53">
        <v>1453</v>
      </c>
      <c r="J43" s="19">
        <v>13923</v>
      </c>
      <c r="K43" s="53">
        <v>8605</v>
      </c>
      <c r="L43" s="58">
        <v>22528</v>
      </c>
      <c r="N43" s="64">
        <v>61.80308948863637</v>
      </c>
      <c r="O43" s="29">
        <v>38.19691051136363</v>
      </c>
    </row>
    <row r="44" spans="1:22" s="30" customFormat="1" ht="10.5" customHeight="1">
      <c r="A44" s="65" t="s">
        <v>19</v>
      </c>
      <c r="B44" s="19">
        <v>2676</v>
      </c>
      <c r="C44" s="53">
        <v>1632</v>
      </c>
      <c r="D44" s="19">
        <v>9264</v>
      </c>
      <c r="E44" s="53">
        <v>5602</v>
      </c>
      <c r="F44" s="19">
        <v>236</v>
      </c>
      <c r="G44" s="53">
        <v>162</v>
      </c>
      <c r="H44" s="19">
        <v>2188</v>
      </c>
      <c r="I44" s="53">
        <v>1361</v>
      </c>
      <c r="J44" s="19">
        <v>14364</v>
      </c>
      <c r="K44" s="53">
        <v>8757</v>
      </c>
      <c r="L44" s="58">
        <v>23121</v>
      </c>
      <c r="N44" s="64">
        <v>62.125340599455036</v>
      </c>
      <c r="O44" s="29">
        <v>37.87465940054496</v>
      </c>
      <c r="U44" s="5"/>
      <c r="V44" s="5"/>
    </row>
    <row r="45" spans="1:15" s="30" customFormat="1" ht="10.5" customHeight="1">
      <c r="A45" s="65" t="s">
        <v>20</v>
      </c>
      <c r="B45" s="19">
        <v>2958</v>
      </c>
      <c r="C45" s="53">
        <v>1700</v>
      </c>
      <c r="D45" s="19">
        <v>9595</v>
      </c>
      <c r="E45" s="53">
        <v>5757</v>
      </c>
      <c r="F45" s="19">
        <v>257</v>
      </c>
      <c r="G45" s="53">
        <v>160</v>
      </c>
      <c r="H45" s="19">
        <v>2245</v>
      </c>
      <c r="I45" s="53">
        <v>1400</v>
      </c>
      <c r="J45" s="19">
        <v>15055</v>
      </c>
      <c r="K45" s="53">
        <v>9017</v>
      </c>
      <c r="L45" s="58">
        <v>24072</v>
      </c>
      <c r="N45" s="64">
        <v>62.541542040545025</v>
      </c>
      <c r="O45" s="29">
        <v>37.45845795945497</v>
      </c>
    </row>
    <row r="46" spans="1:15" s="30" customFormat="1" ht="10.5" customHeight="1">
      <c r="A46" s="65" t="s">
        <v>21</v>
      </c>
      <c r="B46" s="19">
        <v>3136</v>
      </c>
      <c r="C46" s="53">
        <v>1773</v>
      </c>
      <c r="D46" s="19">
        <v>9938</v>
      </c>
      <c r="E46" s="53">
        <v>5927</v>
      </c>
      <c r="F46" s="19">
        <v>270</v>
      </c>
      <c r="G46" s="53">
        <v>148</v>
      </c>
      <c r="H46" s="19">
        <v>2375</v>
      </c>
      <c r="I46" s="53">
        <v>1368</v>
      </c>
      <c r="J46" s="19">
        <v>15719</v>
      </c>
      <c r="K46" s="53">
        <v>9216</v>
      </c>
      <c r="L46" s="58">
        <v>24935</v>
      </c>
      <c r="N46" s="64">
        <v>63.03990374974935</v>
      </c>
      <c r="O46" s="29">
        <v>36.96009625025065</v>
      </c>
    </row>
    <row r="47" spans="1:18" s="30" customFormat="1" ht="10.5" customHeight="1">
      <c r="A47" s="65" t="s">
        <v>22</v>
      </c>
      <c r="B47" s="19">
        <v>3282</v>
      </c>
      <c r="C47" s="53">
        <v>1799</v>
      </c>
      <c r="D47" s="19">
        <v>10168</v>
      </c>
      <c r="E47" s="53">
        <v>6177</v>
      </c>
      <c r="F47" s="19">
        <v>272</v>
      </c>
      <c r="G47" s="53">
        <v>155</v>
      </c>
      <c r="H47" s="19">
        <v>2450</v>
      </c>
      <c r="I47" s="53">
        <v>1424</v>
      </c>
      <c r="J47" s="19">
        <v>16172</v>
      </c>
      <c r="K47" s="53">
        <v>9555</v>
      </c>
      <c r="L47" s="58">
        <v>25727</v>
      </c>
      <c r="N47" s="64">
        <v>62.860030318342595</v>
      </c>
      <c r="O47" s="29">
        <v>37.139969681657405</v>
      </c>
      <c r="Q47" s="5"/>
      <c r="R47" s="5"/>
    </row>
    <row r="48" spans="1:15" s="30" customFormat="1" ht="10.5" customHeight="1">
      <c r="A48" s="65" t="s">
        <v>23</v>
      </c>
      <c r="B48" s="19">
        <v>3341</v>
      </c>
      <c r="C48" s="53">
        <v>1874</v>
      </c>
      <c r="D48" s="19">
        <v>10332</v>
      </c>
      <c r="E48" s="53">
        <v>6246</v>
      </c>
      <c r="F48" s="19">
        <v>367</v>
      </c>
      <c r="G48" s="53">
        <v>212</v>
      </c>
      <c r="H48" s="19">
        <v>2430</v>
      </c>
      <c r="I48" s="53">
        <v>1410</v>
      </c>
      <c r="J48" s="19">
        <v>16470</v>
      </c>
      <c r="K48" s="53">
        <v>9742</v>
      </c>
      <c r="L48" s="58">
        <v>26212</v>
      </c>
      <c r="N48" s="64">
        <v>62.833816572562185</v>
      </c>
      <c r="O48" s="29">
        <v>37.166183427437815</v>
      </c>
    </row>
    <row r="49" spans="1:15" s="30" customFormat="1" ht="10.5" customHeight="1">
      <c r="A49" s="65" t="s">
        <v>36</v>
      </c>
      <c r="B49" s="19">
        <v>3437</v>
      </c>
      <c r="C49" s="53">
        <v>1994</v>
      </c>
      <c r="D49" s="19">
        <v>10495</v>
      </c>
      <c r="E49" s="53">
        <v>6354</v>
      </c>
      <c r="F49" s="19">
        <v>352</v>
      </c>
      <c r="G49" s="53">
        <v>205</v>
      </c>
      <c r="H49" s="19">
        <v>2506</v>
      </c>
      <c r="I49" s="53">
        <v>1451</v>
      </c>
      <c r="J49" s="19">
        <v>16790</v>
      </c>
      <c r="K49" s="53">
        <v>10004</v>
      </c>
      <c r="L49" s="58">
        <v>26794</v>
      </c>
      <c r="N49" s="64">
        <v>62.663282824512955</v>
      </c>
      <c r="O49" s="29">
        <v>37.33671717548705</v>
      </c>
    </row>
    <row r="50" spans="1:15" ht="10.5" customHeight="1">
      <c r="A50" s="65" t="s">
        <v>37</v>
      </c>
      <c r="B50" s="19">
        <v>3592</v>
      </c>
      <c r="C50" s="53">
        <v>2136</v>
      </c>
      <c r="D50" s="19">
        <v>10514</v>
      </c>
      <c r="E50" s="53">
        <v>6288</v>
      </c>
      <c r="F50" s="19">
        <v>381</v>
      </c>
      <c r="G50" s="53">
        <v>214</v>
      </c>
      <c r="H50" s="19">
        <v>2353</v>
      </c>
      <c r="I50" s="53">
        <v>1423</v>
      </c>
      <c r="J50" s="19">
        <v>16840</v>
      </c>
      <c r="K50" s="53">
        <v>10061</v>
      </c>
      <c r="L50" s="58">
        <v>26901</v>
      </c>
      <c r="N50" s="64">
        <v>62.59990334931787</v>
      </c>
      <c r="O50" s="29">
        <v>37.40009665068213</v>
      </c>
    </row>
    <row r="51" spans="1:15" s="30" customFormat="1" ht="10.5" customHeight="1">
      <c r="A51" s="65" t="s">
        <v>41</v>
      </c>
      <c r="B51" s="19">
        <v>3692</v>
      </c>
      <c r="C51" s="53">
        <v>2146</v>
      </c>
      <c r="D51" s="19">
        <v>10438</v>
      </c>
      <c r="E51" s="53">
        <v>6314</v>
      </c>
      <c r="F51" s="19">
        <v>370</v>
      </c>
      <c r="G51" s="53">
        <v>221</v>
      </c>
      <c r="H51" s="19">
        <v>2370</v>
      </c>
      <c r="I51" s="53">
        <v>1401</v>
      </c>
      <c r="J51" s="19">
        <v>16870</v>
      </c>
      <c r="K51" s="53">
        <v>10082</v>
      </c>
      <c r="L51" s="58">
        <v>26952</v>
      </c>
      <c r="N51" s="64">
        <v>62.59275749480558</v>
      </c>
      <c r="O51" s="29">
        <v>37.40724250519442</v>
      </c>
    </row>
    <row r="52" spans="1:15" s="30" customFormat="1" ht="10.5" customHeight="1">
      <c r="A52" s="65" t="s">
        <v>42</v>
      </c>
      <c r="B52" s="19">
        <v>3665</v>
      </c>
      <c r="C52" s="53">
        <v>2154</v>
      </c>
      <c r="D52" s="19">
        <v>10400</v>
      </c>
      <c r="E52" s="53">
        <v>6256</v>
      </c>
      <c r="F52" s="19">
        <v>384</v>
      </c>
      <c r="G52" s="53">
        <v>230</v>
      </c>
      <c r="H52" s="19">
        <v>2272</v>
      </c>
      <c r="I52" s="53">
        <v>1407</v>
      </c>
      <c r="J52" s="19">
        <f aca="true" t="shared" si="6" ref="J52:K54">SUM(H52,F52,D52,B52)</f>
        <v>16721</v>
      </c>
      <c r="K52" s="53">
        <f t="shared" si="6"/>
        <v>10047</v>
      </c>
      <c r="L52" s="58">
        <f aca="true" t="shared" si="7" ref="L52:L58">SUM(J52:K52)</f>
        <v>26768</v>
      </c>
      <c r="N52" s="64">
        <f aca="true" t="shared" si="8" ref="N52:N58">J52/L52*100</f>
        <v>62.466377764494915</v>
      </c>
      <c r="O52" s="29">
        <f aca="true" t="shared" si="9" ref="O52:O58">K52/L52*100</f>
        <v>37.533622235505085</v>
      </c>
    </row>
    <row r="53" spans="1:15" s="30" customFormat="1" ht="10.5" customHeight="1">
      <c r="A53" s="65" t="s">
        <v>43</v>
      </c>
      <c r="B53" s="19">
        <v>3720</v>
      </c>
      <c r="C53" s="53">
        <v>2190</v>
      </c>
      <c r="D53" s="19">
        <v>10370</v>
      </c>
      <c r="E53" s="53">
        <v>6195</v>
      </c>
      <c r="F53" s="19">
        <v>405</v>
      </c>
      <c r="G53" s="53">
        <v>259</v>
      </c>
      <c r="H53" s="19">
        <f>2157+48</f>
        <v>2205</v>
      </c>
      <c r="I53" s="53">
        <f>1389+20</f>
        <v>1409</v>
      </c>
      <c r="J53" s="19">
        <f t="shared" si="6"/>
        <v>16700</v>
      </c>
      <c r="K53" s="53">
        <f t="shared" si="6"/>
        <v>10053</v>
      </c>
      <c r="L53" s="58">
        <f t="shared" si="7"/>
        <v>26753</v>
      </c>
      <c r="N53" s="64">
        <f t="shared" si="8"/>
        <v>62.42290584233544</v>
      </c>
      <c r="O53" s="29">
        <f t="shared" si="9"/>
        <v>37.57709415766456</v>
      </c>
    </row>
    <row r="54" spans="1:15" s="30" customFormat="1" ht="10.5" customHeight="1">
      <c r="A54" s="65" t="s">
        <v>63</v>
      </c>
      <c r="B54" s="19">
        <v>3762</v>
      </c>
      <c r="C54" s="53">
        <v>2182</v>
      </c>
      <c r="D54" s="19">
        <v>10340</v>
      </c>
      <c r="E54" s="53">
        <v>6199</v>
      </c>
      <c r="F54" s="19">
        <v>410</v>
      </c>
      <c r="G54" s="53">
        <v>267</v>
      </c>
      <c r="H54" s="19">
        <v>2213</v>
      </c>
      <c r="I54" s="53">
        <v>1421</v>
      </c>
      <c r="J54" s="19">
        <f t="shared" si="6"/>
        <v>16725</v>
      </c>
      <c r="K54" s="53">
        <f t="shared" si="6"/>
        <v>10069</v>
      </c>
      <c r="L54" s="58">
        <f t="shared" si="7"/>
        <v>26794</v>
      </c>
      <c r="N54" s="64">
        <f t="shared" si="8"/>
        <v>62.42069119952228</v>
      </c>
      <c r="O54" s="29">
        <f t="shared" si="9"/>
        <v>37.57930880047772</v>
      </c>
    </row>
    <row r="55" spans="1:15" s="30" customFormat="1" ht="10.5" customHeight="1">
      <c r="A55" s="65" t="s">
        <v>64</v>
      </c>
      <c r="B55" s="19">
        <v>3804</v>
      </c>
      <c r="C55" s="53">
        <v>2264</v>
      </c>
      <c r="D55" s="19">
        <v>10450</v>
      </c>
      <c r="E55" s="53">
        <v>6232</v>
      </c>
      <c r="F55" s="19">
        <v>417</v>
      </c>
      <c r="G55" s="53">
        <v>271</v>
      </c>
      <c r="H55" s="19">
        <v>2280</v>
      </c>
      <c r="I55" s="53">
        <v>1422</v>
      </c>
      <c r="J55" s="19">
        <f aca="true" t="shared" si="10" ref="J55:K58">SUM(H55,F55,D55,B55)</f>
        <v>16951</v>
      </c>
      <c r="K55" s="53">
        <f t="shared" si="10"/>
        <v>10189</v>
      </c>
      <c r="L55" s="58">
        <f t="shared" si="7"/>
        <v>27140</v>
      </c>
      <c r="N55" s="64">
        <f t="shared" si="8"/>
        <v>62.45762711864407</v>
      </c>
      <c r="O55" s="29">
        <f t="shared" si="9"/>
        <v>37.54237288135593</v>
      </c>
    </row>
    <row r="56" spans="1:15" s="30" customFormat="1" ht="10.5" customHeight="1">
      <c r="A56" s="65" t="s">
        <v>65</v>
      </c>
      <c r="B56" s="19">
        <v>3998</v>
      </c>
      <c r="C56" s="53">
        <v>2296</v>
      </c>
      <c r="D56" s="19">
        <v>10497</v>
      </c>
      <c r="E56" s="53">
        <v>6306</v>
      </c>
      <c r="F56" s="19">
        <v>439</v>
      </c>
      <c r="G56" s="53">
        <v>267</v>
      </c>
      <c r="H56" s="19">
        <v>2325</v>
      </c>
      <c r="I56" s="53">
        <v>1415</v>
      </c>
      <c r="J56" s="19">
        <f t="shared" si="10"/>
        <v>17259</v>
      </c>
      <c r="K56" s="53">
        <f t="shared" si="10"/>
        <v>10284</v>
      </c>
      <c r="L56" s="58">
        <f t="shared" si="7"/>
        <v>27543</v>
      </c>
      <c r="N56" s="64">
        <f t="shared" si="8"/>
        <v>62.66201938786624</v>
      </c>
      <c r="O56" s="29">
        <f t="shared" si="9"/>
        <v>37.337980612133755</v>
      </c>
    </row>
    <row r="57" spans="1:15" s="30" customFormat="1" ht="10.5" customHeight="1">
      <c r="A57" s="65" t="s">
        <v>68</v>
      </c>
      <c r="B57" s="19">
        <v>4084</v>
      </c>
      <c r="C57" s="53">
        <v>2330</v>
      </c>
      <c r="D57" s="19">
        <v>10447</v>
      </c>
      <c r="E57" s="53">
        <v>6311</v>
      </c>
      <c r="F57" s="19">
        <v>440</v>
      </c>
      <c r="G57" s="53">
        <v>261</v>
      </c>
      <c r="H57" s="19">
        <v>2400</v>
      </c>
      <c r="I57" s="53">
        <v>1432</v>
      </c>
      <c r="J57" s="19">
        <f>SUM(H57,F57,D57,B57)</f>
        <v>17371</v>
      </c>
      <c r="K57" s="53">
        <f>SUM(I57,G57,E57,C57)</f>
        <v>10334</v>
      </c>
      <c r="L57" s="58">
        <f>SUM(J57:K57)</f>
        <v>27705</v>
      </c>
      <c r="N57" s="64">
        <f>J57/L57*100</f>
        <v>62.69987366901282</v>
      </c>
      <c r="O57" s="29">
        <f>K57/L57*100</f>
        <v>37.30012633098719</v>
      </c>
    </row>
    <row r="58" spans="1:15" s="30" customFormat="1" ht="10.5" customHeight="1">
      <c r="A58" s="65" t="s">
        <v>72</v>
      </c>
      <c r="B58" s="19">
        <v>4158</v>
      </c>
      <c r="C58" s="53">
        <v>2406</v>
      </c>
      <c r="D58" s="19">
        <v>10669</v>
      </c>
      <c r="E58" s="53">
        <v>6323</v>
      </c>
      <c r="F58" s="19">
        <v>435</v>
      </c>
      <c r="G58" s="53">
        <v>269</v>
      </c>
      <c r="H58" s="19">
        <v>2496</v>
      </c>
      <c r="I58" s="53">
        <v>1469</v>
      </c>
      <c r="J58" s="19">
        <f t="shared" si="10"/>
        <v>17758</v>
      </c>
      <c r="K58" s="53">
        <f t="shared" si="10"/>
        <v>10467</v>
      </c>
      <c r="L58" s="58">
        <f t="shared" si="7"/>
        <v>28225</v>
      </c>
      <c r="N58" s="64">
        <f t="shared" si="8"/>
        <v>62.91585473870682</v>
      </c>
      <c r="O58" s="29">
        <f t="shared" si="9"/>
        <v>37.08414526129318</v>
      </c>
    </row>
    <row r="59" spans="1:15" s="30" customFormat="1" ht="10.5" customHeight="1">
      <c r="A59" s="65" t="s">
        <v>100</v>
      </c>
      <c r="B59" s="19">
        <v>4326</v>
      </c>
      <c r="C59" s="53">
        <v>2474</v>
      </c>
      <c r="D59" s="19">
        <v>10751</v>
      </c>
      <c r="E59" s="53">
        <v>6299</v>
      </c>
      <c r="F59" s="19">
        <v>429</v>
      </c>
      <c r="G59" s="53">
        <v>246</v>
      </c>
      <c r="H59" s="19">
        <v>2529</v>
      </c>
      <c r="I59" s="53">
        <v>1512</v>
      </c>
      <c r="J59" s="19">
        <f aca="true" t="shared" si="11" ref="J59:K61">SUM(H59,F59,D59,B59)</f>
        <v>18035</v>
      </c>
      <c r="K59" s="53">
        <f t="shared" si="11"/>
        <v>10531</v>
      </c>
      <c r="L59" s="58">
        <f>SUM(J59:K59)</f>
        <v>28566</v>
      </c>
      <c r="N59" s="64">
        <f>J59/L59*100</f>
        <v>63.13449555415529</v>
      </c>
      <c r="O59" s="29">
        <f>K59/L59*100</f>
        <v>36.86550444584471</v>
      </c>
    </row>
    <row r="60" spans="1:15" s="30" customFormat="1" ht="10.5" customHeight="1">
      <c r="A60" s="65" t="s">
        <v>116</v>
      </c>
      <c r="B60" s="19">
        <v>4307</v>
      </c>
      <c r="C60" s="53">
        <v>2486</v>
      </c>
      <c r="D60" s="19">
        <v>10756</v>
      </c>
      <c r="E60" s="53">
        <v>6260</v>
      </c>
      <c r="F60" s="19">
        <v>417</v>
      </c>
      <c r="G60" s="53">
        <v>260</v>
      </c>
      <c r="H60" s="19">
        <v>2521</v>
      </c>
      <c r="I60" s="53">
        <v>1474</v>
      </c>
      <c r="J60" s="19">
        <f t="shared" si="11"/>
        <v>18001</v>
      </c>
      <c r="K60" s="53">
        <f t="shared" si="11"/>
        <v>10480</v>
      </c>
      <c r="L60" s="58">
        <f>SUM(J60:K60)</f>
        <v>28481</v>
      </c>
      <c r="N60" s="64">
        <f>J60/L60*100</f>
        <v>63.20353920157298</v>
      </c>
      <c r="O60" s="29">
        <f>K60/L60*100</f>
        <v>36.79646079842702</v>
      </c>
    </row>
    <row r="61" spans="1:15" s="30" customFormat="1" ht="10.5" customHeight="1">
      <c r="A61" s="65" t="s">
        <v>126</v>
      </c>
      <c r="B61" s="19">
        <v>4363</v>
      </c>
      <c r="C61" s="53">
        <v>2462</v>
      </c>
      <c r="D61" s="19">
        <v>10694</v>
      </c>
      <c r="E61" s="53">
        <v>6172</v>
      </c>
      <c r="F61" s="19">
        <v>385</v>
      </c>
      <c r="G61" s="53">
        <v>273</v>
      </c>
      <c r="H61" s="19">
        <v>2492</v>
      </c>
      <c r="I61" s="53">
        <v>1466</v>
      </c>
      <c r="J61" s="19">
        <f t="shared" si="11"/>
        <v>17934</v>
      </c>
      <c r="K61" s="53">
        <f t="shared" si="11"/>
        <v>10373</v>
      </c>
      <c r="L61" s="58">
        <f>SUM(J61:K61)</f>
        <v>28307</v>
      </c>
      <c r="N61" s="64">
        <f>J61/L61*100</f>
        <v>63.35535379941357</v>
      </c>
      <c r="O61" s="29">
        <f>K61/L61*100</f>
        <v>36.64464620058643</v>
      </c>
    </row>
    <row r="62" spans="1:15" s="30" customFormat="1" ht="10.5" customHeight="1">
      <c r="A62" s="65" t="s">
        <v>131</v>
      </c>
      <c r="B62" s="19">
        <v>4255</v>
      </c>
      <c r="C62" s="53">
        <v>2326</v>
      </c>
      <c r="D62" s="19">
        <v>10410</v>
      </c>
      <c r="E62" s="53">
        <v>6052</v>
      </c>
      <c r="F62" s="19">
        <v>387</v>
      </c>
      <c r="G62" s="53">
        <v>264</v>
      </c>
      <c r="H62" s="19">
        <v>2404</v>
      </c>
      <c r="I62" s="53">
        <v>1385</v>
      </c>
      <c r="J62" s="19">
        <f>SUM(H62,F62,D62,B62)</f>
        <v>17456</v>
      </c>
      <c r="K62" s="53">
        <f>SUM(I62,G62,E62,C62)</f>
        <v>10027</v>
      </c>
      <c r="L62" s="58">
        <f>SUM(J62:K62)</f>
        <v>27483</v>
      </c>
      <c r="N62" s="64">
        <f>J62/L62*100</f>
        <v>63.515627842666376</v>
      </c>
      <c r="O62" s="29">
        <f>K62/L62*100</f>
        <v>36.484372157333624</v>
      </c>
    </row>
    <row r="63" spans="1:15" s="30" customFormat="1" ht="10.5" customHeight="1">
      <c r="A63" s="67" t="s">
        <v>143</v>
      </c>
      <c r="B63" s="36">
        <v>4011</v>
      </c>
      <c r="C63" s="68">
        <v>2128</v>
      </c>
      <c r="D63" s="36">
        <v>9769</v>
      </c>
      <c r="E63" s="68">
        <v>5601</v>
      </c>
      <c r="F63" s="36">
        <v>353</v>
      </c>
      <c r="G63" s="68">
        <v>258</v>
      </c>
      <c r="H63" s="36">
        <v>2226</v>
      </c>
      <c r="I63" s="68">
        <v>1232</v>
      </c>
      <c r="J63" s="36">
        <f>SUM(H63,F63,D63,B63)</f>
        <v>16359</v>
      </c>
      <c r="K63" s="68">
        <f>SUM(I63,G63,E63,C63)</f>
        <v>9219</v>
      </c>
      <c r="L63" s="69">
        <f>SUM(J63:K63)</f>
        <v>25578</v>
      </c>
      <c r="N63" s="70">
        <f>J63/L63*100</f>
        <v>63.95730706075534</v>
      </c>
      <c r="O63" s="41">
        <f>K63/L63*100</f>
        <v>36.04269293924467</v>
      </c>
    </row>
    <row r="64" spans="1:15" ht="10.5" customHeight="1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N64" s="46"/>
      <c r="O64" s="46"/>
    </row>
    <row r="65" spans="1:15" ht="12.75" customHeight="1">
      <c r="A65" s="6" t="s">
        <v>53</v>
      </c>
      <c r="B65" s="7"/>
      <c r="C65" s="7"/>
      <c r="D65" s="7"/>
      <c r="E65" s="7"/>
      <c r="F65" s="9"/>
      <c r="G65" s="9"/>
      <c r="H65" s="7"/>
      <c r="I65" s="7"/>
      <c r="J65" s="7"/>
      <c r="K65" s="7"/>
      <c r="L65" s="7"/>
      <c r="M65" s="9"/>
      <c r="N65" s="9"/>
      <c r="O65" s="9"/>
    </row>
    <row r="66" spans="1:15" ht="9.75">
      <c r="A66" s="6" t="s">
        <v>62</v>
      </c>
      <c r="B66" s="7"/>
      <c r="C66" s="7"/>
      <c r="D66" s="7"/>
      <c r="E66" s="7"/>
      <c r="F66" s="9"/>
      <c r="G66" s="9"/>
      <c r="H66" s="7"/>
      <c r="I66" s="7"/>
      <c r="J66" s="7"/>
      <c r="K66" s="7"/>
      <c r="L66" s="7"/>
      <c r="M66" s="9"/>
      <c r="N66" s="9"/>
      <c r="O66" s="9"/>
    </row>
    <row r="67" spans="1:12" ht="9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5" ht="9.75">
      <c r="A68" s="11"/>
      <c r="B68" s="12" t="s">
        <v>7</v>
      </c>
      <c r="C68" s="13"/>
      <c r="D68" s="12" t="s">
        <v>6</v>
      </c>
      <c r="E68" s="54"/>
      <c r="F68" s="12" t="s">
        <v>0</v>
      </c>
      <c r="G68" s="54"/>
      <c r="H68" s="12" t="s">
        <v>1</v>
      </c>
      <c r="I68" s="54"/>
      <c r="J68" s="12" t="s">
        <v>4</v>
      </c>
      <c r="K68" s="55"/>
      <c r="L68" s="56"/>
      <c r="N68" s="12" t="s">
        <v>27</v>
      </c>
      <c r="O68" s="56"/>
    </row>
    <row r="69" spans="1:15" ht="9.75">
      <c r="A69" s="16" t="s">
        <v>12</v>
      </c>
      <c r="B69" s="17" t="s">
        <v>5</v>
      </c>
      <c r="C69" s="18"/>
      <c r="D69" s="16" t="s">
        <v>8</v>
      </c>
      <c r="E69" s="7"/>
      <c r="F69" s="19"/>
      <c r="G69" s="2"/>
      <c r="H69" s="346" t="str">
        <f>"+ VGC"</f>
        <v>+ VGC</v>
      </c>
      <c r="I69" s="347"/>
      <c r="J69" s="19"/>
      <c r="K69" s="53"/>
      <c r="L69" s="58"/>
      <c r="N69" s="59" t="s">
        <v>28</v>
      </c>
      <c r="O69" s="60"/>
    </row>
    <row r="70" spans="1:15" s="26" customFormat="1" ht="9.75">
      <c r="A70" s="22"/>
      <c r="B70" s="61" t="s">
        <v>2</v>
      </c>
      <c r="C70" s="62" t="s">
        <v>3</v>
      </c>
      <c r="D70" s="61" t="s">
        <v>2</v>
      </c>
      <c r="E70" s="62" t="s">
        <v>3</v>
      </c>
      <c r="F70" s="61" t="s">
        <v>2</v>
      </c>
      <c r="G70" s="62" t="s">
        <v>3</v>
      </c>
      <c r="H70" s="61" t="s">
        <v>2</v>
      </c>
      <c r="I70" s="62" t="s">
        <v>3</v>
      </c>
      <c r="J70" s="61" t="s">
        <v>2</v>
      </c>
      <c r="K70" s="62" t="s">
        <v>3</v>
      </c>
      <c r="L70" s="63" t="s">
        <v>4</v>
      </c>
      <c r="N70" s="61" t="s">
        <v>2</v>
      </c>
      <c r="O70" s="63" t="s">
        <v>3</v>
      </c>
    </row>
    <row r="71" spans="1:15" ht="10.5" customHeight="1">
      <c r="A71" s="65" t="s">
        <v>15</v>
      </c>
      <c r="B71" s="53">
        <v>29397</v>
      </c>
      <c r="C71" s="58">
        <v>27582</v>
      </c>
      <c r="D71" s="53">
        <v>127588</v>
      </c>
      <c r="E71" s="58">
        <v>142559</v>
      </c>
      <c r="F71" s="53">
        <v>445</v>
      </c>
      <c r="G71" s="58">
        <v>422</v>
      </c>
      <c r="H71" s="53">
        <v>57800</v>
      </c>
      <c r="I71" s="58">
        <v>32898</v>
      </c>
      <c r="J71" s="19">
        <v>215230</v>
      </c>
      <c r="K71" s="53">
        <v>203461</v>
      </c>
      <c r="L71" s="58">
        <v>418691</v>
      </c>
      <c r="M71" s="66"/>
      <c r="N71" s="64">
        <v>51.40545175320225</v>
      </c>
      <c r="O71" s="29">
        <v>48.59454824679776</v>
      </c>
    </row>
    <row r="72" spans="1:15" ht="10.5" customHeight="1">
      <c r="A72" s="65" t="s">
        <v>16</v>
      </c>
      <c r="B72" s="53">
        <v>29051</v>
      </c>
      <c r="C72" s="53">
        <v>27262</v>
      </c>
      <c r="D72" s="19">
        <v>126757</v>
      </c>
      <c r="E72" s="53">
        <v>140199</v>
      </c>
      <c r="F72" s="19">
        <v>434</v>
      </c>
      <c r="G72" s="53">
        <v>388</v>
      </c>
      <c r="H72" s="19">
        <v>57013</v>
      </c>
      <c r="I72" s="53">
        <v>33424</v>
      </c>
      <c r="J72" s="19">
        <v>213255</v>
      </c>
      <c r="K72" s="53">
        <v>201273</v>
      </c>
      <c r="L72" s="58">
        <v>414528</v>
      </c>
      <c r="M72" s="30"/>
      <c r="N72" s="64">
        <v>51.445258221398795</v>
      </c>
      <c r="O72" s="29">
        <v>48.554741778601205</v>
      </c>
    </row>
    <row r="73" spans="1:15" s="30" customFormat="1" ht="10.5" customHeight="1">
      <c r="A73" s="65" t="s">
        <v>17</v>
      </c>
      <c r="B73" s="53">
        <v>28883</v>
      </c>
      <c r="C73" s="53">
        <v>26959</v>
      </c>
      <c r="D73" s="19">
        <v>125915</v>
      </c>
      <c r="E73" s="53">
        <v>139003</v>
      </c>
      <c r="F73" s="19">
        <v>416</v>
      </c>
      <c r="G73" s="53">
        <v>399</v>
      </c>
      <c r="H73" s="19">
        <v>56729</v>
      </c>
      <c r="I73" s="53">
        <v>34285</v>
      </c>
      <c r="J73" s="19">
        <v>211943</v>
      </c>
      <c r="K73" s="53">
        <v>200646</v>
      </c>
      <c r="L73" s="58">
        <v>412589</v>
      </c>
      <c r="N73" s="64">
        <v>51.369037953023465</v>
      </c>
      <c r="O73" s="29">
        <v>48.630962046976535</v>
      </c>
    </row>
    <row r="74" spans="1:15" s="30" customFormat="1" ht="10.5" customHeight="1">
      <c r="A74" s="65" t="s">
        <v>18</v>
      </c>
      <c r="B74" s="53">
        <v>28953</v>
      </c>
      <c r="C74" s="53">
        <v>26749</v>
      </c>
      <c r="D74" s="19">
        <v>126562</v>
      </c>
      <c r="E74" s="53">
        <v>138297</v>
      </c>
      <c r="F74" s="19">
        <v>387</v>
      </c>
      <c r="G74" s="53">
        <v>379</v>
      </c>
      <c r="H74" s="19">
        <v>56153</v>
      </c>
      <c r="I74" s="53">
        <v>35243</v>
      </c>
      <c r="J74" s="19">
        <v>212055</v>
      </c>
      <c r="K74" s="53">
        <v>200668</v>
      </c>
      <c r="L74" s="58">
        <v>412723</v>
      </c>
      <c r="N74" s="64">
        <v>51.379496659987446</v>
      </c>
      <c r="O74" s="29">
        <v>48.62050334001255</v>
      </c>
    </row>
    <row r="75" spans="1:15" s="30" customFormat="1" ht="10.5" customHeight="1">
      <c r="A75" s="65" t="s">
        <v>19</v>
      </c>
      <c r="B75" s="53">
        <v>29768</v>
      </c>
      <c r="C75" s="53">
        <v>27319</v>
      </c>
      <c r="D75" s="19">
        <v>129074</v>
      </c>
      <c r="E75" s="53">
        <v>138460</v>
      </c>
      <c r="F75" s="19">
        <v>502</v>
      </c>
      <c r="G75" s="53">
        <v>430</v>
      </c>
      <c r="H75" s="19">
        <v>54983</v>
      </c>
      <c r="I75" s="53">
        <v>36833</v>
      </c>
      <c r="J75" s="19">
        <v>214327</v>
      </c>
      <c r="K75" s="53">
        <v>203042</v>
      </c>
      <c r="L75" s="58">
        <v>417369</v>
      </c>
      <c r="N75" s="64">
        <v>51.35192120162254</v>
      </c>
      <c r="O75" s="29">
        <v>48.648078798377455</v>
      </c>
    </row>
    <row r="76" spans="1:15" s="30" customFormat="1" ht="10.5" customHeight="1">
      <c r="A76" s="65" t="s">
        <v>20</v>
      </c>
      <c r="B76" s="53">
        <v>30375</v>
      </c>
      <c r="C76" s="53">
        <v>27602</v>
      </c>
      <c r="D76" s="19">
        <v>132482</v>
      </c>
      <c r="E76" s="53">
        <v>139353</v>
      </c>
      <c r="F76" s="19">
        <v>508</v>
      </c>
      <c r="G76" s="53">
        <v>420</v>
      </c>
      <c r="H76" s="19">
        <v>54752</v>
      </c>
      <c r="I76" s="53">
        <v>38618</v>
      </c>
      <c r="J76" s="19">
        <v>218117</v>
      </c>
      <c r="K76" s="53">
        <v>205993</v>
      </c>
      <c r="L76" s="58">
        <v>424110</v>
      </c>
      <c r="N76" s="64">
        <v>51.42934616019429</v>
      </c>
      <c r="O76" s="29">
        <v>48.57065383980571</v>
      </c>
    </row>
    <row r="77" spans="1:15" s="30" customFormat="1" ht="10.5" customHeight="1">
      <c r="A77" s="65" t="s">
        <v>21</v>
      </c>
      <c r="B77" s="53">
        <v>30730</v>
      </c>
      <c r="C77" s="53">
        <v>27978</v>
      </c>
      <c r="D77" s="19">
        <v>134927</v>
      </c>
      <c r="E77" s="53">
        <v>140189</v>
      </c>
      <c r="F77" s="19">
        <v>502</v>
      </c>
      <c r="G77" s="53">
        <v>377</v>
      </c>
      <c r="H77" s="19">
        <v>54606</v>
      </c>
      <c r="I77" s="53">
        <v>40647</v>
      </c>
      <c r="J77" s="19">
        <v>220765</v>
      </c>
      <c r="K77" s="53">
        <v>209191</v>
      </c>
      <c r="L77" s="58">
        <v>429956</v>
      </c>
      <c r="N77" s="64">
        <v>51.34595167877644</v>
      </c>
      <c r="O77" s="29">
        <v>48.65404832122357</v>
      </c>
    </row>
    <row r="78" spans="1:15" s="30" customFormat="1" ht="10.5" customHeight="1">
      <c r="A78" s="65" t="s">
        <v>22</v>
      </c>
      <c r="B78" s="53">
        <v>31176</v>
      </c>
      <c r="C78" s="53">
        <v>28211</v>
      </c>
      <c r="D78" s="19">
        <v>136878</v>
      </c>
      <c r="E78" s="53">
        <v>140795</v>
      </c>
      <c r="F78" s="19">
        <v>448</v>
      </c>
      <c r="G78" s="53">
        <v>315</v>
      </c>
      <c r="H78" s="19">
        <v>54051</v>
      </c>
      <c r="I78" s="53">
        <v>42398</v>
      </c>
      <c r="J78" s="19">
        <v>222553</v>
      </c>
      <c r="K78" s="53">
        <v>211719</v>
      </c>
      <c r="L78" s="58">
        <v>434272</v>
      </c>
      <c r="N78" s="64">
        <v>51.24737491710265</v>
      </c>
      <c r="O78" s="29">
        <v>48.75262508289735</v>
      </c>
    </row>
    <row r="79" spans="1:15" s="30" customFormat="1" ht="10.5" customHeight="1">
      <c r="A79" s="65" t="s">
        <v>23</v>
      </c>
      <c r="B79" s="53">
        <v>31374</v>
      </c>
      <c r="C79" s="53">
        <v>28534</v>
      </c>
      <c r="D79" s="19">
        <v>138154</v>
      </c>
      <c r="E79" s="53">
        <v>140138</v>
      </c>
      <c r="F79" s="19">
        <v>543</v>
      </c>
      <c r="G79" s="53">
        <v>365</v>
      </c>
      <c r="H79" s="19">
        <v>53100</v>
      </c>
      <c r="I79" s="53">
        <v>43327</v>
      </c>
      <c r="J79" s="19">
        <v>223171</v>
      </c>
      <c r="K79" s="53">
        <v>212364</v>
      </c>
      <c r="L79" s="58">
        <v>435535</v>
      </c>
      <c r="N79" s="64">
        <v>51.2406580412596</v>
      </c>
      <c r="O79" s="29">
        <v>48.7593419587404</v>
      </c>
    </row>
    <row r="80" spans="1:15" s="30" customFormat="1" ht="10.5" customHeight="1">
      <c r="A80" s="65" t="s">
        <v>36</v>
      </c>
      <c r="B80" s="53">
        <v>31191</v>
      </c>
      <c r="C80" s="53">
        <v>28611</v>
      </c>
      <c r="D80" s="19">
        <v>138208</v>
      </c>
      <c r="E80" s="53">
        <v>138819</v>
      </c>
      <c r="F80" s="19">
        <v>507</v>
      </c>
      <c r="G80" s="53">
        <v>374</v>
      </c>
      <c r="H80" s="19">
        <v>52396</v>
      </c>
      <c r="I80" s="53">
        <v>44214</v>
      </c>
      <c r="J80" s="19">
        <v>222302</v>
      </c>
      <c r="K80" s="53">
        <v>212018</v>
      </c>
      <c r="L80" s="58">
        <v>434320</v>
      </c>
      <c r="N80" s="64">
        <v>51.183919690550745</v>
      </c>
      <c r="O80" s="29">
        <v>48.816080309449255</v>
      </c>
    </row>
    <row r="81" spans="1:15" ht="10.5" customHeight="1">
      <c r="A81" s="65" t="s">
        <v>37</v>
      </c>
      <c r="B81" s="53">
        <v>32018</v>
      </c>
      <c r="C81" s="53">
        <v>29672</v>
      </c>
      <c r="D81" s="19">
        <v>137496</v>
      </c>
      <c r="E81" s="53">
        <v>137194</v>
      </c>
      <c r="F81" s="19">
        <v>474</v>
      </c>
      <c r="G81" s="53">
        <v>318</v>
      </c>
      <c r="H81" s="19">
        <v>50443</v>
      </c>
      <c r="I81" s="53">
        <v>43594</v>
      </c>
      <c r="J81" s="19">
        <v>220431</v>
      </c>
      <c r="K81" s="53">
        <v>210778</v>
      </c>
      <c r="L81" s="58">
        <v>431209</v>
      </c>
      <c r="N81" s="64">
        <v>51.119294819913314</v>
      </c>
      <c r="O81" s="29">
        <v>48.880705180086686</v>
      </c>
    </row>
    <row r="82" spans="1:15" s="30" customFormat="1" ht="10.5" customHeight="1">
      <c r="A82" s="65" t="s">
        <v>41</v>
      </c>
      <c r="B82" s="53">
        <v>31666</v>
      </c>
      <c r="C82" s="53">
        <v>29602</v>
      </c>
      <c r="D82" s="19">
        <v>136380</v>
      </c>
      <c r="E82" s="53">
        <v>135648</v>
      </c>
      <c r="F82" s="19">
        <v>471</v>
      </c>
      <c r="G82" s="53">
        <v>318</v>
      </c>
      <c r="H82" s="19">
        <v>49054</v>
      </c>
      <c r="I82" s="53">
        <v>43428</v>
      </c>
      <c r="J82" s="19">
        <v>217571</v>
      </c>
      <c r="K82" s="53">
        <v>208996</v>
      </c>
      <c r="L82" s="58">
        <v>426567</v>
      </c>
      <c r="N82" s="64">
        <v>51.00511760168976</v>
      </c>
      <c r="O82" s="29">
        <v>48.99488239831023</v>
      </c>
    </row>
    <row r="83" spans="1:15" s="30" customFormat="1" ht="10.5" customHeight="1">
      <c r="A83" s="65" t="s">
        <v>42</v>
      </c>
      <c r="B83" s="53">
        <f aca="true" t="shared" si="12" ref="B83:I94">SUM(B52,B21)</f>
        <v>30969</v>
      </c>
      <c r="C83" s="53">
        <f t="shared" si="12"/>
        <v>29011</v>
      </c>
      <c r="D83" s="19">
        <f t="shared" si="12"/>
        <v>134939</v>
      </c>
      <c r="E83" s="53">
        <f t="shared" si="12"/>
        <v>133048</v>
      </c>
      <c r="F83" s="19">
        <f t="shared" si="12"/>
        <v>478</v>
      </c>
      <c r="G83" s="53">
        <f t="shared" si="12"/>
        <v>350</v>
      </c>
      <c r="H83" s="19">
        <f t="shared" si="12"/>
        <v>48297</v>
      </c>
      <c r="I83" s="53">
        <f t="shared" si="12"/>
        <v>43586</v>
      </c>
      <c r="J83" s="19">
        <f aca="true" t="shared" si="13" ref="J83:K85">SUM(H83,F83,D83,B83)</f>
        <v>214683</v>
      </c>
      <c r="K83" s="53">
        <f t="shared" si="13"/>
        <v>205995</v>
      </c>
      <c r="L83" s="58">
        <f aca="true" t="shared" si="14" ref="L83:L89">SUM(J83:K83)</f>
        <v>420678</v>
      </c>
      <c r="N83" s="64">
        <f aca="true" t="shared" si="15" ref="N83:N89">J83/L83*100</f>
        <v>51.03261877255287</v>
      </c>
      <c r="O83" s="29">
        <f aca="true" t="shared" si="16" ref="O83:O89">K83/L83*100</f>
        <v>48.96738122744712</v>
      </c>
    </row>
    <row r="84" spans="1:15" s="30" customFormat="1" ht="10.5" customHeight="1">
      <c r="A84" s="65" t="s">
        <v>43</v>
      </c>
      <c r="B84" s="53">
        <f t="shared" si="12"/>
        <v>30537</v>
      </c>
      <c r="C84" s="53">
        <f t="shared" si="12"/>
        <v>28895</v>
      </c>
      <c r="D84" s="19">
        <f t="shared" si="12"/>
        <v>133780</v>
      </c>
      <c r="E84" s="53">
        <f t="shared" si="12"/>
        <v>130899</v>
      </c>
      <c r="F84" s="19">
        <f t="shared" si="12"/>
        <v>517</v>
      </c>
      <c r="G84" s="53">
        <f t="shared" si="12"/>
        <v>388</v>
      </c>
      <c r="H84" s="19">
        <f t="shared" si="12"/>
        <v>47275</v>
      </c>
      <c r="I84" s="53">
        <f t="shared" si="12"/>
        <v>43435</v>
      </c>
      <c r="J84" s="19">
        <f t="shared" si="13"/>
        <v>212109</v>
      </c>
      <c r="K84" s="53">
        <f t="shared" si="13"/>
        <v>203617</v>
      </c>
      <c r="L84" s="58">
        <f t="shared" si="14"/>
        <v>415726</v>
      </c>
      <c r="N84" s="64">
        <f t="shared" si="15"/>
        <v>51.02134579025608</v>
      </c>
      <c r="O84" s="29">
        <f t="shared" si="16"/>
        <v>48.978654209743915</v>
      </c>
    </row>
    <row r="85" spans="1:15" s="30" customFormat="1" ht="10.5" customHeight="1">
      <c r="A85" s="65" t="s">
        <v>63</v>
      </c>
      <c r="B85" s="53">
        <f t="shared" si="12"/>
        <v>30335</v>
      </c>
      <c r="C85" s="53">
        <f t="shared" si="12"/>
        <v>28809</v>
      </c>
      <c r="D85" s="19">
        <f t="shared" si="12"/>
        <v>132838</v>
      </c>
      <c r="E85" s="53">
        <f t="shared" si="12"/>
        <v>129992</v>
      </c>
      <c r="F85" s="19">
        <f t="shared" si="12"/>
        <v>528</v>
      </c>
      <c r="G85" s="53">
        <f t="shared" si="12"/>
        <v>408</v>
      </c>
      <c r="H85" s="19">
        <f t="shared" si="12"/>
        <v>47093</v>
      </c>
      <c r="I85" s="53">
        <f t="shared" si="12"/>
        <v>43948</v>
      </c>
      <c r="J85" s="19">
        <f t="shared" si="13"/>
        <v>210794</v>
      </c>
      <c r="K85" s="53">
        <f t="shared" si="13"/>
        <v>203157</v>
      </c>
      <c r="L85" s="58">
        <f t="shared" si="14"/>
        <v>413951</v>
      </c>
      <c r="N85" s="64">
        <f t="shared" si="15"/>
        <v>50.92245217429115</v>
      </c>
      <c r="O85" s="29">
        <f t="shared" si="16"/>
        <v>49.07754782570884</v>
      </c>
    </row>
    <row r="86" spans="1:15" s="30" customFormat="1" ht="10.5" customHeight="1">
      <c r="A86" s="65" t="s">
        <v>64</v>
      </c>
      <c r="B86" s="53">
        <f t="shared" si="12"/>
        <v>30378</v>
      </c>
      <c r="C86" s="53">
        <f t="shared" si="12"/>
        <v>28875</v>
      </c>
      <c r="D86" s="19">
        <f t="shared" si="12"/>
        <v>131876</v>
      </c>
      <c r="E86" s="53">
        <f t="shared" si="12"/>
        <v>128703</v>
      </c>
      <c r="F86" s="19">
        <f t="shared" si="12"/>
        <v>540</v>
      </c>
      <c r="G86" s="53">
        <f t="shared" si="12"/>
        <v>394</v>
      </c>
      <c r="H86" s="19">
        <f t="shared" si="12"/>
        <v>46797</v>
      </c>
      <c r="I86" s="53">
        <f t="shared" si="12"/>
        <v>44134</v>
      </c>
      <c r="J86" s="19">
        <f aca="true" t="shared" si="17" ref="J86:K89">SUM(H86,F86,D86,B86)</f>
        <v>209591</v>
      </c>
      <c r="K86" s="53">
        <f t="shared" si="17"/>
        <v>202106</v>
      </c>
      <c r="L86" s="58">
        <f t="shared" si="14"/>
        <v>411697</v>
      </c>
      <c r="N86" s="64">
        <f t="shared" si="15"/>
        <v>50.90904232967449</v>
      </c>
      <c r="O86" s="29">
        <f t="shared" si="16"/>
        <v>49.09095767032551</v>
      </c>
    </row>
    <row r="87" spans="1:15" s="30" customFormat="1" ht="10.5" customHeight="1">
      <c r="A87" s="65" t="s">
        <v>65</v>
      </c>
      <c r="B87" s="53">
        <f t="shared" si="12"/>
        <v>30457</v>
      </c>
      <c r="C87" s="53">
        <f t="shared" si="12"/>
        <v>28924</v>
      </c>
      <c r="D87" s="19">
        <f t="shared" si="12"/>
        <v>131160</v>
      </c>
      <c r="E87" s="53">
        <f t="shared" si="12"/>
        <v>127770</v>
      </c>
      <c r="F87" s="19">
        <f t="shared" si="12"/>
        <v>564</v>
      </c>
      <c r="G87" s="53">
        <f t="shared" si="12"/>
        <v>375</v>
      </c>
      <c r="H87" s="19">
        <f t="shared" si="12"/>
        <v>46450</v>
      </c>
      <c r="I87" s="53">
        <f t="shared" si="12"/>
        <v>43725</v>
      </c>
      <c r="J87" s="19">
        <f t="shared" si="17"/>
        <v>208631</v>
      </c>
      <c r="K87" s="53">
        <f t="shared" si="17"/>
        <v>200794</v>
      </c>
      <c r="L87" s="58">
        <f t="shared" si="14"/>
        <v>409425</v>
      </c>
      <c r="N87" s="64">
        <f t="shared" si="15"/>
        <v>50.957073945167</v>
      </c>
      <c r="O87" s="29">
        <f t="shared" si="16"/>
        <v>49.042926054832996</v>
      </c>
    </row>
    <row r="88" spans="1:15" s="30" customFormat="1" ht="10.5" customHeight="1">
      <c r="A88" s="65" t="s">
        <v>68</v>
      </c>
      <c r="B88" s="53">
        <f t="shared" si="12"/>
        <v>30623</v>
      </c>
      <c r="C88" s="53">
        <f t="shared" si="12"/>
        <v>29023</v>
      </c>
      <c r="D88" s="19">
        <f t="shared" si="12"/>
        <v>130531</v>
      </c>
      <c r="E88" s="53">
        <f t="shared" si="12"/>
        <v>126566</v>
      </c>
      <c r="F88" s="19">
        <f t="shared" si="12"/>
        <v>557</v>
      </c>
      <c r="G88" s="53">
        <f t="shared" si="12"/>
        <v>377</v>
      </c>
      <c r="H88" s="19">
        <f t="shared" si="12"/>
        <v>46365</v>
      </c>
      <c r="I88" s="53">
        <f t="shared" si="12"/>
        <v>43860</v>
      </c>
      <c r="J88" s="19">
        <f>SUM(H88,F88,D88,B88)</f>
        <v>208076</v>
      </c>
      <c r="K88" s="53">
        <f>SUM(I88,G88,E88,C88)</f>
        <v>199826</v>
      </c>
      <c r="L88" s="58">
        <f>SUM(J88:K88)</f>
        <v>407902</v>
      </c>
      <c r="N88" s="64">
        <f>J88/L88*100</f>
        <v>51.011272315409094</v>
      </c>
      <c r="O88" s="29">
        <f>K88/L88*100</f>
        <v>48.988727684590906</v>
      </c>
    </row>
    <row r="89" spans="1:15" s="30" customFormat="1" ht="10.5" customHeight="1">
      <c r="A89" s="65" t="s">
        <v>72</v>
      </c>
      <c r="B89" s="53">
        <f t="shared" si="12"/>
        <v>31046</v>
      </c>
      <c r="C89" s="53">
        <f t="shared" si="12"/>
        <v>29463</v>
      </c>
      <c r="D89" s="19">
        <f t="shared" si="12"/>
        <v>130989</v>
      </c>
      <c r="E89" s="53">
        <f t="shared" si="12"/>
        <v>126824</v>
      </c>
      <c r="F89" s="19">
        <f t="shared" si="12"/>
        <v>547</v>
      </c>
      <c r="G89" s="53">
        <f t="shared" si="12"/>
        <v>388</v>
      </c>
      <c r="H89" s="19">
        <f t="shared" si="12"/>
        <v>46644</v>
      </c>
      <c r="I89" s="53">
        <f t="shared" si="12"/>
        <v>44307</v>
      </c>
      <c r="J89" s="19">
        <f t="shared" si="17"/>
        <v>209226</v>
      </c>
      <c r="K89" s="53">
        <f t="shared" si="17"/>
        <v>200982</v>
      </c>
      <c r="L89" s="58">
        <f t="shared" si="14"/>
        <v>410208</v>
      </c>
      <c r="N89" s="64">
        <f t="shared" si="15"/>
        <v>51.00485607301661</v>
      </c>
      <c r="O89" s="29">
        <f t="shared" si="16"/>
        <v>48.99514392698339</v>
      </c>
    </row>
    <row r="90" spans="1:15" s="30" customFormat="1" ht="10.5" customHeight="1">
      <c r="A90" s="65" t="s">
        <v>100</v>
      </c>
      <c r="B90" s="53">
        <f t="shared" si="12"/>
        <v>31828</v>
      </c>
      <c r="C90" s="53">
        <f t="shared" si="12"/>
        <v>29914</v>
      </c>
      <c r="D90" s="19">
        <f t="shared" si="12"/>
        <v>132205</v>
      </c>
      <c r="E90" s="53">
        <f t="shared" si="12"/>
        <v>127655</v>
      </c>
      <c r="F90" s="19">
        <f t="shared" si="12"/>
        <v>540</v>
      </c>
      <c r="G90" s="53">
        <f t="shared" si="12"/>
        <v>364</v>
      </c>
      <c r="H90" s="19">
        <f t="shared" si="12"/>
        <v>47657</v>
      </c>
      <c r="I90" s="53">
        <f t="shared" si="12"/>
        <v>45099</v>
      </c>
      <c r="J90" s="19">
        <f aca="true" t="shared" si="18" ref="J90:K92">SUM(H90,F90,D90,B90)</f>
        <v>212230</v>
      </c>
      <c r="K90" s="53">
        <f t="shared" si="18"/>
        <v>203032</v>
      </c>
      <c r="L90" s="58">
        <f>SUM(J90:K90)</f>
        <v>415262</v>
      </c>
      <c r="N90" s="64">
        <f>J90/L90*100</f>
        <v>51.107493582364874</v>
      </c>
      <c r="O90" s="29">
        <f>K90/L90*100</f>
        <v>48.89250641763513</v>
      </c>
    </row>
    <row r="91" spans="1:15" s="30" customFormat="1" ht="10.5" customHeight="1">
      <c r="A91" s="65" t="s">
        <v>116</v>
      </c>
      <c r="B91" s="53">
        <f t="shared" si="12"/>
        <v>32496</v>
      </c>
      <c r="C91" s="53">
        <f t="shared" si="12"/>
        <v>30357</v>
      </c>
      <c r="D91" s="19">
        <f t="shared" si="12"/>
        <v>133537</v>
      </c>
      <c r="E91" s="53">
        <f t="shared" si="12"/>
        <v>128887</v>
      </c>
      <c r="F91" s="19">
        <f t="shared" si="12"/>
        <v>526</v>
      </c>
      <c r="G91" s="53">
        <f t="shared" si="12"/>
        <v>369</v>
      </c>
      <c r="H91" s="19">
        <f t="shared" si="12"/>
        <v>48584</v>
      </c>
      <c r="I91" s="53">
        <f t="shared" si="12"/>
        <v>46076</v>
      </c>
      <c r="J91" s="19">
        <f t="shared" si="18"/>
        <v>215143</v>
      </c>
      <c r="K91" s="53">
        <f t="shared" si="18"/>
        <v>205689</v>
      </c>
      <c r="L91" s="58">
        <f>SUM(J91:K91)</f>
        <v>420832</v>
      </c>
      <c r="N91" s="64">
        <f>J91/L91*100</f>
        <v>51.12325108356779</v>
      </c>
      <c r="O91" s="29">
        <f>K91/L91*100</f>
        <v>48.87674891643221</v>
      </c>
    </row>
    <row r="92" spans="1:15" s="30" customFormat="1" ht="10.5" customHeight="1">
      <c r="A92" s="65" t="s">
        <v>126</v>
      </c>
      <c r="B92" s="53">
        <f t="shared" si="12"/>
        <v>33378</v>
      </c>
      <c r="C92" s="53">
        <f t="shared" si="12"/>
        <v>31315</v>
      </c>
      <c r="D92" s="19">
        <f t="shared" si="12"/>
        <v>135573</v>
      </c>
      <c r="E92" s="53">
        <f t="shared" si="12"/>
        <v>130709</v>
      </c>
      <c r="F92" s="19">
        <f t="shared" si="12"/>
        <v>480</v>
      </c>
      <c r="G92" s="53">
        <f t="shared" si="12"/>
        <v>384</v>
      </c>
      <c r="H92" s="19">
        <f t="shared" si="12"/>
        <v>49382</v>
      </c>
      <c r="I92" s="53">
        <f t="shared" si="12"/>
        <v>46815</v>
      </c>
      <c r="J92" s="19">
        <f t="shared" si="18"/>
        <v>218813</v>
      </c>
      <c r="K92" s="53">
        <f t="shared" si="18"/>
        <v>209223</v>
      </c>
      <c r="L92" s="58">
        <f>SUM(J92:K92)</f>
        <v>428036</v>
      </c>
      <c r="N92" s="64">
        <f>J92/L92*100</f>
        <v>51.12023287760843</v>
      </c>
      <c r="O92" s="29">
        <f>K92/L92*100</f>
        <v>48.87976712239158</v>
      </c>
    </row>
    <row r="93" spans="1:15" s="30" customFormat="1" ht="10.5" customHeight="1">
      <c r="A93" s="65" t="s">
        <v>131</v>
      </c>
      <c r="B93" s="53">
        <f t="shared" si="12"/>
        <v>35058</v>
      </c>
      <c r="C93" s="53">
        <f t="shared" si="12"/>
        <v>32749</v>
      </c>
      <c r="D93" s="19">
        <f t="shared" si="12"/>
        <v>138727</v>
      </c>
      <c r="E93" s="53">
        <f t="shared" si="12"/>
        <v>133382</v>
      </c>
      <c r="F93" s="19">
        <f t="shared" si="12"/>
        <v>496</v>
      </c>
      <c r="G93" s="53">
        <f t="shared" si="12"/>
        <v>391</v>
      </c>
      <c r="H93" s="19">
        <f t="shared" si="12"/>
        <v>49994</v>
      </c>
      <c r="I93" s="53">
        <f t="shared" si="12"/>
        <v>47783</v>
      </c>
      <c r="J93" s="19">
        <f>SUM(H93,F93,D93,B93)</f>
        <v>224275</v>
      </c>
      <c r="K93" s="53">
        <f>SUM(I93,G93,E93,C93)</f>
        <v>214305</v>
      </c>
      <c r="L93" s="58">
        <f>SUM(J93:K93)</f>
        <v>438580</v>
      </c>
      <c r="N93" s="64">
        <f>J93/L93*100</f>
        <v>51.13662273701492</v>
      </c>
      <c r="O93" s="29">
        <f>K93/L93*100</f>
        <v>48.86337726298508</v>
      </c>
    </row>
    <row r="94" spans="1:15" s="30" customFormat="1" ht="10.5" customHeight="1">
      <c r="A94" s="67" t="s">
        <v>143</v>
      </c>
      <c r="B94" s="68">
        <f t="shared" si="12"/>
        <v>36206</v>
      </c>
      <c r="C94" s="68">
        <f t="shared" si="12"/>
        <v>33816</v>
      </c>
      <c r="D94" s="36">
        <f t="shared" si="12"/>
        <v>141295</v>
      </c>
      <c r="E94" s="68">
        <f t="shared" si="12"/>
        <v>135890</v>
      </c>
      <c r="F94" s="36">
        <f t="shared" si="12"/>
        <v>448</v>
      </c>
      <c r="G94" s="68">
        <f t="shared" si="12"/>
        <v>375</v>
      </c>
      <c r="H94" s="36">
        <f t="shared" si="12"/>
        <v>51517</v>
      </c>
      <c r="I94" s="68">
        <f t="shared" si="12"/>
        <v>48942</v>
      </c>
      <c r="J94" s="36">
        <f>SUM(H94,F94,D94,B94)</f>
        <v>229466</v>
      </c>
      <c r="K94" s="68">
        <f>SUM(I94,G94,E94,C94)</f>
        <v>219023</v>
      </c>
      <c r="L94" s="69">
        <f>SUM(J94:K94)</f>
        <v>448489</v>
      </c>
      <c r="N94" s="70">
        <f>J94/L94*100</f>
        <v>51.164242601267816</v>
      </c>
      <c r="O94" s="41">
        <f>K94/L94*100</f>
        <v>48.83575739873219</v>
      </c>
    </row>
    <row r="95" spans="1:15" ht="9.7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N95" s="46"/>
      <c r="O95" s="46"/>
    </row>
    <row r="96" ht="10.5" customHeight="1">
      <c r="A96" s="5" t="s">
        <v>44</v>
      </c>
    </row>
    <row r="97" ht="10.5" customHeight="1">
      <c r="A97" s="5" t="s">
        <v>24</v>
      </c>
    </row>
    <row r="98" ht="10.5" customHeight="1">
      <c r="A98" s="5" t="s">
        <v>25</v>
      </c>
    </row>
    <row r="99" ht="10.5" customHeight="1">
      <c r="A99" s="5" t="s">
        <v>26</v>
      </c>
    </row>
    <row r="100" ht="9.75">
      <c r="A100" s="5" t="s">
        <v>45</v>
      </c>
    </row>
  </sheetData>
  <sheetProtection/>
  <mergeCells count="2">
    <mergeCell ref="H38:I38"/>
    <mergeCell ref="H69:I69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74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1"/>
  <sheetViews>
    <sheetView zoomScalePageLayoutView="0" workbookViewId="0" topLeftCell="A1">
      <selection activeCell="Z53" sqref="Z53"/>
    </sheetView>
  </sheetViews>
  <sheetFormatPr defaultColWidth="9.140625" defaultRowHeight="12.75"/>
  <cols>
    <col min="1" max="1" width="11.00390625" style="2" customWidth="1"/>
    <col min="2" max="2" width="8.28125" style="2" customWidth="1"/>
    <col min="3" max="3" width="8.28125" style="3" customWidth="1"/>
    <col min="4" max="4" width="8.28125" style="2" customWidth="1"/>
    <col min="5" max="5" width="8.28125" style="3" customWidth="1"/>
    <col min="6" max="6" width="8.28125" style="2" customWidth="1"/>
    <col min="7" max="7" width="8.28125" style="3" customWidth="1"/>
    <col min="8" max="8" width="8.28125" style="2" customWidth="1"/>
    <col min="9" max="9" width="8.28125" style="3" customWidth="1"/>
    <col min="10" max="10" width="8.28125" style="2" customWidth="1"/>
    <col min="11" max="11" width="8.28125" style="4" customWidth="1"/>
    <col min="12" max="12" width="1.28515625" style="5" customWidth="1"/>
    <col min="13" max="13" width="7.28125" style="2" customWidth="1"/>
    <col min="14" max="14" width="7.28125" style="3" customWidth="1"/>
    <col min="15" max="16384" width="9.140625" style="2" customWidth="1"/>
  </cols>
  <sheetData>
    <row r="1" ht="9.75">
      <c r="A1" s="96" t="s">
        <v>142</v>
      </c>
    </row>
    <row r="2" ht="9" customHeight="1"/>
    <row r="3" spans="1:14" ht="9.75">
      <c r="A3" s="6" t="s">
        <v>128</v>
      </c>
      <c r="B3" s="7"/>
      <c r="C3" s="8"/>
      <c r="D3" s="7"/>
      <c r="E3" s="10"/>
      <c r="F3" s="9"/>
      <c r="G3" s="7"/>
      <c r="H3" s="8"/>
      <c r="I3" s="7"/>
      <c r="J3" s="7"/>
      <c r="K3" s="7"/>
      <c r="L3" s="7"/>
      <c r="M3" s="7"/>
      <c r="N3" s="7"/>
    </row>
    <row r="4" spans="1:14" ht="9.75">
      <c r="A4" s="6" t="s">
        <v>62</v>
      </c>
      <c r="B4" s="7"/>
      <c r="C4" s="8"/>
      <c r="D4" s="7"/>
      <c r="E4" s="10"/>
      <c r="F4" s="9"/>
      <c r="G4" s="7"/>
      <c r="H4" s="8"/>
      <c r="I4" s="7"/>
      <c r="J4" s="7"/>
      <c r="K4" s="7"/>
      <c r="L4" s="7"/>
      <c r="M4" s="7"/>
      <c r="N4" s="7"/>
    </row>
    <row r="6" spans="1:14" ht="9.75">
      <c r="A6" s="11"/>
      <c r="B6" s="12" t="s">
        <v>7</v>
      </c>
      <c r="C6" s="13"/>
      <c r="D6" s="12" t="s">
        <v>6</v>
      </c>
      <c r="E6" s="13"/>
      <c r="F6" s="12" t="s">
        <v>0</v>
      </c>
      <c r="G6" s="13"/>
      <c r="H6" s="12" t="s">
        <v>1</v>
      </c>
      <c r="I6" s="13"/>
      <c r="J6" s="12" t="s">
        <v>4</v>
      </c>
      <c r="K6" s="14"/>
      <c r="M6" s="12" t="s">
        <v>11</v>
      </c>
      <c r="N6" s="15"/>
    </row>
    <row r="7" spans="1:14" ht="9.75">
      <c r="A7" s="16" t="s">
        <v>12</v>
      </c>
      <c r="B7" s="17" t="s">
        <v>5</v>
      </c>
      <c r="C7" s="18"/>
      <c r="D7" s="16" t="s">
        <v>8</v>
      </c>
      <c r="E7" s="8"/>
      <c r="F7" s="19"/>
      <c r="H7" s="346" t="s">
        <v>38</v>
      </c>
      <c r="I7" s="347"/>
      <c r="J7" s="19"/>
      <c r="K7" s="20"/>
      <c r="M7" s="16" t="s">
        <v>10</v>
      </c>
      <c r="N7" s="21"/>
    </row>
    <row r="8" spans="1:14" s="81" customFormat="1" ht="9.75">
      <c r="A8" s="22"/>
      <c r="B8" s="61" t="s">
        <v>13</v>
      </c>
      <c r="C8" s="74" t="s">
        <v>14</v>
      </c>
      <c r="D8" s="61" t="s">
        <v>13</v>
      </c>
      <c r="E8" s="74" t="s">
        <v>14</v>
      </c>
      <c r="F8" s="61" t="s">
        <v>13</v>
      </c>
      <c r="G8" s="74" t="s">
        <v>14</v>
      </c>
      <c r="H8" s="61" t="s">
        <v>13</v>
      </c>
      <c r="I8" s="74" t="s">
        <v>14</v>
      </c>
      <c r="J8" s="61" t="s">
        <v>13</v>
      </c>
      <c r="K8" s="75" t="s">
        <v>14</v>
      </c>
      <c r="L8" s="26"/>
      <c r="M8" s="61" t="s">
        <v>13</v>
      </c>
      <c r="N8" s="75" t="s">
        <v>14</v>
      </c>
    </row>
    <row r="9" spans="1:14" ht="10.5" customHeight="1">
      <c r="A9" s="19" t="s">
        <v>15</v>
      </c>
      <c r="B9" s="19">
        <v>71669</v>
      </c>
      <c r="C9" s="46">
        <v>16.73621700640081</v>
      </c>
      <c r="D9" s="19">
        <v>320538</v>
      </c>
      <c r="E9" s="46">
        <v>74.8523563437149</v>
      </c>
      <c r="F9" s="19">
        <v>13880</v>
      </c>
      <c r="G9" s="46">
        <v>3.2412715685839517</v>
      </c>
      <c r="H9" s="19">
        <v>22140</v>
      </c>
      <c r="I9" s="46">
        <v>5.170155081300338</v>
      </c>
      <c r="J9" s="19">
        <v>428227</v>
      </c>
      <c r="K9" s="72">
        <v>100</v>
      </c>
      <c r="L9" s="32"/>
      <c r="M9" s="19">
        <v>428227</v>
      </c>
      <c r="N9" s="29">
        <v>98.34441800861666</v>
      </c>
    </row>
    <row r="10" spans="1:14" s="53" customFormat="1" ht="10.5" customHeight="1">
      <c r="A10" s="19" t="s">
        <v>16</v>
      </c>
      <c r="B10" s="19">
        <v>72231</v>
      </c>
      <c r="C10" s="46">
        <v>16.626614184103307</v>
      </c>
      <c r="D10" s="19">
        <v>325563</v>
      </c>
      <c r="E10" s="46">
        <v>74.94026655617706</v>
      </c>
      <c r="F10" s="19">
        <v>13910</v>
      </c>
      <c r="G10" s="46">
        <v>3.2018967382547245</v>
      </c>
      <c r="H10" s="19">
        <v>22726</v>
      </c>
      <c r="I10" s="46">
        <v>5.231222521464908</v>
      </c>
      <c r="J10" s="19">
        <v>434430</v>
      </c>
      <c r="K10" s="72">
        <v>100</v>
      </c>
      <c r="L10" s="30"/>
      <c r="M10" s="19">
        <v>434430</v>
      </c>
      <c r="N10" s="29">
        <v>99.7689671960977</v>
      </c>
    </row>
    <row r="11" spans="1:14" s="53" customFormat="1" ht="10.5" customHeight="1">
      <c r="A11" s="19" t="s">
        <v>17</v>
      </c>
      <c r="B11" s="19">
        <v>72342</v>
      </c>
      <c r="C11" s="46">
        <v>16.555900365254168</v>
      </c>
      <c r="D11" s="19">
        <v>328025</v>
      </c>
      <c r="E11" s="46">
        <v>75.07048764635341</v>
      </c>
      <c r="F11" s="19">
        <v>13886</v>
      </c>
      <c r="G11" s="46">
        <v>3.177894341764388</v>
      </c>
      <c r="H11" s="19">
        <v>22703</v>
      </c>
      <c r="I11" s="46">
        <v>5.195717646628036</v>
      </c>
      <c r="J11" s="19">
        <v>436956</v>
      </c>
      <c r="K11" s="72">
        <v>100</v>
      </c>
      <c r="L11" s="30"/>
      <c r="M11" s="19">
        <v>436956</v>
      </c>
      <c r="N11" s="29">
        <v>100.34907540947464</v>
      </c>
    </row>
    <row r="12" spans="1:14" s="53" customFormat="1" ht="10.5" customHeight="1">
      <c r="A12" s="19" t="s">
        <v>18</v>
      </c>
      <c r="B12" s="19">
        <v>71681</v>
      </c>
      <c r="C12" s="46">
        <v>16.461891070099853</v>
      </c>
      <c r="D12" s="19">
        <v>327411</v>
      </c>
      <c r="E12" s="46">
        <v>75.19153216546174</v>
      </c>
      <c r="F12" s="19">
        <v>13251</v>
      </c>
      <c r="G12" s="46">
        <v>3.0431567440450493</v>
      </c>
      <c r="H12" s="19">
        <v>23093</v>
      </c>
      <c r="I12" s="46">
        <v>5.303420020393353</v>
      </c>
      <c r="J12" s="19">
        <v>435436</v>
      </c>
      <c r="K12" s="72">
        <v>100</v>
      </c>
      <c r="L12" s="30"/>
      <c r="M12" s="33">
        <v>435436</v>
      </c>
      <c r="N12" s="34">
        <v>100</v>
      </c>
    </row>
    <row r="13" spans="1:14" s="53" customFormat="1" ht="10.5" customHeight="1">
      <c r="A13" s="19" t="s">
        <v>19</v>
      </c>
      <c r="B13" s="19">
        <v>71147</v>
      </c>
      <c r="C13" s="46">
        <v>16.460563546469796</v>
      </c>
      <c r="D13" s="19">
        <v>324883</v>
      </c>
      <c r="E13" s="46">
        <v>75.16490177615003</v>
      </c>
      <c r="F13" s="19">
        <v>13271</v>
      </c>
      <c r="G13" s="46">
        <v>3.0703773711498816</v>
      </c>
      <c r="H13" s="19">
        <v>22926</v>
      </c>
      <c r="I13" s="46">
        <v>5.304157306230291</v>
      </c>
      <c r="J13" s="19">
        <v>432227</v>
      </c>
      <c r="K13" s="72">
        <v>100</v>
      </c>
      <c r="L13" s="30"/>
      <c r="M13" s="19">
        <v>432227</v>
      </c>
      <c r="N13" s="29">
        <v>99.26303750723413</v>
      </c>
    </row>
    <row r="14" spans="1:14" s="53" customFormat="1" ht="10.5" customHeight="1">
      <c r="A14" s="19" t="s">
        <v>20</v>
      </c>
      <c r="B14" s="19">
        <v>70178</v>
      </c>
      <c r="C14" s="46">
        <v>16.46520576228239</v>
      </c>
      <c r="D14" s="19">
        <v>320852</v>
      </c>
      <c r="E14" s="46">
        <v>75.27849467411197</v>
      </c>
      <c r="F14" s="19">
        <v>13169</v>
      </c>
      <c r="G14" s="46">
        <v>3.089718924499085</v>
      </c>
      <c r="H14" s="19">
        <v>22021</v>
      </c>
      <c r="I14" s="46">
        <v>5.166580639106565</v>
      </c>
      <c r="J14" s="19">
        <v>426220</v>
      </c>
      <c r="K14" s="72">
        <v>100</v>
      </c>
      <c r="L14" s="30"/>
      <c r="M14" s="19">
        <v>426220</v>
      </c>
      <c r="N14" s="29">
        <v>97.88350067518533</v>
      </c>
    </row>
    <row r="15" spans="1:14" s="53" customFormat="1" ht="10.5" customHeight="1">
      <c r="A15" s="19" t="s">
        <v>21</v>
      </c>
      <c r="B15" s="19">
        <v>68437</v>
      </c>
      <c r="C15" s="46">
        <v>16.280336659006675</v>
      </c>
      <c r="D15" s="19">
        <v>317142</v>
      </c>
      <c r="E15" s="46">
        <v>75.44425572001542</v>
      </c>
      <c r="F15" s="19">
        <v>13361</v>
      </c>
      <c r="G15" s="46">
        <v>3.178420709572135</v>
      </c>
      <c r="H15" s="19">
        <v>21426</v>
      </c>
      <c r="I15" s="46">
        <v>5.096986911405775</v>
      </c>
      <c r="J15" s="19">
        <v>420366</v>
      </c>
      <c r="K15" s="72">
        <v>100</v>
      </c>
      <c r="L15" s="30"/>
      <c r="M15" s="19">
        <v>420366</v>
      </c>
      <c r="N15" s="29">
        <v>96.53910103895865</v>
      </c>
    </row>
    <row r="16" spans="1:14" s="53" customFormat="1" ht="10.5" customHeight="1">
      <c r="A16" s="19" t="s">
        <v>22</v>
      </c>
      <c r="B16" s="19">
        <v>67117</v>
      </c>
      <c r="C16" s="46">
        <v>16.16291754665228</v>
      </c>
      <c r="D16" s="19">
        <v>313882</v>
      </c>
      <c r="E16" s="46">
        <v>75.5881354258729</v>
      </c>
      <c r="F16" s="19">
        <v>13277</v>
      </c>
      <c r="G16" s="46">
        <v>3.1973278940790313</v>
      </c>
      <c r="H16" s="19">
        <v>20977</v>
      </c>
      <c r="I16" s="46">
        <v>5.051619133395785</v>
      </c>
      <c r="J16" s="19">
        <v>415253</v>
      </c>
      <c r="K16" s="72">
        <v>100</v>
      </c>
      <c r="L16" s="30"/>
      <c r="M16" s="19">
        <v>415253</v>
      </c>
      <c r="N16" s="29">
        <v>95.36487566485086</v>
      </c>
    </row>
    <row r="17" spans="1:14" s="53" customFormat="1" ht="10.5" customHeight="1">
      <c r="A17" s="19" t="s">
        <v>23</v>
      </c>
      <c r="B17" s="19">
        <v>66424</v>
      </c>
      <c r="C17" s="46">
        <v>16.069946751245332</v>
      </c>
      <c r="D17" s="19">
        <v>312660</v>
      </c>
      <c r="E17" s="46">
        <v>75.64177934548304</v>
      </c>
      <c r="F17" s="19">
        <v>13148</v>
      </c>
      <c r="G17" s="46">
        <v>3.1808933500748773</v>
      </c>
      <c r="H17" s="19">
        <v>21111</v>
      </c>
      <c r="I17" s="46">
        <v>5.10738055319674</v>
      </c>
      <c r="J17" s="19">
        <v>413343</v>
      </c>
      <c r="K17" s="72">
        <v>100</v>
      </c>
      <c r="L17" s="30"/>
      <c r="M17" s="19">
        <v>413343</v>
      </c>
      <c r="N17" s="29">
        <v>94.92623485426101</v>
      </c>
    </row>
    <row r="18" spans="1:14" s="53" customFormat="1" ht="10.5" customHeight="1">
      <c r="A18" s="19" t="s">
        <v>36</v>
      </c>
      <c r="B18" s="19">
        <v>66679</v>
      </c>
      <c r="C18" s="46">
        <v>16.1029658591718</v>
      </c>
      <c r="D18" s="19">
        <v>313008</v>
      </c>
      <c r="E18" s="46">
        <v>75.59137266077246</v>
      </c>
      <c r="F18" s="19">
        <v>13213</v>
      </c>
      <c r="G18" s="46">
        <v>3.190936995114459</v>
      </c>
      <c r="H18" s="19">
        <v>21179</v>
      </c>
      <c r="I18" s="46">
        <v>5.114724484941279</v>
      </c>
      <c r="J18" s="19">
        <v>414079</v>
      </c>
      <c r="K18" s="72">
        <v>100</v>
      </c>
      <c r="L18" s="30"/>
      <c r="M18" s="19">
        <v>414079</v>
      </c>
      <c r="N18" s="29">
        <v>95.09526084200664</v>
      </c>
    </row>
    <row r="19" spans="1:14" ht="10.5" customHeight="1">
      <c r="A19" s="19" t="s">
        <v>37</v>
      </c>
      <c r="B19" s="19">
        <v>68473</v>
      </c>
      <c r="C19" s="46">
        <v>16.327236223082224</v>
      </c>
      <c r="D19" s="19">
        <v>316768</v>
      </c>
      <c r="E19" s="46">
        <v>75.53263277369635</v>
      </c>
      <c r="F19" s="19">
        <v>13337</v>
      </c>
      <c r="G19" s="46">
        <v>3.1801783112649895</v>
      </c>
      <c r="H19" s="19">
        <v>20801</v>
      </c>
      <c r="I19" s="46">
        <v>4.95995269195644</v>
      </c>
      <c r="J19" s="19">
        <v>419379</v>
      </c>
      <c r="K19" s="72">
        <v>100</v>
      </c>
      <c r="M19" s="19">
        <v>419379</v>
      </c>
      <c r="N19" s="29">
        <v>96.3124316776748</v>
      </c>
    </row>
    <row r="20" spans="1:14" s="53" customFormat="1" ht="10.5" customHeight="1">
      <c r="A20" s="19" t="s">
        <v>41</v>
      </c>
      <c r="B20" s="19">
        <v>70491</v>
      </c>
      <c r="C20" s="46">
        <v>16.472861876697156</v>
      </c>
      <c r="D20" s="19">
        <v>322713</v>
      </c>
      <c r="E20" s="46">
        <v>75.41397731362257</v>
      </c>
      <c r="F20" s="19">
        <v>13661</v>
      </c>
      <c r="G20" s="46">
        <v>3.1924042231995546</v>
      </c>
      <c r="H20" s="19">
        <v>21057</v>
      </c>
      <c r="I20" s="46">
        <v>4.920756586480714</v>
      </c>
      <c r="J20" s="19">
        <v>427922</v>
      </c>
      <c r="K20" s="72">
        <v>100</v>
      </c>
      <c r="L20" s="30"/>
      <c r="M20" s="19">
        <v>427922</v>
      </c>
      <c r="N20" s="29">
        <v>98.27437327184707</v>
      </c>
    </row>
    <row r="21" spans="1:16" s="53" customFormat="1" ht="10.5" customHeight="1">
      <c r="A21" s="19" t="s">
        <v>42</v>
      </c>
      <c r="B21" s="19">
        <v>71467</v>
      </c>
      <c r="C21" s="46">
        <f aca="true" t="shared" si="0" ref="C21:C27">B21/J21*100</f>
        <v>16.4273827255843</v>
      </c>
      <c r="D21" s="19">
        <v>328660</v>
      </c>
      <c r="E21" s="46">
        <f aca="true" t="shared" si="1" ref="E21:E27">D21/J21*100</f>
        <v>75.54568691270849</v>
      </c>
      <c r="F21" s="19">
        <v>13763</v>
      </c>
      <c r="G21" s="46">
        <f aca="true" t="shared" si="2" ref="G21:G27">F21/J21*100</f>
        <v>3.1635589636086134</v>
      </c>
      <c r="H21" s="19">
        <f>20842+316</f>
        <v>21158</v>
      </c>
      <c r="I21" s="46">
        <f aca="true" t="shared" si="3" ref="I21:I27">H21/J21*100</f>
        <v>4.8633713980986</v>
      </c>
      <c r="J21" s="19">
        <f aca="true" t="shared" si="4" ref="J21:K23">SUM(H21,F21,D21,B21)</f>
        <v>435048</v>
      </c>
      <c r="K21" s="72">
        <f t="shared" si="4"/>
        <v>100</v>
      </c>
      <c r="L21" s="30"/>
      <c r="M21" s="19">
        <f aca="true" t="shared" si="5" ref="M21:M27">SUM(J21)</f>
        <v>435048</v>
      </c>
      <c r="N21" s="29">
        <f>M21/M12*100</f>
        <v>99.91089390863411</v>
      </c>
      <c r="P21" s="5"/>
    </row>
    <row r="22" spans="1:16" s="53" customFormat="1" ht="10.5" customHeight="1">
      <c r="A22" s="19" t="s">
        <v>43</v>
      </c>
      <c r="B22" s="19">
        <v>72323</v>
      </c>
      <c r="C22" s="46">
        <f t="shared" si="0"/>
        <v>16.453873279490388</v>
      </c>
      <c r="D22" s="19">
        <v>332601</v>
      </c>
      <c r="E22" s="46">
        <f t="shared" si="1"/>
        <v>75.6685246274599</v>
      </c>
      <c r="F22" s="19">
        <v>13611</v>
      </c>
      <c r="G22" s="46">
        <f t="shared" si="2"/>
        <v>3.0965760436810372</v>
      </c>
      <c r="H22" s="19">
        <f>20710+305</f>
        <v>21015</v>
      </c>
      <c r="I22" s="46">
        <f t="shared" si="3"/>
        <v>4.7810260493686725</v>
      </c>
      <c r="J22" s="19">
        <f t="shared" si="4"/>
        <v>439550</v>
      </c>
      <c r="K22" s="72">
        <f t="shared" si="4"/>
        <v>100</v>
      </c>
      <c r="L22" s="30"/>
      <c r="M22" s="19">
        <f t="shared" si="5"/>
        <v>439550</v>
      </c>
      <c r="N22" s="29">
        <f aca="true" t="shared" si="6" ref="N22:N27">M22/$M$12*100</f>
        <v>100.94480015432808</v>
      </c>
      <c r="P22" s="30"/>
    </row>
    <row r="23" spans="1:16" s="53" customFormat="1" ht="10.5" customHeight="1">
      <c r="A23" s="19" t="s">
        <v>63</v>
      </c>
      <c r="B23" s="19">
        <v>72496</v>
      </c>
      <c r="C23" s="46">
        <f t="shared" si="0"/>
        <v>16.501190427415793</v>
      </c>
      <c r="D23" s="19">
        <v>332577</v>
      </c>
      <c r="E23" s="46">
        <f t="shared" si="1"/>
        <v>75.69957527006541</v>
      </c>
      <c r="F23" s="19">
        <v>13716</v>
      </c>
      <c r="G23" s="46">
        <f t="shared" si="2"/>
        <v>3.121969872854158</v>
      </c>
      <c r="H23" s="19">
        <f>20268+281</f>
        <v>20549</v>
      </c>
      <c r="I23" s="46">
        <f t="shared" si="3"/>
        <v>4.677264429664632</v>
      </c>
      <c r="J23" s="19">
        <f t="shared" si="4"/>
        <v>439338</v>
      </c>
      <c r="K23" s="72">
        <f t="shared" si="4"/>
        <v>99.99999999999999</v>
      </c>
      <c r="L23" s="30"/>
      <c r="M23" s="19">
        <f t="shared" si="5"/>
        <v>439338</v>
      </c>
      <c r="N23" s="29">
        <f t="shared" si="6"/>
        <v>100.89611332090136</v>
      </c>
      <c r="P23" s="30"/>
    </row>
    <row r="24" spans="1:16" s="53" customFormat="1" ht="10.5" customHeight="1">
      <c r="A24" s="19" t="s">
        <v>64</v>
      </c>
      <c r="B24" s="19">
        <v>72292</v>
      </c>
      <c r="C24" s="46">
        <f t="shared" si="0"/>
        <v>16.493161310929356</v>
      </c>
      <c r="D24" s="19">
        <v>331699</v>
      </c>
      <c r="E24" s="46">
        <f t="shared" si="1"/>
        <v>75.67594081881752</v>
      </c>
      <c r="F24" s="19">
        <v>13907</v>
      </c>
      <c r="G24" s="46">
        <f t="shared" si="2"/>
        <v>3.1728323237854053</v>
      </c>
      <c r="H24" s="19">
        <v>20417</v>
      </c>
      <c r="I24" s="46">
        <f t="shared" si="3"/>
        <v>4.658065546467723</v>
      </c>
      <c r="J24" s="19">
        <f aca="true" t="shared" si="7" ref="J24:K27">SUM(H24,F24,D24,B24)</f>
        <v>438315</v>
      </c>
      <c r="K24" s="72">
        <f t="shared" si="7"/>
        <v>100</v>
      </c>
      <c r="L24" s="30"/>
      <c r="M24" s="19">
        <f t="shared" si="5"/>
        <v>438315</v>
      </c>
      <c r="N24" s="29">
        <f t="shared" si="6"/>
        <v>100.66117638412993</v>
      </c>
      <c r="P24" s="30"/>
    </row>
    <row r="25" spans="1:16" s="53" customFormat="1" ht="10.5" customHeight="1">
      <c r="A25" s="19" t="s">
        <v>65</v>
      </c>
      <c r="B25" s="19">
        <v>72349</v>
      </c>
      <c r="C25" s="46">
        <f t="shared" si="0"/>
        <v>16.588252557629783</v>
      </c>
      <c r="D25" s="19">
        <v>329461</v>
      </c>
      <c r="E25" s="46">
        <f t="shared" si="1"/>
        <v>75.5391543198837</v>
      </c>
      <c r="F25" s="19">
        <v>13977</v>
      </c>
      <c r="G25" s="46">
        <f t="shared" si="2"/>
        <v>3.2046608245862624</v>
      </c>
      <c r="H25" s="19">
        <v>20359</v>
      </c>
      <c r="I25" s="46">
        <f t="shared" si="3"/>
        <v>4.667932297900244</v>
      </c>
      <c r="J25" s="19">
        <f t="shared" si="7"/>
        <v>436146</v>
      </c>
      <c r="K25" s="72">
        <f t="shared" si="7"/>
        <v>100</v>
      </c>
      <c r="L25" s="30"/>
      <c r="M25" s="19">
        <f t="shared" si="5"/>
        <v>436146</v>
      </c>
      <c r="N25" s="29">
        <f t="shared" si="6"/>
        <v>100.16305496100459</v>
      </c>
      <c r="P25" s="30"/>
    </row>
    <row r="26" spans="1:16" s="53" customFormat="1" ht="10.5" customHeight="1">
      <c r="A26" s="19" t="s">
        <v>70</v>
      </c>
      <c r="B26" s="19">
        <v>73003</v>
      </c>
      <c r="C26" s="46">
        <f>B26/J26*100</f>
        <v>16.987515852424114</v>
      </c>
      <c r="D26" s="19">
        <v>323725</v>
      </c>
      <c r="E26" s="46">
        <f>D26/J26*100</f>
        <v>75.32955589942874</v>
      </c>
      <c r="F26" s="19">
        <v>13501</v>
      </c>
      <c r="G26" s="46">
        <f>F26/J26*100</f>
        <v>3.1416305018092126</v>
      </c>
      <c r="H26" s="19">
        <v>19516</v>
      </c>
      <c r="I26" s="46">
        <f>H26/J26*100</f>
        <v>4.5412977463379445</v>
      </c>
      <c r="J26" s="19">
        <f>SUM(H26,F26,D26,B26)</f>
        <v>429745</v>
      </c>
      <c r="K26" s="72">
        <f>SUM(I26,G26,E26,C26)</f>
        <v>100</v>
      </c>
      <c r="L26" s="30"/>
      <c r="M26" s="19">
        <f>SUM(J26)</f>
        <v>429745</v>
      </c>
      <c r="N26" s="29">
        <f t="shared" si="6"/>
        <v>98.69303410834198</v>
      </c>
      <c r="P26" s="30"/>
    </row>
    <row r="27" spans="1:16" s="53" customFormat="1" ht="10.5" customHeight="1">
      <c r="A27" s="19" t="s">
        <v>72</v>
      </c>
      <c r="B27" s="19">
        <v>72900</v>
      </c>
      <c r="C27" s="46">
        <f t="shared" si="0"/>
        <v>17.1602090297067</v>
      </c>
      <c r="D27" s="19">
        <v>319564</v>
      </c>
      <c r="E27" s="46">
        <f t="shared" si="1"/>
        <v>75.2233887293442</v>
      </c>
      <c r="F27" s="19">
        <v>13290</v>
      </c>
      <c r="G27" s="46">
        <f t="shared" si="2"/>
        <v>3.128383786074102</v>
      </c>
      <c r="H27" s="19">
        <v>19066</v>
      </c>
      <c r="I27" s="46">
        <f t="shared" si="3"/>
        <v>4.4880184548750055</v>
      </c>
      <c r="J27" s="19">
        <f t="shared" si="7"/>
        <v>424820</v>
      </c>
      <c r="K27" s="72">
        <f t="shared" si="7"/>
        <v>100</v>
      </c>
      <c r="L27" s="30"/>
      <c r="M27" s="19">
        <f t="shared" si="5"/>
        <v>424820</v>
      </c>
      <c r="N27" s="29">
        <f t="shared" si="6"/>
        <v>97.56198385066921</v>
      </c>
      <c r="P27" s="30"/>
    </row>
    <row r="28" spans="1:16" s="53" customFormat="1" ht="10.5" customHeight="1">
      <c r="A28" s="19" t="s">
        <v>100</v>
      </c>
      <c r="B28" s="19">
        <v>72727</v>
      </c>
      <c r="C28" s="46">
        <f>B28/J28*100</f>
        <v>17.28775687271949</v>
      </c>
      <c r="D28" s="19">
        <v>315900</v>
      </c>
      <c r="E28" s="46">
        <f>D28/J28*100</f>
        <v>75.09181454057074</v>
      </c>
      <c r="F28" s="19">
        <v>13226</v>
      </c>
      <c r="G28" s="46">
        <f>F28/J28*100</f>
        <v>3.1439200351807175</v>
      </c>
      <c r="H28" s="19">
        <v>18832</v>
      </c>
      <c r="I28" s="46">
        <f>H28/J28*100</f>
        <v>4.4765085515290535</v>
      </c>
      <c r="J28" s="19">
        <f aca="true" t="shared" si="8" ref="J28:K30">SUM(H28,F28,D28,B28)</f>
        <v>420685</v>
      </c>
      <c r="K28" s="72">
        <f t="shared" si="8"/>
        <v>100</v>
      </c>
      <c r="L28" s="30"/>
      <c r="M28" s="19">
        <f>SUM(J28)</f>
        <v>420685</v>
      </c>
      <c r="N28" s="29">
        <f>M28/$M$12*100</f>
        <v>96.6123609439734</v>
      </c>
      <c r="P28" s="30"/>
    </row>
    <row r="29" spans="1:16" s="53" customFormat="1" ht="10.5" customHeight="1">
      <c r="A29" s="19" t="s">
        <v>116</v>
      </c>
      <c r="B29" s="19">
        <v>73598</v>
      </c>
      <c r="C29" s="46">
        <f>B29/J29*100</f>
        <v>17.572830138222663</v>
      </c>
      <c r="D29" s="19">
        <v>313324</v>
      </c>
      <c r="E29" s="46">
        <f>D29/J29*100</f>
        <v>74.81167192353702</v>
      </c>
      <c r="F29" s="19">
        <v>13460</v>
      </c>
      <c r="G29" s="46">
        <f>F29/J29*100</f>
        <v>3.213814147945284</v>
      </c>
      <c r="H29" s="19">
        <v>18435</v>
      </c>
      <c r="I29" s="46">
        <f>H29/J29*100</f>
        <v>4.401683790295046</v>
      </c>
      <c r="J29" s="19">
        <f t="shared" si="8"/>
        <v>418817</v>
      </c>
      <c r="K29" s="72">
        <f t="shared" si="8"/>
        <v>100</v>
      </c>
      <c r="L29" s="30"/>
      <c r="M29" s="19">
        <f>SUM(J29)</f>
        <v>418817</v>
      </c>
      <c r="N29" s="29">
        <f>M29/$M$12*100</f>
        <v>96.18336563811903</v>
      </c>
      <c r="P29" s="30"/>
    </row>
    <row r="30" spans="1:16" s="53" customFormat="1" ht="10.5" customHeight="1">
      <c r="A30" s="19" t="s">
        <v>126</v>
      </c>
      <c r="B30" s="19">
        <v>74868</v>
      </c>
      <c r="C30" s="46">
        <f>B30/J30*100</f>
        <v>17.933786700329847</v>
      </c>
      <c r="D30" s="19">
        <v>311436</v>
      </c>
      <c r="E30" s="46">
        <f>D30/J30*100</f>
        <v>74.60098833685855</v>
      </c>
      <c r="F30" s="19">
        <v>13220</v>
      </c>
      <c r="G30" s="46">
        <f>F30/J30*100</f>
        <v>3.166702198247055</v>
      </c>
      <c r="H30" s="19">
        <v>17945</v>
      </c>
      <c r="I30" s="46">
        <f>H30/J30*100</f>
        <v>4.298522764564554</v>
      </c>
      <c r="J30" s="19">
        <f t="shared" si="8"/>
        <v>417469</v>
      </c>
      <c r="K30" s="72">
        <f t="shared" si="8"/>
        <v>100</v>
      </c>
      <c r="L30" s="30"/>
      <c r="M30" s="19">
        <f>SUM(J30)</f>
        <v>417469</v>
      </c>
      <c r="N30" s="29">
        <f>M30/$M$12*100</f>
        <v>95.87379086708494</v>
      </c>
      <c r="P30" s="30"/>
    </row>
    <row r="31" spans="1:16" s="53" customFormat="1" ht="10.5" customHeight="1">
      <c r="A31" s="19" t="s">
        <v>131</v>
      </c>
      <c r="B31" s="19">
        <v>76522</v>
      </c>
      <c r="C31" s="46">
        <f>B31/J31*100</f>
        <v>18.357334945435618</v>
      </c>
      <c r="D31" s="19">
        <v>309367</v>
      </c>
      <c r="E31" s="46">
        <f>D31/J31*100</f>
        <v>74.21595933280076</v>
      </c>
      <c r="F31" s="19">
        <v>13121</v>
      </c>
      <c r="G31" s="46">
        <f>F31/J31*100</f>
        <v>3.14767768509789</v>
      </c>
      <c r="H31" s="19">
        <v>17837</v>
      </c>
      <c r="I31" s="46">
        <f>H31/J31*100</f>
        <v>4.279028036665731</v>
      </c>
      <c r="J31" s="19">
        <f>SUM(H31,F31,D31,B31)</f>
        <v>416847</v>
      </c>
      <c r="K31" s="72">
        <f>SUM(I31,G31,E31,C31)</f>
        <v>100</v>
      </c>
      <c r="L31" s="30"/>
      <c r="M31" s="19">
        <f>SUM(J31)</f>
        <v>416847</v>
      </c>
      <c r="N31" s="29">
        <f>M31/$M$12*100</f>
        <v>95.73094553504993</v>
      </c>
      <c r="P31" s="30"/>
    </row>
    <row r="32" spans="1:16" s="53" customFormat="1" ht="10.5" customHeight="1">
      <c r="A32" s="36" t="s">
        <v>143</v>
      </c>
      <c r="B32" s="36">
        <v>78469</v>
      </c>
      <c r="C32" s="49">
        <f>B32/J32*100</f>
        <v>18.76225408150578</v>
      </c>
      <c r="D32" s="36">
        <v>308644</v>
      </c>
      <c r="E32" s="49">
        <f>D32/J32*100</f>
        <v>73.79802404430119</v>
      </c>
      <c r="F32" s="36">
        <v>13217</v>
      </c>
      <c r="G32" s="49">
        <f>F32/J32*100</f>
        <v>3.16023795633004</v>
      </c>
      <c r="H32" s="36">
        <v>17898</v>
      </c>
      <c r="I32" s="49">
        <f>H32/J32*100</f>
        <v>4.279483917862984</v>
      </c>
      <c r="J32" s="36">
        <f>SUM(H32,F32,D32,B32)</f>
        <v>418228</v>
      </c>
      <c r="K32" s="73">
        <f>SUM(I32,G32,E32,C32)</f>
        <v>100</v>
      </c>
      <c r="L32" s="30"/>
      <c r="M32" s="36">
        <f>SUM(J32)</f>
        <v>418228</v>
      </c>
      <c r="N32" s="41">
        <f>M32/$M$12*100</f>
        <v>96.04809891694761</v>
      </c>
      <c r="P32" s="30"/>
    </row>
    <row r="33" spans="1:16" ht="9.75">
      <c r="A33" s="53"/>
      <c r="B33" s="53"/>
      <c r="C33" s="46"/>
      <c r="D33" s="53"/>
      <c r="E33" s="46"/>
      <c r="F33" s="53"/>
      <c r="G33" s="46"/>
      <c r="H33" s="53"/>
      <c r="I33" s="46"/>
      <c r="J33" s="53"/>
      <c r="K33" s="92"/>
      <c r="M33" s="53"/>
      <c r="N33" s="46"/>
      <c r="P33" s="30"/>
    </row>
    <row r="34" spans="1:16" ht="9.75">
      <c r="A34" s="6" t="s">
        <v>58</v>
      </c>
      <c r="B34" s="7"/>
      <c r="C34" s="8"/>
      <c r="D34" s="7"/>
      <c r="E34" s="10"/>
      <c r="F34" s="9"/>
      <c r="G34" s="7"/>
      <c r="H34" s="8"/>
      <c r="I34" s="7"/>
      <c r="J34" s="7"/>
      <c r="K34" s="7"/>
      <c r="L34" s="7"/>
      <c r="M34" s="7"/>
      <c r="N34" s="7"/>
      <c r="P34" s="30"/>
    </row>
    <row r="35" spans="1:14" ht="9.75">
      <c r="A35" s="6" t="s">
        <v>62</v>
      </c>
      <c r="B35" s="7"/>
      <c r="C35" s="8"/>
      <c r="D35" s="7"/>
      <c r="E35" s="10"/>
      <c r="F35" s="9"/>
      <c r="G35" s="7"/>
      <c r="H35" s="8"/>
      <c r="I35" s="7"/>
      <c r="J35" s="7"/>
      <c r="K35" s="7"/>
      <c r="L35" s="7"/>
      <c r="M35" s="7"/>
      <c r="N35" s="7"/>
    </row>
    <row r="37" spans="1:14" ht="9.75">
      <c r="A37" s="11"/>
      <c r="B37" s="12" t="s">
        <v>7</v>
      </c>
      <c r="C37" s="13"/>
      <c r="D37" s="12" t="s">
        <v>6</v>
      </c>
      <c r="E37" s="13"/>
      <c r="F37" s="12" t="s">
        <v>0</v>
      </c>
      <c r="G37" s="13"/>
      <c r="H37" s="12" t="s">
        <v>31</v>
      </c>
      <c r="I37" s="13"/>
      <c r="J37" s="12" t="s">
        <v>4</v>
      </c>
      <c r="K37" s="14"/>
      <c r="M37" s="12" t="s">
        <v>11</v>
      </c>
      <c r="N37" s="15"/>
    </row>
    <row r="38" spans="1:14" ht="9.75">
      <c r="A38" s="16" t="s">
        <v>12</v>
      </c>
      <c r="B38" s="17" t="s">
        <v>5</v>
      </c>
      <c r="C38" s="18"/>
      <c r="D38" s="16" t="s">
        <v>8</v>
      </c>
      <c r="E38" s="8"/>
      <c r="F38" s="19"/>
      <c r="H38" s="16" t="s">
        <v>32</v>
      </c>
      <c r="I38" s="8"/>
      <c r="J38" s="19"/>
      <c r="K38" s="20"/>
      <c r="M38" s="16" t="s">
        <v>10</v>
      </c>
      <c r="N38" s="21"/>
    </row>
    <row r="39" spans="1:14" s="81" customFormat="1" ht="9.75">
      <c r="A39" s="22"/>
      <c r="B39" s="61" t="s">
        <v>13</v>
      </c>
      <c r="C39" s="74" t="s">
        <v>14</v>
      </c>
      <c r="D39" s="61" t="s">
        <v>13</v>
      </c>
      <c r="E39" s="74" t="s">
        <v>14</v>
      </c>
      <c r="F39" s="61" t="s">
        <v>13</v>
      </c>
      <c r="G39" s="74" t="s">
        <v>14</v>
      </c>
      <c r="H39" s="61" t="s">
        <v>13</v>
      </c>
      <c r="I39" s="74" t="s">
        <v>14</v>
      </c>
      <c r="J39" s="61" t="s">
        <v>13</v>
      </c>
      <c r="K39" s="75" t="s">
        <v>14</v>
      </c>
      <c r="L39" s="26"/>
      <c r="M39" s="61" t="s">
        <v>13</v>
      </c>
      <c r="N39" s="75" t="s">
        <v>14</v>
      </c>
    </row>
    <row r="40" spans="1:14" s="53" customFormat="1" ht="10.5" customHeight="1">
      <c r="A40" s="19" t="s">
        <v>15</v>
      </c>
      <c r="B40" s="19">
        <v>2580</v>
      </c>
      <c r="C40" s="46">
        <v>18.140908451694557</v>
      </c>
      <c r="D40" s="19">
        <v>9044</v>
      </c>
      <c r="E40" s="46">
        <v>63.59161861904092</v>
      </c>
      <c r="F40" s="19">
        <v>267</v>
      </c>
      <c r="G40" s="46">
        <v>1.8773730839544367</v>
      </c>
      <c r="H40" s="19">
        <v>2331</v>
      </c>
      <c r="I40" s="46">
        <v>16.390099845310083</v>
      </c>
      <c r="J40" s="19">
        <v>14222</v>
      </c>
      <c r="K40" s="72">
        <v>100</v>
      </c>
      <c r="L40" s="32"/>
      <c r="M40" s="19">
        <v>14222</v>
      </c>
      <c r="N40" s="44">
        <v>92.6092335742658</v>
      </c>
    </row>
    <row r="41" spans="1:14" s="53" customFormat="1" ht="10.5" customHeight="1">
      <c r="A41" s="19" t="s">
        <v>16</v>
      </c>
      <c r="B41" s="19">
        <v>2664</v>
      </c>
      <c r="C41" s="46">
        <v>18.29921692540184</v>
      </c>
      <c r="D41" s="19">
        <v>9301</v>
      </c>
      <c r="E41" s="46">
        <v>63.88927050419013</v>
      </c>
      <c r="F41" s="19">
        <v>271</v>
      </c>
      <c r="G41" s="46">
        <v>1.8615194394834456</v>
      </c>
      <c r="H41" s="19">
        <v>2322</v>
      </c>
      <c r="I41" s="46">
        <v>15.949993130924579</v>
      </c>
      <c r="J41" s="19">
        <v>14558</v>
      </c>
      <c r="K41" s="72">
        <v>100</v>
      </c>
      <c r="L41" s="30"/>
      <c r="M41" s="19">
        <v>14558</v>
      </c>
      <c r="N41" s="44">
        <v>94.79716090382236</v>
      </c>
    </row>
    <row r="42" spans="1:14" s="53" customFormat="1" ht="10.5" customHeight="1">
      <c r="A42" s="19" t="s">
        <v>17</v>
      </c>
      <c r="B42" s="19">
        <v>2685</v>
      </c>
      <c r="C42" s="46">
        <v>17.94666131943052</v>
      </c>
      <c r="D42" s="19">
        <v>9591</v>
      </c>
      <c r="E42" s="46">
        <v>64.10667736113896</v>
      </c>
      <c r="F42" s="19">
        <v>271</v>
      </c>
      <c r="G42" s="46">
        <v>1.8113762449034156</v>
      </c>
      <c r="H42" s="19">
        <v>2414</v>
      </c>
      <c r="I42" s="46">
        <v>16.135285074527104</v>
      </c>
      <c r="J42" s="19">
        <v>14961</v>
      </c>
      <c r="K42" s="72">
        <v>100</v>
      </c>
      <c r="L42" s="30"/>
      <c r="M42" s="19">
        <v>14961</v>
      </c>
      <c r="N42" s="44">
        <v>97.42137136159407</v>
      </c>
    </row>
    <row r="43" spans="1:14" s="53" customFormat="1" ht="10.5" customHeight="1">
      <c r="A43" s="19" t="s">
        <v>18</v>
      </c>
      <c r="B43" s="19">
        <v>2771</v>
      </c>
      <c r="C43" s="46">
        <v>18.04388878036075</v>
      </c>
      <c r="D43" s="19">
        <v>9926</v>
      </c>
      <c r="E43" s="46">
        <v>64.63501986064986</v>
      </c>
      <c r="F43" s="19">
        <v>153</v>
      </c>
      <c r="G43" s="46">
        <v>0.9962883375659308</v>
      </c>
      <c r="H43" s="19">
        <v>2507</v>
      </c>
      <c r="I43" s="46">
        <v>16.324803021423456</v>
      </c>
      <c r="J43" s="19">
        <v>15357</v>
      </c>
      <c r="K43" s="72">
        <v>100</v>
      </c>
      <c r="L43" s="30"/>
      <c r="M43" s="33">
        <v>15357</v>
      </c>
      <c r="N43" s="34">
        <v>100</v>
      </c>
    </row>
    <row r="44" spans="1:14" s="53" customFormat="1" ht="10.5" customHeight="1">
      <c r="A44" s="19" t="s">
        <v>19</v>
      </c>
      <c r="B44" s="19">
        <v>2879</v>
      </c>
      <c r="C44" s="46">
        <v>18.516851041934654</v>
      </c>
      <c r="D44" s="19">
        <v>9962</v>
      </c>
      <c r="E44" s="46">
        <v>64.07254952405455</v>
      </c>
      <c r="F44" s="19">
        <v>297</v>
      </c>
      <c r="G44" s="46">
        <v>1.9102135322871108</v>
      </c>
      <c r="H44" s="19">
        <v>2410</v>
      </c>
      <c r="I44" s="46">
        <v>15.500385901723696</v>
      </c>
      <c r="J44" s="19">
        <v>15548</v>
      </c>
      <c r="K44" s="72">
        <v>100</v>
      </c>
      <c r="L44" s="30"/>
      <c r="M44" s="19">
        <v>15548</v>
      </c>
      <c r="N44" s="44">
        <v>101.24373249983721</v>
      </c>
    </row>
    <row r="45" spans="1:14" s="53" customFormat="1" ht="10.5" customHeight="1">
      <c r="A45" s="19" t="s">
        <v>20</v>
      </c>
      <c r="B45" s="19">
        <v>3159</v>
      </c>
      <c r="C45" s="46">
        <v>20.18917364350994</v>
      </c>
      <c r="D45" s="19">
        <v>9976</v>
      </c>
      <c r="E45" s="46">
        <v>63.756630664025046</v>
      </c>
      <c r="F45" s="19">
        <v>300</v>
      </c>
      <c r="G45" s="46">
        <v>1.9173004409791015</v>
      </c>
      <c r="H45" s="19">
        <v>2212</v>
      </c>
      <c r="I45" s="46">
        <v>14.136895251485909</v>
      </c>
      <c r="J45" s="19">
        <v>15647</v>
      </c>
      <c r="K45" s="72">
        <v>100</v>
      </c>
      <c r="L45" s="30"/>
      <c r="M45" s="19">
        <v>15647</v>
      </c>
      <c r="N45" s="44">
        <v>101.8883896594387</v>
      </c>
    </row>
    <row r="46" spans="1:14" s="53" customFormat="1" ht="10.5" customHeight="1">
      <c r="A46" s="19" t="s">
        <v>21</v>
      </c>
      <c r="B46" s="19">
        <v>3159</v>
      </c>
      <c r="C46" s="46">
        <v>20.173702024394917</v>
      </c>
      <c r="D46" s="19">
        <v>10045</v>
      </c>
      <c r="E46" s="46">
        <v>64.14841305319624</v>
      </c>
      <c r="F46" s="19">
        <v>298</v>
      </c>
      <c r="G46" s="46">
        <v>1.903058943738425</v>
      </c>
      <c r="H46" s="19">
        <v>2157</v>
      </c>
      <c r="I46" s="46">
        <v>13.774825978670414</v>
      </c>
      <c r="J46" s="19">
        <v>15659</v>
      </c>
      <c r="K46" s="72">
        <v>100</v>
      </c>
      <c r="L46" s="30"/>
      <c r="M46" s="19">
        <v>15659</v>
      </c>
      <c r="N46" s="44">
        <v>101.96652992120856</v>
      </c>
    </row>
    <row r="47" spans="1:14" s="53" customFormat="1" ht="10.5" customHeight="1">
      <c r="A47" s="19" t="s">
        <v>22</v>
      </c>
      <c r="B47" s="19">
        <v>3219</v>
      </c>
      <c r="C47" s="46">
        <v>20.406998858881703</v>
      </c>
      <c r="D47" s="19">
        <v>10099</v>
      </c>
      <c r="E47" s="46">
        <v>64.02307594776214</v>
      </c>
      <c r="F47" s="19">
        <v>318</v>
      </c>
      <c r="G47" s="46">
        <v>2.01597565614302</v>
      </c>
      <c r="H47" s="19">
        <v>2138</v>
      </c>
      <c r="I47" s="46">
        <v>13.553949537213136</v>
      </c>
      <c r="J47" s="19">
        <v>15774</v>
      </c>
      <c r="K47" s="72">
        <v>100</v>
      </c>
      <c r="L47" s="30"/>
      <c r="M47" s="19">
        <v>15774</v>
      </c>
      <c r="N47" s="44">
        <v>102.71537409650323</v>
      </c>
    </row>
    <row r="48" spans="1:14" s="53" customFormat="1" ht="10.5" customHeight="1">
      <c r="A48" s="19" t="s">
        <v>23</v>
      </c>
      <c r="B48" s="19">
        <v>3266</v>
      </c>
      <c r="C48" s="46">
        <v>20.719406204402716</v>
      </c>
      <c r="D48" s="19">
        <v>10045</v>
      </c>
      <c r="E48" s="46">
        <v>63.72517921715409</v>
      </c>
      <c r="F48" s="19">
        <v>308</v>
      </c>
      <c r="G48" s="46">
        <v>1.9539427773900906</v>
      </c>
      <c r="H48" s="19">
        <v>2144</v>
      </c>
      <c r="I48" s="46">
        <v>13.6014718010531</v>
      </c>
      <c r="J48" s="19">
        <v>15763</v>
      </c>
      <c r="K48" s="72">
        <v>100</v>
      </c>
      <c r="L48" s="30"/>
      <c r="M48" s="19">
        <v>15763</v>
      </c>
      <c r="N48" s="44">
        <v>102.64374552321418</v>
      </c>
    </row>
    <row r="49" spans="1:14" s="53" customFormat="1" ht="10.5" customHeight="1">
      <c r="A49" s="19" t="s">
        <v>36</v>
      </c>
      <c r="B49" s="19">
        <v>3250</v>
      </c>
      <c r="C49" s="46">
        <v>20.206416314349664</v>
      </c>
      <c r="D49" s="19">
        <v>10324</v>
      </c>
      <c r="E49" s="46">
        <v>64.18801293210645</v>
      </c>
      <c r="F49" s="19">
        <v>301</v>
      </c>
      <c r="G49" s="46">
        <v>1.8714250186520767</v>
      </c>
      <c r="H49" s="19">
        <v>2209</v>
      </c>
      <c r="I49" s="46">
        <v>13.734145734891818</v>
      </c>
      <c r="J49" s="19">
        <v>16084</v>
      </c>
      <c r="K49" s="72">
        <v>100</v>
      </c>
      <c r="L49" s="30"/>
      <c r="M49" s="19">
        <v>16084</v>
      </c>
      <c r="N49" s="44">
        <v>104.73399752555838</v>
      </c>
    </row>
    <row r="50" spans="1:14" ht="10.5" customHeight="1">
      <c r="A50" s="19" t="s">
        <v>37</v>
      </c>
      <c r="B50" s="19">
        <v>3503</v>
      </c>
      <c r="C50" s="46">
        <v>21.357151566882088</v>
      </c>
      <c r="D50" s="19">
        <v>10569</v>
      </c>
      <c r="E50" s="46">
        <v>64.43726374832337</v>
      </c>
      <c r="F50" s="19">
        <v>279</v>
      </c>
      <c r="G50" s="46">
        <v>1.7010120716985733</v>
      </c>
      <c r="H50" s="19">
        <v>2051</v>
      </c>
      <c r="I50" s="46">
        <v>12.504572613095963</v>
      </c>
      <c r="J50" s="19">
        <v>16402</v>
      </c>
      <c r="K50" s="72">
        <v>100</v>
      </c>
      <c r="M50" s="19">
        <v>16402</v>
      </c>
      <c r="N50" s="29">
        <v>106.80471446246013</v>
      </c>
    </row>
    <row r="51" spans="1:14" s="53" customFormat="1" ht="10.5" customHeight="1">
      <c r="A51" s="19" t="s">
        <v>41</v>
      </c>
      <c r="B51" s="19">
        <v>3581</v>
      </c>
      <c r="C51" s="46">
        <v>21.325631252977608</v>
      </c>
      <c r="D51" s="19">
        <v>10846</v>
      </c>
      <c r="E51" s="46">
        <v>64.59028108623154</v>
      </c>
      <c r="F51" s="19">
        <v>290</v>
      </c>
      <c r="G51" s="46">
        <v>1.727012863268223</v>
      </c>
      <c r="H51" s="19">
        <v>2075</v>
      </c>
      <c r="I51" s="46">
        <v>12.35707479752263</v>
      </c>
      <c r="J51" s="19">
        <v>16792</v>
      </c>
      <c r="K51" s="72">
        <v>100</v>
      </c>
      <c r="L51" s="30"/>
      <c r="M51" s="19">
        <v>16792</v>
      </c>
      <c r="N51" s="29">
        <v>109.34427296998112</v>
      </c>
    </row>
    <row r="52" spans="1:14" s="53" customFormat="1" ht="10.5" customHeight="1">
      <c r="A52" s="19" t="s">
        <v>42</v>
      </c>
      <c r="B52" s="19">
        <v>3831</v>
      </c>
      <c r="C52" s="46">
        <f aca="true" t="shared" si="9" ref="C52:C58">B52/J52*100</f>
        <v>22.026102455010637</v>
      </c>
      <c r="D52" s="19">
        <v>11248</v>
      </c>
      <c r="E52" s="46">
        <f aca="true" t="shared" si="10" ref="E52:E58">D52/J52*100</f>
        <v>64.66969470476629</v>
      </c>
      <c r="F52" s="19">
        <v>291</v>
      </c>
      <c r="G52" s="46">
        <f aca="true" t="shared" si="11" ref="G52:G58">F52/J52*100</f>
        <v>1.6730868740297822</v>
      </c>
      <c r="H52" s="19">
        <f>1654+274+95</f>
        <v>2023</v>
      </c>
      <c r="I52" s="46">
        <f aca="true" t="shared" si="12" ref="I52:I58">H52/J52*100</f>
        <v>11.631115966193297</v>
      </c>
      <c r="J52" s="19">
        <f aca="true" t="shared" si="13" ref="J52:K54">SUM(H52,F52,D52,B52)</f>
        <v>17393</v>
      </c>
      <c r="K52" s="72">
        <f t="shared" si="13"/>
        <v>100</v>
      </c>
      <c r="L52" s="30"/>
      <c r="M52" s="19">
        <f aca="true" t="shared" si="14" ref="M52:M58">SUM(J52)</f>
        <v>17393</v>
      </c>
      <c r="N52" s="29">
        <f>M52/M43*100</f>
        <v>113.25779774695579</v>
      </c>
    </row>
    <row r="53" spans="1:14" s="53" customFormat="1" ht="10.5" customHeight="1">
      <c r="A53" s="19" t="s">
        <v>43</v>
      </c>
      <c r="B53" s="19">
        <v>3988</v>
      </c>
      <c r="C53" s="46">
        <f t="shared" si="9"/>
        <v>22.403235773271167</v>
      </c>
      <c r="D53" s="19">
        <v>11491</v>
      </c>
      <c r="E53" s="46">
        <f t="shared" si="10"/>
        <v>64.55255322734678</v>
      </c>
      <c r="F53" s="19">
        <v>301</v>
      </c>
      <c r="G53" s="46">
        <f t="shared" si="11"/>
        <v>1.6909162406606373</v>
      </c>
      <c r="H53" s="19">
        <f>1662+103+256</f>
        <v>2021</v>
      </c>
      <c r="I53" s="46">
        <f t="shared" si="12"/>
        <v>11.35329475872142</v>
      </c>
      <c r="J53" s="19">
        <f t="shared" si="13"/>
        <v>17801</v>
      </c>
      <c r="K53" s="72">
        <f t="shared" si="13"/>
        <v>100</v>
      </c>
      <c r="L53" s="30"/>
      <c r="M53" s="19">
        <f t="shared" si="14"/>
        <v>17801</v>
      </c>
      <c r="N53" s="29">
        <f aca="true" t="shared" si="15" ref="N53:N58">M53/$M$43*100</f>
        <v>115.91456664713161</v>
      </c>
    </row>
    <row r="54" spans="1:14" s="53" customFormat="1" ht="10.5" customHeight="1">
      <c r="A54" s="19" t="s">
        <v>63</v>
      </c>
      <c r="B54" s="19">
        <v>4032</v>
      </c>
      <c r="C54" s="46">
        <f t="shared" si="9"/>
        <v>22.167243938644233</v>
      </c>
      <c r="D54" s="19">
        <v>11755</v>
      </c>
      <c r="E54" s="46">
        <f t="shared" si="10"/>
        <v>64.62697234592336</v>
      </c>
      <c r="F54" s="19">
        <v>318</v>
      </c>
      <c r="G54" s="46">
        <f t="shared" si="11"/>
        <v>1.748309417779977</v>
      </c>
      <c r="H54" s="19">
        <f>1702+275+107</f>
        <v>2084</v>
      </c>
      <c r="I54" s="46">
        <f t="shared" si="12"/>
        <v>11.457474297652427</v>
      </c>
      <c r="J54" s="19">
        <f t="shared" si="13"/>
        <v>18189</v>
      </c>
      <c r="K54" s="72">
        <f t="shared" si="13"/>
        <v>100</v>
      </c>
      <c r="L54" s="30"/>
      <c r="M54" s="19">
        <f t="shared" si="14"/>
        <v>18189</v>
      </c>
      <c r="N54" s="29">
        <f t="shared" si="15"/>
        <v>118.44110177769096</v>
      </c>
    </row>
    <row r="55" spans="1:14" s="53" customFormat="1" ht="10.5" customHeight="1">
      <c r="A55" s="19" t="s">
        <v>64</v>
      </c>
      <c r="B55" s="19">
        <v>4167</v>
      </c>
      <c r="C55" s="46">
        <f t="shared" si="9"/>
        <v>22.816623774845315</v>
      </c>
      <c r="D55" s="19">
        <v>11719</v>
      </c>
      <c r="E55" s="46">
        <f t="shared" si="10"/>
        <v>64.16798992498495</v>
      </c>
      <c r="F55" s="19">
        <v>316</v>
      </c>
      <c r="G55" s="46">
        <f t="shared" si="11"/>
        <v>1.7302743251382577</v>
      </c>
      <c r="H55" s="19">
        <v>2061</v>
      </c>
      <c r="I55" s="46">
        <f t="shared" si="12"/>
        <v>11.285111975031484</v>
      </c>
      <c r="J55" s="19">
        <f aca="true" t="shared" si="16" ref="J55:K58">SUM(H55,F55,D55,B55)</f>
        <v>18263</v>
      </c>
      <c r="K55" s="72">
        <f t="shared" si="16"/>
        <v>100</v>
      </c>
      <c r="L55" s="30"/>
      <c r="M55" s="19">
        <f t="shared" si="14"/>
        <v>18263</v>
      </c>
      <c r="N55" s="29">
        <f t="shared" si="15"/>
        <v>118.92296672527188</v>
      </c>
    </row>
    <row r="56" spans="1:14" s="53" customFormat="1" ht="10.5" customHeight="1">
      <c r="A56" s="19" t="s">
        <v>65</v>
      </c>
      <c r="B56" s="19">
        <v>4283</v>
      </c>
      <c r="C56" s="46">
        <f t="shared" si="9"/>
        <v>23.09143843001941</v>
      </c>
      <c r="D56" s="19">
        <v>11858</v>
      </c>
      <c r="E56" s="46">
        <f t="shared" si="10"/>
        <v>63.93142117748545</v>
      </c>
      <c r="F56" s="19">
        <v>301</v>
      </c>
      <c r="G56" s="46">
        <f t="shared" si="11"/>
        <v>1.6228164761699373</v>
      </c>
      <c r="H56" s="19">
        <v>2106</v>
      </c>
      <c r="I56" s="46">
        <f t="shared" si="12"/>
        <v>11.35432391632521</v>
      </c>
      <c r="J56" s="19">
        <f t="shared" si="16"/>
        <v>18548</v>
      </c>
      <c r="K56" s="72">
        <f t="shared" si="16"/>
        <v>100</v>
      </c>
      <c r="L56" s="30"/>
      <c r="M56" s="19">
        <f t="shared" si="14"/>
        <v>18548</v>
      </c>
      <c r="N56" s="29">
        <f t="shared" si="15"/>
        <v>120.77879794230644</v>
      </c>
    </row>
    <row r="57" spans="1:14" s="53" customFormat="1" ht="10.5" customHeight="1">
      <c r="A57" s="19" t="s">
        <v>68</v>
      </c>
      <c r="B57" s="19">
        <v>4445</v>
      </c>
      <c r="C57" s="46">
        <f>B57/J57*100</f>
        <v>23.376281882724165</v>
      </c>
      <c r="D57" s="19">
        <v>12138</v>
      </c>
      <c r="E57" s="46">
        <f>D57/J57*100</f>
        <v>63.833815408887716</v>
      </c>
      <c r="F57" s="19">
        <v>293</v>
      </c>
      <c r="G57" s="46">
        <f>F57/J57*100</f>
        <v>1.5408887720220878</v>
      </c>
      <c r="H57" s="19">
        <v>2139</v>
      </c>
      <c r="I57" s="46">
        <f>H57/J57*100</f>
        <v>11.249013936366028</v>
      </c>
      <c r="J57" s="19">
        <f>SUM(H57,F57,D57,B57)</f>
        <v>19015</v>
      </c>
      <c r="K57" s="72">
        <f>SUM(I57,G57,E57,C57)</f>
        <v>100</v>
      </c>
      <c r="L57" s="30"/>
      <c r="M57" s="19">
        <f>SUM(J57)</f>
        <v>19015</v>
      </c>
      <c r="N57" s="29">
        <f t="shared" si="15"/>
        <v>123.81975646285082</v>
      </c>
    </row>
    <row r="58" spans="1:14" s="53" customFormat="1" ht="10.5" customHeight="1">
      <c r="A58" s="19" t="s">
        <v>72</v>
      </c>
      <c r="B58" s="19">
        <v>4645</v>
      </c>
      <c r="C58" s="46">
        <f t="shared" si="9"/>
        <v>23.83640375635039</v>
      </c>
      <c r="D58" s="19">
        <v>12302</v>
      </c>
      <c r="E58" s="46">
        <f t="shared" si="10"/>
        <v>63.129265664289015</v>
      </c>
      <c r="F58" s="19">
        <v>308</v>
      </c>
      <c r="G58" s="46">
        <f t="shared" si="11"/>
        <v>1.5805408734027815</v>
      </c>
      <c r="H58" s="19">
        <f>1794+241+197</f>
        <v>2232</v>
      </c>
      <c r="I58" s="46">
        <f t="shared" si="12"/>
        <v>11.453789705957817</v>
      </c>
      <c r="J58" s="19">
        <f t="shared" si="16"/>
        <v>19487</v>
      </c>
      <c r="K58" s="72">
        <f t="shared" si="16"/>
        <v>100</v>
      </c>
      <c r="L58" s="30"/>
      <c r="M58" s="19">
        <f t="shared" si="14"/>
        <v>19487</v>
      </c>
      <c r="N58" s="29">
        <f t="shared" si="15"/>
        <v>126.89327342579931</v>
      </c>
    </row>
    <row r="59" spans="1:14" s="53" customFormat="1" ht="10.5" customHeight="1">
      <c r="A59" s="19" t="s">
        <v>100</v>
      </c>
      <c r="B59" s="19">
        <v>4904</v>
      </c>
      <c r="C59" s="46">
        <f>B59/J59*100</f>
        <v>24.723972775397026</v>
      </c>
      <c r="D59" s="19">
        <v>12404</v>
      </c>
      <c r="E59" s="46">
        <f>D59/J59*100</f>
        <v>62.53592135114696</v>
      </c>
      <c r="F59" s="19">
        <v>297</v>
      </c>
      <c r="G59" s="46">
        <f>F59/J59*100</f>
        <v>1.4973531635996975</v>
      </c>
      <c r="H59" s="19">
        <v>2230</v>
      </c>
      <c r="I59" s="46">
        <f>H59/J59*100</f>
        <v>11.242752709856314</v>
      </c>
      <c r="J59" s="19">
        <f aca="true" t="shared" si="17" ref="J59:K61">SUM(H59,F59,D59,B59)</f>
        <v>19835</v>
      </c>
      <c r="K59" s="72">
        <f t="shared" si="17"/>
        <v>100</v>
      </c>
      <c r="L59" s="30"/>
      <c r="M59" s="19">
        <f>SUM(J59)</f>
        <v>19835</v>
      </c>
      <c r="N59" s="29">
        <f>M59/$M$43*100</f>
        <v>129.15934101712574</v>
      </c>
    </row>
    <row r="60" spans="1:14" s="53" customFormat="1" ht="10.5" customHeight="1">
      <c r="A60" s="19" t="s">
        <v>116</v>
      </c>
      <c r="B60" s="19">
        <v>5090</v>
      </c>
      <c r="C60" s="46">
        <f>B60/J60*100</f>
        <v>25.226743321603806</v>
      </c>
      <c r="D60" s="19">
        <v>12546</v>
      </c>
      <c r="E60" s="46">
        <f>D60/J60*100</f>
        <v>62.17970957030282</v>
      </c>
      <c r="F60" s="19">
        <v>297</v>
      </c>
      <c r="G60" s="46">
        <f>F60/J60*100</f>
        <v>1.4719730386083163</v>
      </c>
      <c r="H60" s="19">
        <v>2244</v>
      </c>
      <c r="I60" s="46">
        <f>H60/J60*100</f>
        <v>11.121574069485057</v>
      </c>
      <c r="J60" s="19">
        <f t="shared" si="17"/>
        <v>20177</v>
      </c>
      <c r="K60" s="72">
        <f t="shared" si="17"/>
        <v>100</v>
      </c>
      <c r="L60" s="30"/>
      <c r="M60" s="19">
        <f>SUM(J60)</f>
        <v>20177</v>
      </c>
      <c r="N60" s="29">
        <f>M60/$M$43*100</f>
        <v>131.38633847756725</v>
      </c>
    </row>
    <row r="61" spans="1:14" s="53" customFormat="1" ht="10.5" customHeight="1">
      <c r="A61" s="19" t="s">
        <v>126</v>
      </c>
      <c r="B61" s="19">
        <v>5246</v>
      </c>
      <c r="C61" s="46">
        <f>B61/J61*100</f>
        <v>25.596486948036105</v>
      </c>
      <c r="D61" s="19">
        <v>12738</v>
      </c>
      <c r="E61" s="46">
        <f>D61/J61*100</f>
        <v>62.15174432788485</v>
      </c>
      <c r="F61" s="19">
        <v>324</v>
      </c>
      <c r="G61" s="46">
        <f>F61/J61*100</f>
        <v>1.5808733837521345</v>
      </c>
      <c r="H61" s="19">
        <f>1762+252+173</f>
        <v>2187</v>
      </c>
      <c r="I61" s="46">
        <f>H61/J61*100</f>
        <v>10.67089534032691</v>
      </c>
      <c r="J61" s="19">
        <f t="shared" si="17"/>
        <v>20495</v>
      </c>
      <c r="K61" s="72">
        <f t="shared" si="17"/>
        <v>100</v>
      </c>
      <c r="L61" s="30"/>
      <c r="M61" s="19">
        <f>SUM(J61)</f>
        <v>20495</v>
      </c>
      <c r="N61" s="29">
        <f>M61/$M$43*100</f>
        <v>133.45705541446898</v>
      </c>
    </row>
    <row r="62" spans="1:14" s="53" customFormat="1" ht="10.5" customHeight="1">
      <c r="A62" s="19" t="s">
        <v>131</v>
      </c>
      <c r="B62" s="19">
        <v>5249</v>
      </c>
      <c r="C62" s="46">
        <f>B62/J62*100</f>
        <v>25.405353080683412</v>
      </c>
      <c r="D62" s="19">
        <v>12863</v>
      </c>
      <c r="E62" s="46">
        <f>D62/J62*100</f>
        <v>62.25739315618799</v>
      </c>
      <c r="F62" s="19">
        <v>324</v>
      </c>
      <c r="G62" s="46">
        <f>F62/J62*100</f>
        <v>1.5681719181065776</v>
      </c>
      <c r="H62" s="19">
        <v>2225</v>
      </c>
      <c r="I62" s="46">
        <f>H62/J62*100</f>
        <v>10.769081845022022</v>
      </c>
      <c r="J62" s="19">
        <f>SUM(H62,F62,D62,B62)</f>
        <v>20661</v>
      </c>
      <c r="K62" s="72">
        <f>SUM(I62,G62,E62,C62)</f>
        <v>100</v>
      </c>
      <c r="L62" s="30"/>
      <c r="M62" s="19">
        <f>SUM(J62)</f>
        <v>20661</v>
      </c>
      <c r="N62" s="29">
        <f>M62/$M$43*100</f>
        <v>134.5379957022856</v>
      </c>
    </row>
    <row r="63" spans="1:14" s="53" customFormat="1" ht="10.5" customHeight="1">
      <c r="A63" s="36" t="s">
        <v>143</v>
      </c>
      <c r="B63" s="36">
        <v>5176</v>
      </c>
      <c r="C63" s="49">
        <f>B63/J63*100</f>
        <v>25.456155018934734</v>
      </c>
      <c r="D63" s="36">
        <v>12714</v>
      </c>
      <c r="E63" s="49">
        <f>D63/J63*100</f>
        <v>62.52889391629372</v>
      </c>
      <c r="F63" s="36">
        <v>312</v>
      </c>
      <c r="G63" s="49">
        <f>F63/J63*100</f>
        <v>1.5344513844489254</v>
      </c>
      <c r="H63" s="36">
        <v>2131</v>
      </c>
      <c r="I63" s="49">
        <f>H63/J63*100</f>
        <v>10.480499680322628</v>
      </c>
      <c r="J63" s="36">
        <f>SUM(H63,F63,D63,B63)</f>
        <v>20333</v>
      </c>
      <c r="K63" s="73">
        <f>SUM(I63,G63,E63,C63)</f>
        <v>100.00000000000001</v>
      </c>
      <c r="L63" s="30"/>
      <c r="M63" s="36">
        <f>SUM(J63)</f>
        <v>20333</v>
      </c>
      <c r="N63" s="41">
        <f>M63/$M$43*100</f>
        <v>132.40216188057562</v>
      </c>
    </row>
    <row r="64" spans="1:14" ht="9.75">
      <c r="A64" s="53"/>
      <c r="B64" s="53"/>
      <c r="C64" s="46"/>
      <c r="D64" s="53"/>
      <c r="E64" s="46"/>
      <c r="F64" s="53"/>
      <c r="G64" s="46"/>
      <c r="H64" s="53"/>
      <c r="I64" s="46"/>
      <c r="J64" s="53"/>
      <c r="K64" s="92"/>
      <c r="M64" s="53"/>
      <c r="N64" s="46"/>
    </row>
    <row r="65" spans="1:14" ht="9.75">
      <c r="A65" s="6" t="s">
        <v>59</v>
      </c>
      <c r="B65" s="7"/>
      <c r="C65" s="8"/>
      <c r="D65" s="7"/>
      <c r="E65" s="10"/>
      <c r="F65" s="9"/>
      <c r="G65" s="7"/>
      <c r="H65" s="8"/>
      <c r="I65" s="7"/>
      <c r="J65" s="7"/>
      <c r="K65" s="7"/>
      <c r="L65" s="7"/>
      <c r="M65" s="7"/>
      <c r="N65" s="7"/>
    </row>
    <row r="66" spans="1:14" ht="11.25" customHeight="1">
      <c r="A66" s="6" t="s">
        <v>62</v>
      </c>
      <c r="B66" s="7"/>
      <c r="C66" s="8"/>
      <c r="D66" s="7"/>
      <c r="E66" s="10"/>
      <c r="F66" s="9"/>
      <c r="G66" s="7"/>
      <c r="H66" s="8"/>
      <c r="I66" s="7"/>
      <c r="J66" s="7"/>
      <c r="K66" s="7"/>
      <c r="L66" s="7"/>
      <c r="M66" s="7"/>
      <c r="N66" s="7"/>
    </row>
    <row r="68" spans="1:14" ht="9.75">
      <c r="A68" s="11"/>
      <c r="B68" s="12" t="s">
        <v>7</v>
      </c>
      <c r="C68" s="13"/>
      <c r="D68" s="12" t="s">
        <v>6</v>
      </c>
      <c r="E68" s="13"/>
      <c r="F68" s="12" t="s">
        <v>0</v>
      </c>
      <c r="G68" s="13"/>
      <c r="H68" s="12" t="s">
        <v>29</v>
      </c>
      <c r="I68" s="13"/>
      <c r="J68" s="12" t="s">
        <v>4</v>
      </c>
      <c r="K68" s="14"/>
      <c r="M68" s="12" t="s">
        <v>11</v>
      </c>
      <c r="N68" s="15"/>
    </row>
    <row r="69" spans="1:14" ht="9.75">
      <c r="A69" s="16" t="s">
        <v>12</v>
      </c>
      <c r="B69" s="17" t="s">
        <v>5</v>
      </c>
      <c r="C69" s="18"/>
      <c r="D69" s="16" t="s">
        <v>8</v>
      </c>
      <c r="E69" s="8"/>
      <c r="F69" s="19"/>
      <c r="H69" s="16" t="s">
        <v>33</v>
      </c>
      <c r="I69" s="8"/>
      <c r="J69" s="19"/>
      <c r="K69" s="20"/>
      <c r="M69" s="16" t="s">
        <v>10</v>
      </c>
      <c r="N69" s="21"/>
    </row>
    <row r="70" spans="1:14" s="81" customFormat="1" ht="9.75">
      <c r="A70" s="22"/>
      <c r="B70" s="61" t="s">
        <v>13</v>
      </c>
      <c r="C70" s="74" t="s">
        <v>14</v>
      </c>
      <c r="D70" s="61" t="s">
        <v>13</v>
      </c>
      <c r="E70" s="74" t="s">
        <v>14</v>
      </c>
      <c r="F70" s="61" t="s">
        <v>13</v>
      </c>
      <c r="G70" s="74" t="s">
        <v>14</v>
      </c>
      <c r="H70" s="61" t="s">
        <v>13</v>
      </c>
      <c r="I70" s="74" t="s">
        <v>14</v>
      </c>
      <c r="J70" s="61" t="s">
        <v>13</v>
      </c>
      <c r="K70" s="75" t="s">
        <v>14</v>
      </c>
      <c r="L70" s="26"/>
      <c r="M70" s="61" t="s">
        <v>13</v>
      </c>
      <c r="N70" s="75" t="s">
        <v>14</v>
      </c>
    </row>
    <row r="71" spans="1:14" s="53" customFormat="1" ht="10.5" customHeight="1">
      <c r="A71" s="19" t="s">
        <v>15</v>
      </c>
      <c r="B71" s="19">
        <v>74249</v>
      </c>
      <c r="C71" s="46">
        <v>16.78136915215087</v>
      </c>
      <c r="D71" s="19">
        <v>329582</v>
      </c>
      <c r="E71" s="42">
        <v>74.49039324306305</v>
      </c>
      <c r="F71" s="19">
        <v>14147</v>
      </c>
      <c r="G71" s="42">
        <v>3.1974306643251538</v>
      </c>
      <c r="H71" s="19">
        <v>24471</v>
      </c>
      <c r="I71" s="46">
        <v>5.530806940460935</v>
      </c>
      <c r="J71" s="19">
        <v>442449</v>
      </c>
      <c r="K71" s="72">
        <v>100</v>
      </c>
      <c r="L71" s="30"/>
      <c r="M71" s="19">
        <v>442449</v>
      </c>
      <c r="N71" s="44">
        <v>98.14903958135996</v>
      </c>
    </row>
    <row r="72" spans="1:14" s="53" customFormat="1" ht="10.5" customHeight="1">
      <c r="A72" s="19" t="s">
        <v>16</v>
      </c>
      <c r="B72" s="19">
        <v>74895</v>
      </c>
      <c r="C72" s="46">
        <v>16.68084670414354</v>
      </c>
      <c r="D72" s="19">
        <v>334864</v>
      </c>
      <c r="E72" s="46">
        <v>74.58194873805091</v>
      </c>
      <c r="F72" s="19">
        <v>14181</v>
      </c>
      <c r="G72" s="46">
        <v>3.158436305647367</v>
      </c>
      <c r="H72" s="19">
        <v>25048</v>
      </c>
      <c r="I72" s="46">
        <v>5.578768252158187</v>
      </c>
      <c r="J72" s="19">
        <v>448988</v>
      </c>
      <c r="K72" s="72">
        <v>100</v>
      </c>
      <c r="L72" s="30"/>
      <c r="M72" s="19">
        <v>448988</v>
      </c>
      <c r="N72" s="44">
        <v>99.59959449237233</v>
      </c>
    </row>
    <row r="73" spans="1:14" s="53" customFormat="1" ht="10.5" customHeight="1">
      <c r="A73" s="19" t="s">
        <v>17</v>
      </c>
      <c r="B73" s="19">
        <v>75027</v>
      </c>
      <c r="C73" s="46">
        <v>16.60194239207642</v>
      </c>
      <c r="D73" s="19">
        <v>337616</v>
      </c>
      <c r="E73" s="46">
        <v>74.70752372670204</v>
      </c>
      <c r="F73" s="19">
        <v>14157</v>
      </c>
      <c r="G73" s="46">
        <v>3.1326548901678843</v>
      </c>
      <c r="H73" s="19">
        <v>25117</v>
      </c>
      <c r="I73" s="46">
        <v>5.557878991053667</v>
      </c>
      <c r="J73" s="19">
        <v>451917</v>
      </c>
      <c r="K73" s="72">
        <v>100</v>
      </c>
      <c r="L73" s="30"/>
      <c r="M73" s="19">
        <v>451917</v>
      </c>
      <c r="N73" s="44">
        <v>100.24933838812937</v>
      </c>
    </row>
    <row r="74" spans="1:14" s="53" customFormat="1" ht="10.5" customHeight="1">
      <c r="A74" s="19" t="s">
        <v>18</v>
      </c>
      <c r="B74" s="19">
        <v>74452</v>
      </c>
      <c r="C74" s="46">
        <v>16.515784406590164</v>
      </c>
      <c r="D74" s="19">
        <v>337337</v>
      </c>
      <c r="E74" s="46">
        <v>74.83190732775353</v>
      </c>
      <c r="F74" s="19">
        <v>13404</v>
      </c>
      <c r="G74" s="46">
        <v>2.973426827834505</v>
      </c>
      <c r="H74" s="19">
        <v>25600</v>
      </c>
      <c r="I74" s="46">
        <v>5.678881437821794</v>
      </c>
      <c r="J74" s="19">
        <v>450793</v>
      </c>
      <c r="K74" s="72">
        <v>100</v>
      </c>
      <c r="L74" s="30"/>
      <c r="M74" s="33">
        <v>450793</v>
      </c>
      <c r="N74" s="34">
        <v>100</v>
      </c>
    </row>
    <row r="75" spans="1:14" s="53" customFormat="1" ht="10.5" customHeight="1">
      <c r="A75" s="19" t="s">
        <v>19</v>
      </c>
      <c r="B75" s="19">
        <v>74026</v>
      </c>
      <c r="C75" s="46">
        <v>16.53196359778907</v>
      </c>
      <c r="D75" s="19">
        <v>334845</v>
      </c>
      <c r="E75" s="46">
        <v>74.77974429121768</v>
      </c>
      <c r="F75" s="19">
        <v>13568</v>
      </c>
      <c r="G75" s="46">
        <v>3.030093238791804</v>
      </c>
      <c r="H75" s="19">
        <v>25336</v>
      </c>
      <c r="I75" s="46">
        <v>5.6581988722014405</v>
      </c>
      <c r="J75" s="19">
        <v>447775</v>
      </c>
      <c r="K75" s="72">
        <v>100</v>
      </c>
      <c r="L75" s="30"/>
      <c r="M75" s="19">
        <v>447775</v>
      </c>
      <c r="N75" s="44">
        <v>99.33051311799429</v>
      </c>
    </row>
    <row r="76" spans="1:14" s="53" customFormat="1" ht="10.5" customHeight="1">
      <c r="A76" s="19" t="s">
        <v>20</v>
      </c>
      <c r="B76" s="19">
        <v>73337</v>
      </c>
      <c r="C76" s="46">
        <v>16.597075590618896</v>
      </c>
      <c r="D76" s="19">
        <v>330828</v>
      </c>
      <c r="E76" s="46">
        <v>74.87049270481842</v>
      </c>
      <c r="F76" s="19">
        <v>13469</v>
      </c>
      <c r="G76" s="46">
        <v>3.048202287113543</v>
      </c>
      <c r="H76" s="19">
        <v>24233</v>
      </c>
      <c r="I76" s="46">
        <v>5.484229417449142</v>
      </c>
      <c r="J76" s="19">
        <v>441867</v>
      </c>
      <c r="K76" s="72">
        <v>100</v>
      </c>
      <c r="L76" s="30"/>
      <c r="M76" s="19">
        <v>441867</v>
      </c>
      <c r="N76" s="44">
        <v>98.01993376117198</v>
      </c>
    </row>
    <row r="77" spans="1:14" s="53" customFormat="1" ht="10.5" customHeight="1">
      <c r="A77" s="19" t="s">
        <v>21</v>
      </c>
      <c r="B77" s="19">
        <v>71596</v>
      </c>
      <c r="C77" s="46">
        <v>16.420159394530128</v>
      </c>
      <c r="D77" s="19">
        <v>327187</v>
      </c>
      <c r="E77" s="46">
        <v>75.03858723697036</v>
      </c>
      <c r="F77" s="19">
        <v>13659</v>
      </c>
      <c r="G77" s="46">
        <v>3.1326185425147637</v>
      </c>
      <c r="H77" s="19">
        <v>23583</v>
      </c>
      <c r="I77" s="46">
        <v>5.408634825984748</v>
      </c>
      <c r="J77" s="19">
        <v>436025</v>
      </c>
      <c r="K77" s="72">
        <v>100</v>
      </c>
      <c r="L77" s="30"/>
      <c r="M77" s="19">
        <v>436025</v>
      </c>
      <c r="N77" s="44">
        <v>96.72399527055656</v>
      </c>
    </row>
    <row r="78" spans="1:14" s="53" customFormat="1" ht="10.5" customHeight="1">
      <c r="A78" s="19" t="s">
        <v>22</v>
      </c>
      <c r="B78" s="19">
        <v>70336</v>
      </c>
      <c r="C78" s="46">
        <v>16.31823528456454</v>
      </c>
      <c r="D78" s="19">
        <v>323981</v>
      </c>
      <c r="E78" s="46">
        <v>75.16489686260954</v>
      </c>
      <c r="F78" s="19">
        <v>13595</v>
      </c>
      <c r="G78" s="46">
        <v>3.1540947550849485</v>
      </c>
      <c r="H78" s="19">
        <v>23115</v>
      </c>
      <c r="I78" s="29">
        <v>5.362773097740977</v>
      </c>
      <c r="J78" s="19">
        <v>431027</v>
      </c>
      <c r="K78" s="72">
        <v>100</v>
      </c>
      <c r="L78" s="30"/>
      <c r="M78" s="19">
        <v>431027</v>
      </c>
      <c r="N78" s="44">
        <v>95.61528240234432</v>
      </c>
    </row>
    <row r="79" spans="1:14" s="53" customFormat="1" ht="10.5" customHeight="1">
      <c r="A79" s="19" t="s">
        <v>23</v>
      </c>
      <c r="B79" s="19">
        <v>69690</v>
      </c>
      <c r="C79" s="46">
        <v>16.24074238067051</v>
      </c>
      <c r="D79" s="19">
        <v>322705</v>
      </c>
      <c r="E79" s="46">
        <v>75.20402884135855</v>
      </c>
      <c r="F79" s="19">
        <v>13456</v>
      </c>
      <c r="G79" s="46">
        <v>3.135821918127456</v>
      </c>
      <c r="H79" s="19">
        <v>23255</v>
      </c>
      <c r="I79" s="29">
        <v>5.419406859843488</v>
      </c>
      <c r="J79" s="19">
        <v>429106</v>
      </c>
      <c r="K79" s="72">
        <v>100</v>
      </c>
      <c r="L79" s="30"/>
      <c r="M79" s="19">
        <v>429106</v>
      </c>
      <c r="N79" s="44">
        <v>95.18914446320152</v>
      </c>
    </row>
    <row r="80" spans="1:14" s="53" customFormat="1" ht="10.5" customHeight="1">
      <c r="A80" s="19" t="s">
        <v>36</v>
      </c>
      <c r="B80" s="19">
        <v>69929</v>
      </c>
      <c r="C80" s="46">
        <v>16.25639583134765</v>
      </c>
      <c r="D80" s="19">
        <v>323332</v>
      </c>
      <c r="E80" s="46">
        <v>75.16499559469317</v>
      </c>
      <c r="F80" s="19">
        <v>13514</v>
      </c>
      <c r="G80" s="46">
        <v>3.141599812164226</v>
      </c>
      <c r="H80" s="19">
        <v>23388</v>
      </c>
      <c r="I80" s="46">
        <v>5.437008761794948</v>
      </c>
      <c r="J80" s="19">
        <v>430163</v>
      </c>
      <c r="K80" s="72">
        <v>100</v>
      </c>
      <c r="L80" s="30"/>
      <c r="M80" s="19">
        <v>430163</v>
      </c>
      <c r="N80" s="44">
        <v>95.42362015381782</v>
      </c>
    </row>
    <row r="81" spans="1:14" ht="10.5" customHeight="1">
      <c r="A81" s="19" t="s">
        <v>37</v>
      </c>
      <c r="B81" s="19">
        <v>71976</v>
      </c>
      <c r="C81" s="46">
        <v>16.516553039255957</v>
      </c>
      <c r="D81" s="19">
        <v>327337</v>
      </c>
      <c r="E81" s="46">
        <v>75.11502337183126</v>
      </c>
      <c r="F81" s="19">
        <v>13616</v>
      </c>
      <c r="G81" s="46">
        <v>3.124505198712197</v>
      </c>
      <c r="H81" s="19">
        <v>22852</v>
      </c>
      <c r="I81" s="46">
        <v>5.243918390200582</v>
      </c>
      <c r="J81" s="19">
        <v>435781</v>
      </c>
      <c r="K81" s="72">
        <v>100</v>
      </c>
      <c r="M81" s="19">
        <v>435781</v>
      </c>
      <c r="N81" s="29">
        <v>96.66986843185231</v>
      </c>
    </row>
    <row r="82" spans="1:14" s="53" customFormat="1" ht="10.5" customHeight="1">
      <c r="A82" s="19" t="s">
        <v>41</v>
      </c>
      <c r="B82" s="19">
        <v>74072</v>
      </c>
      <c r="C82" s="46">
        <v>16.656098076516592</v>
      </c>
      <c r="D82" s="19">
        <v>333559</v>
      </c>
      <c r="E82" s="46">
        <v>75.00528429507504</v>
      </c>
      <c r="F82" s="19">
        <v>13951</v>
      </c>
      <c r="G82" s="46">
        <v>3.137072365610257</v>
      </c>
      <c r="H82" s="19">
        <v>23132</v>
      </c>
      <c r="I82" s="46">
        <v>5.201545262798113</v>
      </c>
      <c r="J82" s="19">
        <v>444714</v>
      </c>
      <c r="K82" s="72">
        <v>100</v>
      </c>
      <c r="L82" s="30"/>
      <c r="M82" s="19">
        <v>444714</v>
      </c>
      <c r="N82" s="29">
        <v>98.65148748982348</v>
      </c>
    </row>
    <row r="83" spans="1:14" s="53" customFormat="1" ht="10.5" customHeight="1">
      <c r="A83" s="19" t="s">
        <v>42</v>
      </c>
      <c r="B83" s="19">
        <f aca="true" t="shared" si="18" ref="B83:B94">SUM(B52,B21)</f>
        <v>75298</v>
      </c>
      <c r="C83" s="46">
        <f aca="true" t="shared" si="19" ref="C83:C89">B83/J83*100</f>
        <v>16.64261196487498</v>
      </c>
      <c r="D83" s="19">
        <f aca="true" t="shared" si="20" ref="D83:D94">SUM(D52,D21)</f>
        <v>339908</v>
      </c>
      <c r="E83" s="46">
        <f aca="true" t="shared" si="21" ref="E83:E89">D83/J83*100</f>
        <v>75.12758569625653</v>
      </c>
      <c r="F83" s="19">
        <f aca="true" t="shared" si="22" ref="F83:F94">SUM(F52,F21)</f>
        <v>14054</v>
      </c>
      <c r="G83" s="46">
        <f aca="true" t="shared" si="23" ref="G83:G89">F83/J83*100</f>
        <v>3.106261368885667</v>
      </c>
      <c r="H83" s="19">
        <f aca="true" t="shared" si="24" ref="H83:H94">SUM(H52,H21)</f>
        <v>23181</v>
      </c>
      <c r="I83" s="46">
        <f aca="true" t="shared" si="25" ref="I83:I89">H83/J83*100</f>
        <v>5.123540969982827</v>
      </c>
      <c r="J83" s="19">
        <f aca="true" t="shared" si="26" ref="J83:K85">SUM(H83,F83,D83,B83)</f>
        <v>452441</v>
      </c>
      <c r="K83" s="72">
        <f t="shared" si="26"/>
        <v>100</v>
      </c>
      <c r="L83" s="30"/>
      <c r="M83" s="19">
        <f aca="true" t="shared" si="27" ref="M83:M89">SUM(J83)</f>
        <v>452441</v>
      </c>
      <c r="N83" s="29">
        <f>M83/M74*100</f>
        <v>100.36557799255978</v>
      </c>
    </row>
    <row r="84" spans="1:14" s="53" customFormat="1" ht="10.5" customHeight="1">
      <c r="A84" s="19" t="s">
        <v>43</v>
      </c>
      <c r="B84" s="19">
        <f t="shared" si="18"/>
        <v>76311</v>
      </c>
      <c r="C84" s="46">
        <f t="shared" si="19"/>
        <v>16.685434163257543</v>
      </c>
      <c r="D84" s="19">
        <f t="shared" si="20"/>
        <v>344092</v>
      </c>
      <c r="E84" s="46">
        <f t="shared" si="21"/>
        <v>75.2358691683193</v>
      </c>
      <c r="F84" s="19">
        <f t="shared" si="22"/>
        <v>13912</v>
      </c>
      <c r="G84" s="46">
        <f t="shared" si="23"/>
        <v>3.0418650008418044</v>
      </c>
      <c r="H84" s="19">
        <f t="shared" si="24"/>
        <v>23036</v>
      </c>
      <c r="I84" s="46">
        <f t="shared" si="25"/>
        <v>5.036831667581354</v>
      </c>
      <c r="J84" s="19">
        <f t="shared" si="26"/>
        <v>457351</v>
      </c>
      <c r="K84" s="72">
        <f t="shared" si="26"/>
        <v>100</v>
      </c>
      <c r="L84" s="30"/>
      <c r="M84" s="19">
        <f t="shared" si="27"/>
        <v>457351</v>
      </c>
      <c r="N84" s="29">
        <f aca="true" t="shared" si="28" ref="N84:N89">M84/$M$74*100</f>
        <v>101.45476970582949</v>
      </c>
    </row>
    <row r="85" spans="1:14" s="53" customFormat="1" ht="10.5" customHeight="1">
      <c r="A85" s="19" t="s">
        <v>63</v>
      </c>
      <c r="B85" s="19">
        <f t="shared" si="18"/>
        <v>76528</v>
      </c>
      <c r="C85" s="46">
        <f t="shared" si="19"/>
        <v>16.726444559556047</v>
      </c>
      <c r="D85" s="19">
        <f t="shared" si="20"/>
        <v>344332</v>
      </c>
      <c r="E85" s="46">
        <f t="shared" si="21"/>
        <v>75.25938359921928</v>
      </c>
      <c r="F85" s="19">
        <f t="shared" si="22"/>
        <v>14034</v>
      </c>
      <c r="G85" s="46">
        <f t="shared" si="23"/>
        <v>3.067359959084382</v>
      </c>
      <c r="H85" s="19">
        <f t="shared" si="24"/>
        <v>22633</v>
      </c>
      <c r="I85" s="46">
        <f t="shared" si="25"/>
        <v>4.946811882140289</v>
      </c>
      <c r="J85" s="19">
        <f t="shared" si="26"/>
        <v>457527</v>
      </c>
      <c r="K85" s="72">
        <f t="shared" si="26"/>
        <v>99.99999999999999</v>
      </c>
      <c r="L85" s="30"/>
      <c r="M85" s="19">
        <f t="shared" si="27"/>
        <v>457527</v>
      </c>
      <c r="N85" s="29">
        <f t="shared" si="28"/>
        <v>101.49381201571452</v>
      </c>
    </row>
    <row r="86" spans="1:14" s="53" customFormat="1" ht="10.5" customHeight="1">
      <c r="A86" s="19" t="s">
        <v>64</v>
      </c>
      <c r="B86" s="19">
        <f t="shared" si="18"/>
        <v>76459</v>
      </c>
      <c r="C86" s="46">
        <f t="shared" si="19"/>
        <v>16.746098147523533</v>
      </c>
      <c r="D86" s="19">
        <f t="shared" si="20"/>
        <v>343418</v>
      </c>
      <c r="E86" s="46">
        <f t="shared" si="21"/>
        <v>75.21562580763856</v>
      </c>
      <c r="F86" s="19">
        <f t="shared" si="22"/>
        <v>14223</v>
      </c>
      <c r="G86" s="46">
        <f t="shared" si="23"/>
        <v>3.1151303829794688</v>
      </c>
      <c r="H86" s="19">
        <f t="shared" si="24"/>
        <v>22478</v>
      </c>
      <c r="I86" s="46">
        <f t="shared" si="25"/>
        <v>4.923145661858434</v>
      </c>
      <c r="J86" s="19">
        <f aca="true" t="shared" si="29" ref="J86:K89">SUM(H86,F86,D86,B86)</f>
        <v>456578</v>
      </c>
      <c r="K86" s="72">
        <f t="shared" si="29"/>
        <v>100</v>
      </c>
      <c r="L86" s="30"/>
      <c r="M86" s="19">
        <f t="shared" si="27"/>
        <v>456578</v>
      </c>
      <c r="N86" s="29">
        <f t="shared" si="28"/>
        <v>101.28329410616404</v>
      </c>
    </row>
    <row r="87" spans="1:14" s="53" customFormat="1" ht="10.5" customHeight="1">
      <c r="A87" s="19" t="s">
        <v>65</v>
      </c>
      <c r="B87" s="19">
        <f t="shared" si="18"/>
        <v>76632</v>
      </c>
      <c r="C87" s="46">
        <f t="shared" si="19"/>
        <v>16.853532265655584</v>
      </c>
      <c r="D87" s="19">
        <f t="shared" si="20"/>
        <v>341319</v>
      </c>
      <c r="E87" s="46">
        <f t="shared" si="21"/>
        <v>75.06564854605516</v>
      </c>
      <c r="F87" s="19">
        <f t="shared" si="22"/>
        <v>14278</v>
      </c>
      <c r="G87" s="46">
        <f t="shared" si="23"/>
        <v>3.1401338042727636</v>
      </c>
      <c r="H87" s="19">
        <f t="shared" si="24"/>
        <v>22465</v>
      </c>
      <c r="I87" s="46">
        <f t="shared" si="25"/>
        <v>4.940685384016503</v>
      </c>
      <c r="J87" s="19">
        <f t="shared" si="29"/>
        <v>454694</v>
      </c>
      <c r="K87" s="72">
        <f t="shared" si="29"/>
        <v>100.00000000000001</v>
      </c>
      <c r="L87" s="30"/>
      <c r="M87" s="19">
        <f t="shared" si="27"/>
        <v>454694</v>
      </c>
      <c r="N87" s="29">
        <f t="shared" si="28"/>
        <v>100.86536392534933</v>
      </c>
    </row>
    <row r="88" spans="1:14" s="53" customFormat="1" ht="10.5" customHeight="1">
      <c r="A88" s="19" t="s">
        <v>70</v>
      </c>
      <c r="B88" s="19">
        <f t="shared" si="18"/>
        <v>77448</v>
      </c>
      <c r="C88" s="46">
        <f>B88/J88*100</f>
        <v>17.258222657990906</v>
      </c>
      <c r="D88" s="19">
        <f t="shared" si="20"/>
        <v>335863</v>
      </c>
      <c r="E88" s="46">
        <f>D88/J88*100</f>
        <v>74.84245476423924</v>
      </c>
      <c r="F88" s="19">
        <f t="shared" si="22"/>
        <v>13794</v>
      </c>
      <c r="G88" s="46">
        <f>F88/J88*100</f>
        <v>3.07380336928425</v>
      </c>
      <c r="H88" s="19">
        <f t="shared" si="24"/>
        <v>21655</v>
      </c>
      <c r="I88" s="46">
        <f>H88/J88*100</f>
        <v>4.825519208485605</v>
      </c>
      <c r="J88" s="19">
        <f>SUM(H88,F88,D88,B88)</f>
        <v>448760</v>
      </c>
      <c r="K88" s="72">
        <f>SUM(I88,G88,E88,C88)</f>
        <v>100</v>
      </c>
      <c r="L88" s="30"/>
      <c r="M88" s="19">
        <f>SUM(J88)</f>
        <v>448760</v>
      </c>
      <c r="N88" s="29">
        <f t="shared" si="28"/>
        <v>99.54901695456672</v>
      </c>
    </row>
    <row r="89" spans="1:14" s="53" customFormat="1" ht="10.5" customHeight="1">
      <c r="A89" s="19" t="s">
        <v>72</v>
      </c>
      <c r="B89" s="19">
        <f t="shared" si="18"/>
        <v>77545</v>
      </c>
      <c r="C89" s="46">
        <f t="shared" si="19"/>
        <v>17.45302234716086</v>
      </c>
      <c r="D89" s="19">
        <f t="shared" si="20"/>
        <v>331866</v>
      </c>
      <c r="E89" s="46">
        <f t="shared" si="21"/>
        <v>74.69294879441468</v>
      </c>
      <c r="F89" s="19">
        <f t="shared" si="22"/>
        <v>13598</v>
      </c>
      <c r="G89" s="46">
        <f t="shared" si="23"/>
        <v>3.0604964585298005</v>
      </c>
      <c r="H89" s="19">
        <f t="shared" si="24"/>
        <v>21298</v>
      </c>
      <c r="I89" s="46">
        <f t="shared" si="25"/>
        <v>4.7935323998946675</v>
      </c>
      <c r="J89" s="19">
        <f t="shared" si="29"/>
        <v>444307</v>
      </c>
      <c r="K89" s="72">
        <f t="shared" si="29"/>
        <v>100</v>
      </c>
      <c r="L89" s="30"/>
      <c r="M89" s="19">
        <f t="shared" si="27"/>
        <v>444307</v>
      </c>
      <c r="N89" s="29">
        <f t="shared" si="28"/>
        <v>98.56120214821436</v>
      </c>
    </row>
    <row r="90" spans="1:14" s="53" customFormat="1" ht="10.5" customHeight="1">
      <c r="A90" s="19" t="s">
        <v>100</v>
      </c>
      <c r="B90" s="19">
        <f t="shared" si="18"/>
        <v>77631</v>
      </c>
      <c r="C90" s="46">
        <f>B90/J90*100</f>
        <v>17.62258240261509</v>
      </c>
      <c r="D90" s="19">
        <f t="shared" si="20"/>
        <v>328304</v>
      </c>
      <c r="E90" s="46">
        <f>D90/J90*100</f>
        <v>74.52646871878689</v>
      </c>
      <c r="F90" s="19">
        <f t="shared" si="22"/>
        <v>13523</v>
      </c>
      <c r="G90" s="46">
        <f>F90/J90*100</f>
        <v>3.0697811677108873</v>
      </c>
      <c r="H90" s="19">
        <f t="shared" si="24"/>
        <v>21062</v>
      </c>
      <c r="I90" s="46">
        <f>H90/J90*100</f>
        <v>4.781167710887133</v>
      </c>
      <c r="J90" s="19">
        <f aca="true" t="shared" si="30" ref="J90:K92">SUM(H90,F90,D90,B90)</f>
        <v>440520</v>
      </c>
      <c r="K90" s="72">
        <f t="shared" si="30"/>
        <v>100</v>
      </c>
      <c r="L90" s="30"/>
      <c r="M90" s="19">
        <f>SUM(J90)</f>
        <v>440520</v>
      </c>
      <c r="N90" s="29">
        <f>M90/$M$74*100</f>
        <v>97.72112699176783</v>
      </c>
    </row>
    <row r="91" spans="1:14" s="53" customFormat="1" ht="10.5" customHeight="1">
      <c r="A91" s="19" t="s">
        <v>116</v>
      </c>
      <c r="B91" s="19">
        <f t="shared" si="18"/>
        <v>78688</v>
      </c>
      <c r="C91" s="46">
        <f>B91/J91*100</f>
        <v>17.924618559706968</v>
      </c>
      <c r="D91" s="19">
        <f t="shared" si="20"/>
        <v>325870</v>
      </c>
      <c r="E91" s="46">
        <f>D91/J91*100</f>
        <v>74.2310828849597</v>
      </c>
      <c r="F91" s="19">
        <f t="shared" si="22"/>
        <v>13757</v>
      </c>
      <c r="G91" s="46">
        <f>F91/J91*100</f>
        <v>3.1337558144302653</v>
      </c>
      <c r="H91" s="19">
        <f t="shared" si="24"/>
        <v>20679</v>
      </c>
      <c r="I91" s="46">
        <f>H91/J91*100</f>
        <v>4.7105427409030645</v>
      </c>
      <c r="J91" s="19">
        <f t="shared" si="30"/>
        <v>438994</v>
      </c>
      <c r="K91" s="72">
        <f t="shared" si="30"/>
        <v>100</v>
      </c>
      <c r="L91" s="30"/>
      <c r="M91" s="19">
        <f>SUM(J91)</f>
        <v>438994</v>
      </c>
      <c r="N91" s="29">
        <f>M91/$M$74*100</f>
        <v>97.38261241856017</v>
      </c>
    </row>
    <row r="92" spans="1:14" s="53" customFormat="1" ht="10.5" customHeight="1">
      <c r="A92" s="19" t="s">
        <v>126</v>
      </c>
      <c r="B92" s="19">
        <f t="shared" si="18"/>
        <v>80114</v>
      </c>
      <c r="C92" s="46">
        <f>B92/J92*100</f>
        <v>18.292371062461754</v>
      </c>
      <c r="D92" s="19">
        <f t="shared" si="20"/>
        <v>324174</v>
      </c>
      <c r="E92" s="46">
        <f>D92/J92*100</f>
        <v>74.01841247225799</v>
      </c>
      <c r="F92" s="19">
        <f t="shared" si="22"/>
        <v>13544</v>
      </c>
      <c r="G92" s="46">
        <f>F92/J92*100</f>
        <v>3.0924916203158253</v>
      </c>
      <c r="H92" s="19">
        <f t="shared" si="24"/>
        <v>20132</v>
      </c>
      <c r="I92" s="46">
        <f>H92/J92*100</f>
        <v>4.5967248449644265</v>
      </c>
      <c r="J92" s="19">
        <f t="shared" si="30"/>
        <v>437964</v>
      </c>
      <c r="K92" s="72">
        <f t="shared" si="30"/>
        <v>100</v>
      </c>
      <c r="L92" s="30"/>
      <c r="M92" s="19">
        <f>SUM(J92)</f>
        <v>437964</v>
      </c>
      <c r="N92" s="29">
        <f>M92/$M$74*100</f>
        <v>97.15412617321032</v>
      </c>
    </row>
    <row r="93" spans="1:14" s="53" customFormat="1" ht="10.5" customHeight="1">
      <c r="A93" s="19" t="s">
        <v>131</v>
      </c>
      <c r="B93" s="19">
        <f t="shared" si="18"/>
        <v>81771</v>
      </c>
      <c r="C93" s="46">
        <f>B93/J93*100</f>
        <v>18.690172522559585</v>
      </c>
      <c r="D93" s="19">
        <f t="shared" si="20"/>
        <v>322230</v>
      </c>
      <c r="E93" s="46">
        <f>D93/J93*100</f>
        <v>73.65122466332045</v>
      </c>
      <c r="F93" s="19">
        <f t="shared" si="22"/>
        <v>13445</v>
      </c>
      <c r="G93" s="46">
        <f>F93/J93*100</f>
        <v>3.073086663558152</v>
      </c>
      <c r="H93" s="19">
        <f t="shared" si="24"/>
        <v>20062</v>
      </c>
      <c r="I93" s="46">
        <f>H93/J93*100</f>
        <v>4.585516150561818</v>
      </c>
      <c r="J93" s="19">
        <f>SUM(H93,F93,D93,B93)</f>
        <v>437508</v>
      </c>
      <c r="K93" s="72">
        <f>SUM(I93,G93,E93,C93)</f>
        <v>100</v>
      </c>
      <c r="L93" s="30"/>
      <c r="M93" s="19">
        <f>SUM(J93)</f>
        <v>437508</v>
      </c>
      <c r="N93" s="29">
        <f>M93/$M$74*100</f>
        <v>97.05297109759911</v>
      </c>
    </row>
    <row r="94" spans="1:14" s="53" customFormat="1" ht="10.5" customHeight="1">
      <c r="A94" s="36" t="s">
        <v>143</v>
      </c>
      <c r="B94" s="36">
        <f t="shared" si="18"/>
        <v>83645</v>
      </c>
      <c r="C94" s="49">
        <f>B94/J94*100</f>
        <v>19.072603355063492</v>
      </c>
      <c r="D94" s="36">
        <f t="shared" si="20"/>
        <v>321358</v>
      </c>
      <c r="E94" s="49">
        <f>D94/J94*100</f>
        <v>73.2755534577858</v>
      </c>
      <c r="F94" s="36">
        <f t="shared" si="22"/>
        <v>13529</v>
      </c>
      <c r="G94" s="49">
        <f>F94/J94*100</f>
        <v>3.0848616270028573</v>
      </c>
      <c r="H94" s="36">
        <f t="shared" si="24"/>
        <v>20029</v>
      </c>
      <c r="I94" s="49">
        <f>H94/J94*100</f>
        <v>4.566981560147847</v>
      </c>
      <c r="J94" s="36">
        <f>SUM(H94,F94,D94,B94)</f>
        <v>438561</v>
      </c>
      <c r="K94" s="73">
        <f>SUM(I94,G94,E94,C94)</f>
        <v>100</v>
      </c>
      <c r="L94" s="30"/>
      <c r="M94" s="36">
        <f>SUM(J94)</f>
        <v>438561</v>
      </c>
      <c r="N94" s="41">
        <f>M94/$M$74*100</f>
        <v>97.28655946299078</v>
      </c>
    </row>
    <row r="95" spans="1:14" ht="9.75">
      <c r="A95" s="53"/>
      <c r="B95" s="53"/>
      <c r="C95" s="46"/>
      <c r="D95" s="53"/>
      <c r="E95" s="46"/>
      <c r="F95" s="53"/>
      <c r="G95" s="46"/>
      <c r="H95" s="53"/>
      <c r="I95" s="46"/>
      <c r="J95" s="53"/>
      <c r="K95" s="92"/>
      <c r="M95" s="53"/>
      <c r="N95" s="46"/>
    </row>
    <row r="96" ht="10.5" customHeight="1">
      <c r="A96" s="5" t="s">
        <v>44</v>
      </c>
    </row>
    <row r="97" ht="10.5" customHeight="1">
      <c r="A97" s="5" t="s">
        <v>24</v>
      </c>
    </row>
    <row r="98" ht="10.5" customHeight="1">
      <c r="A98" s="5" t="s">
        <v>25</v>
      </c>
    </row>
    <row r="99" ht="10.5" customHeight="1">
      <c r="A99" s="5" t="s">
        <v>26</v>
      </c>
    </row>
    <row r="100" ht="9.75">
      <c r="A100" s="2" t="s">
        <v>45</v>
      </c>
    </row>
    <row r="101" spans="1:14" ht="21.75" customHeight="1">
      <c r="A101" s="348" t="s">
        <v>73</v>
      </c>
      <c r="B101" s="348"/>
      <c r="C101" s="348"/>
      <c r="D101" s="348"/>
      <c r="E101" s="348"/>
      <c r="F101" s="348"/>
      <c r="G101" s="348"/>
      <c r="H101" s="348"/>
      <c r="I101" s="348"/>
      <c r="J101" s="348"/>
      <c r="K101" s="348"/>
      <c r="L101" s="348"/>
      <c r="M101" s="348"/>
      <c r="N101" s="348"/>
    </row>
  </sheetData>
  <sheetProtection/>
  <mergeCells count="2">
    <mergeCell ref="H7:I7"/>
    <mergeCell ref="A101:N101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73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1"/>
  <sheetViews>
    <sheetView zoomScalePageLayoutView="0" workbookViewId="0" topLeftCell="A1">
      <selection activeCell="AW36" sqref="AW36"/>
    </sheetView>
  </sheetViews>
  <sheetFormatPr defaultColWidth="9.140625" defaultRowHeight="12.75"/>
  <cols>
    <col min="1" max="1" width="11.00390625" style="82" customWidth="1"/>
    <col min="2" max="12" width="6.7109375" style="82" customWidth="1"/>
    <col min="13" max="13" width="2.00390625" style="82" customWidth="1"/>
    <col min="14" max="15" width="6.7109375" style="82" customWidth="1"/>
    <col min="16" max="16384" width="9.140625" style="82" customWidth="1"/>
  </cols>
  <sheetData>
    <row r="1" spans="1:15" ht="12.75">
      <c r="A1" s="96" t="s">
        <v>142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9.75" customHeight="1">
      <c r="A2" s="8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6" t="s">
        <v>129</v>
      </c>
      <c r="B3" s="7"/>
      <c r="C3" s="7"/>
      <c r="D3" s="7"/>
      <c r="E3" s="7"/>
      <c r="F3" s="7"/>
      <c r="G3" s="9"/>
      <c r="H3" s="9"/>
      <c r="I3" s="9"/>
      <c r="J3" s="84"/>
      <c r="K3" s="84"/>
      <c r="L3" s="84"/>
      <c r="M3" s="84"/>
      <c r="N3" s="84"/>
      <c r="O3" s="84"/>
    </row>
    <row r="4" spans="1:15" ht="12.75">
      <c r="A4" s="6" t="s">
        <v>62</v>
      </c>
      <c r="B4" s="7"/>
      <c r="C4" s="7"/>
      <c r="D4" s="7"/>
      <c r="E4" s="7"/>
      <c r="F4" s="7"/>
      <c r="G4" s="9"/>
      <c r="H4" s="9"/>
      <c r="I4" s="9"/>
      <c r="J4" s="84"/>
      <c r="K4" s="84"/>
      <c r="L4" s="84"/>
      <c r="M4" s="84"/>
      <c r="N4" s="84"/>
      <c r="O4" s="84"/>
    </row>
    <row r="5" spans="1:15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5"/>
      <c r="N5" s="5"/>
      <c r="O5" s="5"/>
    </row>
    <row r="6" spans="1:15" ht="12.75">
      <c r="A6" s="11"/>
      <c r="B6" s="12" t="s">
        <v>7</v>
      </c>
      <c r="C6" s="13"/>
      <c r="D6" s="12" t="s">
        <v>6</v>
      </c>
      <c r="E6" s="54"/>
      <c r="F6" s="12" t="s">
        <v>0</v>
      </c>
      <c r="G6" s="54"/>
      <c r="H6" s="12" t="s">
        <v>39</v>
      </c>
      <c r="I6" s="54"/>
      <c r="J6" s="11"/>
      <c r="K6" s="85" t="s">
        <v>4</v>
      </c>
      <c r="L6" s="86"/>
      <c r="M6" s="5"/>
      <c r="N6" s="12" t="s">
        <v>27</v>
      </c>
      <c r="O6" s="56"/>
    </row>
    <row r="7" spans="1:15" ht="12.75">
      <c r="A7" s="57" t="s">
        <v>12</v>
      </c>
      <c r="B7" s="17" t="s">
        <v>5</v>
      </c>
      <c r="C7" s="18"/>
      <c r="D7" s="16" t="s">
        <v>8</v>
      </c>
      <c r="E7" s="7"/>
      <c r="F7" s="19"/>
      <c r="G7" s="2"/>
      <c r="H7" s="16" t="s">
        <v>40</v>
      </c>
      <c r="I7" s="7"/>
      <c r="J7" s="19"/>
      <c r="K7" s="53"/>
      <c r="L7" s="58"/>
      <c r="M7" s="5"/>
      <c r="N7" s="59" t="s">
        <v>28</v>
      </c>
      <c r="O7" s="60"/>
    </row>
    <row r="8" spans="1:15" ht="12.75">
      <c r="A8" s="22"/>
      <c r="B8" s="61" t="s">
        <v>2</v>
      </c>
      <c r="C8" s="62" t="s">
        <v>3</v>
      </c>
      <c r="D8" s="61" t="s">
        <v>2</v>
      </c>
      <c r="E8" s="62" t="s">
        <v>3</v>
      </c>
      <c r="F8" s="61" t="s">
        <v>2</v>
      </c>
      <c r="G8" s="62" t="s">
        <v>3</v>
      </c>
      <c r="H8" s="61" t="s">
        <v>2</v>
      </c>
      <c r="I8" s="62" t="s">
        <v>3</v>
      </c>
      <c r="J8" s="61" t="s">
        <v>2</v>
      </c>
      <c r="K8" s="62" t="s">
        <v>3</v>
      </c>
      <c r="L8" s="63" t="s">
        <v>4</v>
      </c>
      <c r="M8" s="5"/>
      <c r="N8" s="61" t="s">
        <v>2</v>
      </c>
      <c r="O8" s="63" t="s">
        <v>3</v>
      </c>
    </row>
    <row r="9" spans="1:15" ht="10.5" customHeight="1">
      <c r="A9" s="19" t="s">
        <v>15</v>
      </c>
      <c r="B9" s="19">
        <v>37140</v>
      </c>
      <c r="C9" s="53">
        <v>34529</v>
      </c>
      <c r="D9" s="19">
        <v>157605</v>
      </c>
      <c r="E9" s="53">
        <v>162933</v>
      </c>
      <c r="F9" s="19">
        <v>9601</v>
      </c>
      <c r="G9" s="53">
        <v>4279</v>
      </c>
      <c r="H9" s="19">
        <v>13780</v>
      </c>
      <c r="I9" s="53">
        <v>8360</v>
      </c>
      <c r="J9" s="19">
        <v>218126</v>
      </c>
      <c r="K9" s="53">
        <v>210101</v>
      </c>
      <c r="L9" s="58">
        <v>428227</v>
      </c>
      <c r="M9" s="32"/>
      <c r="N9" s="64">
        <v>50.937003038108294</v>
      </c>
      <c r="O9" s="29">
        <v>49.062996961891706</v>
      </c>
    </row>
    <row r="10" spans="1:15" s="87" customFormat="1" ht="10.5" customHeight="1">
      <c r="A10" s="19" t="s">
        <v>16</v>
      </c>
      <c r="B10" s="19">
        <v>37269</v>
      </c>
      <c r="C10" s="53">
        <v>34962</v>
      </c>
      <c r="D10" s="19">
        <v>160093</v>
      </c>
      <c r="E10" s="53">
        <v>165470</v>
      </c>
      <c r="F10" s="19">
        <v>9526</v>
      </c>
      <c r="G10" s="53">
        <v>4384</v>
      </c>
      <c r="H10" s="19">
        <v>14084</v>
      </c>
      <c r="I10" s="53">
        <v>8642</v>
      </c>
      <c r="J10" s="19">
        <v>220972</v>
      </c>
      <c r="K10" s="53">
        <v>213458</v>
      </c>
      <c r="L10" s="58">
        <v>434430</v>
      </c>
      <c r="M10" s="30"/>
      <c r="N10" s="64">
        <v>50.86481136201459</v>
      </c>
      <c r="O10" s="29">
        <v>49.13518863798541</v>
      </c>
    </row>
    <row r="11" spans="1:15" s="87" customFormat="1" ht="10.5" customHeight="1">
      <c r="A11" s="19" t="s">
        <v>17</v>
      </c>
      <c r="B11" s="19">
        <v>37253</v>
      </c>
      <c r="C11" s="53">
        <v>35089</v>
      </c>
      <c r="D11" s="19">
        <v>161220</v>
      </c>
      <c r="E11" s="53">
        <v>166805</v>
      </c>
      <c r="F11" s="19">
        <v>9439</v>
      </c>
      <c r="G11" s="53">
        <v>4447</v>
      </c>
      <c r="H11" s="19">
        <v>14107</v>
      </c>
      <c r="I11" s="53">
        <v>8596</v>
      </c>
      <c r="J11" s="19">
        <v>222019</v>
      </c>
      <c r="K11" s="53">
        <v>214937</v>
      </c>
      <c r="L11" s="58">
        <v>436956</v>
      </c>
      <c r="M11" s="30"/>
      <c r="N11" s="64">
        <v>50.81037907706955</v>
      </c>
      <c r="O11" s="29">
        <v>49.18962092293045</v>
      </c>
    </row>
    <row r="12" spans="1:15" s="87" customFormat="1" ht="10.5" customHeight="1">
      <c r="A12" s="19" t="s">
        <v>18</v>
      </c>
      <c r="B12" s="19">
        <v>36689</v>
      </c>
      <c r="C12" s="53">
        <v>34992</v>
      </c>
      <c r="D12" s="19">
        <v>160853</v>
      </c>
      <c r="E12" s="53">
        <v>166558</v>
      </c>
      <c r="F12" s="19">
        <v>9069</v>
      </c>
      <c r="G12" s="53">
        <v>4182</v>
      </c>
      <c r="H12" s="19">
        <v>14426</v>
      </c>
      <c r="I12" s="53">
        <v>8667</v>
      </c>
      <c r="J12" s="19">
        <v>221037</v>
      </c>
      <c r="K12" s="53">
        <v>214399</v>
      </c>
      <c r="L12" s="58">
        <v>435436</v>
      </c>
      <c r="M12" s="30"/>
      <c r="N12" s="64">
        <v>50.76222452897785</v>
      </c>
      <c r="O12" s="29">
        <v>49.23777547102215</v>
      </c>
    </row>
    <row r="13" spans="1:15" s="87" customFormat="1" ht="10.5" customHeight="1">
      <c r="A13" s="19" t="s">
        <v>19</v>
      </c>
      <c r="B13" s="19">
        <v>36158</v>
      </c>
      <c r="C13" s="53">
        <v>34989</v>
      </c>
      <c r="D13" s="19">
        <v>159879</v>
      </c>
      <c r="E13" s="53">
        <v>165004</v>
      </c>
      <c r="F13" s="19">
        <v>9081</v>
      </c>
      <c r="G13" s="53">
        <v>4190</v>
      </c>
      <c r="H13" s="19">
        <v>14559</v>
      </c>
      <c r="I13" s="53">
        <v>8367</v>
      </c>
      <c r="J13" s="19">
        <v>219677</v>
      </c>
      <c r="K13" s="53">
        <v>212550</v>
      </c>
      <c r="L13" s="58">
        <v>432227</v>
      </c>
      <c r="M13" s="30"/>
      <c r="N13" s="64">
        <v>50.82445104077256</v>
      </c>
      <c r="O13" s="29">
        <v>49.17554895922744</v>
      </c>
    </row>
    <row r="14" spans="1:15" s="87" customFormat="1" ht="10.5" customHeight="1">
      <c r="A14" s="19" t="s">
        <v>20</v>
      </c>
      <c r="B14" s="19">
        <v>35708</v>
      </c>
      <c r="C14" s="53">
        <v>34470</v>
      </c>
      <c r="D14" s="19">
        <v>157659</v>
      </c>
      <c r="E14" s="53">
        <v>163193</v>
      </c>
      <c r="F14" s="19">
        <v>8943</v>
      </c>
      <c r="G14" s="53">
        <v>4226</v>
      </c>
      <c r="H14" s="19">
        <v>13670</v>
      </c>
      <c r="I14" s="53">
        <v>8351</v>
      </c>
      <c r="J14" s="19">
        <v>215980</v>
      </c>
      <c r="K14" s="53">
        <v>210240</v>
      </c>
      <c r="L14" s="58">
        <v>426220</v>
      </c>
      <c r="M14" s="30"/>
      <c r="N14" s="64">
        <v>50.67336117498006</v>
      </c>
      <c r="O14" s="29">
        <v>49.32663882501994</v>
      </c>
    </row>
    <row r="15" spans="1:15" s="87" customFormat="1" ht="10.5" customHeight="1">
      <c r="A15" s="19" t="s">
        <v>21</v>
      </c>
      <c r="B15" s="19">
        <v>34675</v>
      </c>
      <c r="C15" s="53">
        <v>33762</v>
      </c>
      <c r="D15" s="19">
        <v>156132</v>
      </c>
      <c r="E15" s="53">
        <v>161010</v>
      </c>
      <c r="F15" s="19">
        <v>9073</v>
      </c>
      <c r="G15" s="53">
        <v>4288</v>
      </c>
      <c r="H15" s="19">
        <v>13156</v>
      </c>
      <c r="I15" s="53">
        <v>8270</v>
      </c>
      <c r="J15" s="19">
        <v>213036</v>
      </c>
      <c r="K15" s="53">
        <v>207330</v>
      </c>
      <c r="L15" s="58">
        <v>420366</v>
      </c>
      <c r="M15" s="30"/>
      <c r="N15" s="64">
        <v>50.678694280698245</v>
      </c>
      <c r="O15" s="29">
        <v>49.32130571930175</v>
      </c>
    </row>
    <row r="16" spans="1:15" s="87" customFormat="1" ht="10.5" customHeight="1">
      <c r="A16" s="19" t="s">
        <v>22</v>
      </c>
      <c r="B16" s="19">
        <v>33801</v>
      </c>
      <c r="C16" s="53">
        <v>33316</v>
      </c>
      <c r="D16" s="19">
        <v>154711</v>
      </c>
      <c r="E16" s="53">
        <v>159171</v>
      </c>
      <c r="F16" s="19">
        <v>9087</v>
      </c>
      <c r="G16" s="53">
        <v>4190</v>
      </c>
      <c r="H16" s="19">
        <v>12856</v>
      </c>
      <c r="I16" s="53">
        <v>8121</v>
      </c>
      <c r="J16" s="19">
        <v>210455</v>
      </c>
      <c r="K16" s="53">
        <v>204798</v>
      </c>
      <c r="L16" s="58">
        <v>415253</v>
      </c>
      <c r="M16" s="30"/>
      <c r="N16" s="64">
        <v>50.68115100914382</v>
      </c>
      <c r="O16" s="29">
        <v>49.31884899085618</v>
      </c>
    </row>
    <row r="17" spans="1:15" s="87" customFormat="1" ht="10.5" customHeight="1">
      <c r="A17" s="19" t="s">
        <v>23</v>
      </c>
      <c r="B17" s="19">
        <v>33358</v>
      </c>
      <c r="C17" s="53">
        <v>33066</v>
      </c>
      <c r="D17" s="19">
        <v>154075</v>
      </c>
      <c r="E17" s="53">
        <v>158585</v>
      </c>
      <c r="F17" s="19">
        <v>8940</v>
      </c>
      <c r="G17" s="53">
        <v>4208</v>
      </c>
      <c r="H17" s="19">
        <v>12993</v>
      </c>
      <c r="I17" s="53">
        <v>8118</v>
      </c>
      <c r="J17" s="19">
        <v>209366</v>
      </c>
      <c r="K17" s="53">
        <v>203977</v>
      </c>
      <c r="L17" s="58">
        <v>413343</v>
      </c>
      <c r="M17" s="30"/>
      <c r="N17" s="64">
        <v>50.65187991571165</v>
      </c>
      <c r="O17" s="29">
        <v>49.34812008428835</v>
      </c>
    </row>
    <row r="18" spans="1:15" s="87" customFormat="1" ht="10.5" customHeight="1">
      <c r="A18" s="19" t="s">
        <v>36</v>
      </c>
      <c r="B18" s="19">
        <v>33441</v>
      </c>
      <c r="C18" s="53">
        <v>33238</v>
      </c>
      <c r="D18" s="19">
        <v>154235</v>
      </c>
      <c r="E18" s="53">
        <v>158773</v>
      </c>
      <c r="F18" s="19">
        <v>8934</v>
      </c>
      <c r="G18" s="53">
        <v>4279</v>
      </c>
      <c r="H18" s="19">
        <v>12914</v>
      </c>
      <c r="I18" s="53">
        <v>8265</v>
      </c>
      <c r="J18" s="19">
        <v>209524</v>
      </c>
      <c r="K18" s="53">
        <v>204555</v>
      </c>
      <c r="L18" s="58">
        <v>414079</v>
      </c>
      <c r="M18" s="30"/>
      <c r="N18" s="64">
        <v>50.600006278995075</v>
      </c>
      <c r="O18" s="29">
        <v>49.39999372100493</v>
      </c>
    </row>
    <row r="19" spans="1:15" ht="10.5" customHeight="1">
      <c r="A19" s="19" t="s">
        <v>37</v>
      </c>
      <c r="B19" s="19">
        <v>34175</v>
      </c>
      <c r="C19" s="53">
        <v>34298</v>
      </c>
      <c r="D19" s="19">
        <v>156265</v>
      </c>
      <c r="E19" s="53">
        <v>160503</v>
      </c>
      <c r="F19" s="19">
        <v>9004</v>
      </c>
      <c r="G19" s="53">
        <v>4333</v>
      </c>
      <c r="H19" s="19">
        <v>12672</v>
      </c>
      <c r="I19" s="53">
        <v>8129</v>
      </c>
      <c r="J19" s="19">
        <v>212116</v>
      </c>
      <c r="K19" s="53">
        <v>207263</v>
      </c>
      <c r="L19" s="58">
        <v>419379</v>
      </c>
      <c r="M19" s="5"/>
      <c r="N19" s="64">
        <v>50.57859358718486</v>
      </c>
      <c r="O19" s="29">
        <v>49.42140641281514</v>
      </c>
    </row>
    <row r="20" spans="1:15" s="87" customFormat="1" ht="10.5" customHeight="1">
      <c r="A20" s="19" t="s">
        <v>41</v>
      </c>
      <c r="B20" s="19">
        <v>35425</v>
      </c>
      <c r="C20" s="53">
        <v>35066</v>
      </c>
      <c r="D20" s="19">
        <v>159452</v>
      </c>
      <c r="E20" s="53">
        <v>163261</v>
      </c>
      <c r="F20" s="19">
        <v>9178</v>
      </c>
      <c r="G20" s="53">
        <v>4483</v>
      </c>
      <c r="H20" s="19">
        <v>12930</v>
      </c>
      <c r="I20" s="53">
        <v>8127</v>
      </c>
      <c r="J20" s="19">
        <v>216985</v>
      </c>
      <c r="K20" s="53">
        <v>210937</v>
      </c>
      <c r="L20" s="58">
        <v>427922</v>
      </c>
      <c r="M20" s="30"/>
      <c r="N20" s="64">
        <v>50.70667084188239</v>
      </c>
      <c r="O20" s="29">
        <v>49.2933291581176</v>
      </c>
    </row>
    <row r="21" spans="1:15" s="87" customFormat="1" ht="10.5" customHeight="1">
      <c r="A21" s="19" t="s">
        <v>42</v>
      </c>
      <c r="B21" s="19">
        <v>35986</v>
      </c>
      <c r="C21" s="53">
        <v>35481</v>
      </c>
      <c r="D21" s="19">
        <v>162221</v>
      </c>
      <c r="E21" s="53">
        <v>166439</v>
      </c>
      <c r="F21" s="19">
        <v>9321</v>
      </c>
      <c r="G21" s="53">
        <v>4442</v>
      </c>
      <c r="H21" s="19">
        <f>12786+239</f>
        <v>13025</v>
      </c>
      <c r="I21" s="53">
        <f>8056+77</f>
        <v>8133</v>
      </c>
      <c r="J21" s="19">
        <f aca="true" t="shared" si="0" ref="J21:K23">SUM(H21,F21,D21,B21)</f>
        <v>220553</v>
      </c>
      <c r="K21" s="53">
        <f t="shared" si="0"/>
        <v>214495</v>
      </c>
      <c r="L21" s="58">
        <f aca="true" t="shared" si="1" ref="L21:L27">SUM(J21:K21)</f>
        <v>435048</v>
      </c>
      <c r="M21" s="30"/>
      <c r="N21" s="64">
        <f aca="true" t="shared" si="2" ref="N21:N27">J21/L21*100</f>
        <v>50.69624501204465</v>
      </c>
      <c r="O21" s="29">
        <f aca="true" t="shared" si="3" ref="O21:O27">K21/L21*100</f>
        <v>49.30375498795535</v>
      </c>
    </row>
    <row r="22" spans="1:15" s="87" customFormat="1" ht="10.5" customHeight="1">
      <c r="A22" s="19" t="s">
        <v>43</v>
      </c>
      <c r="B22" s="19">
        <v>36233</v>
      </c>
      <c r="C22" s="53">
        <v>36090</v>
      </c>
      <c r="D22" s="19">
        <v>164142</v>
      </c>
      <c r="E22" s="53">
        <v>168459</v>
      </c>
      <c r="F22" s="19">
        <v>9103</v>
      </c>
      <c r="G22" s="53">
        <v>4508</v>
      </c>
      <c r="H22" s="19">
        <f>12761+232</f>
        <v>12993</v>
      </c>
      <c r="I22" s="53">
        <f>7949+73</f>
        <v>8022</v>
      </c>
      <c r="J22" s="19">
        <f t="shared" si="0"/>
        <v>222471</v>
      </c>
      <c r="K22" s="53">
        <f t="shared" si="0"/>
        <v>217079</v>
      </c>
      <c r="L22" s="58">
        <f t="shared" si="1"/>
        <v>439550</v>
      </c>
      <c r="M22" s="30"/>
      <c r="N22" s="64">
        <f t="shared" si="2"/>
        <v>50.613354567170965</v>
      </c>
      <c r="O22" s="29">
        <f t="shared" si="3"/>
        <v>49.38664543282903</v>
      </c>
    </row>
    <row r="23" spans="1:15" s="87" customFormat="1" ht="10.5" customHeight="1">
      <c r="A23" s="19" t="s">
        <v>63</v>
      </c>
      <c r="B23" s="19">
        <v>36213</v>
      </c>
      <c r="C23" s="53">
        <v>36283</v>
      </c>
      <c r="D23" s="19">
        <v>164273</v>
      </c>
      <c r="E23" s="53">
        <v>168304</v>
      </c>
      <c r="F23" s="19">
        <v>9162</v>
      </c>
      <c r="G23" s="53">
        <v>4554</v>
      </c>
      <c r="H23" s="19">
        <f>12477+206</f>
        <v>12683</v>
      </c>
      <c r="I23" s="53">
        <f>75+7791</f>
        <v>7866</v>
      </c>
      <c r="J23" s="19">
        <f t="shared" si="0"/>
        <v>222331</v>
      </c>
      <c r="K23" s="53">
        <f t="shared" si="0"/>
        <v>217007</v>
      </c>
      <c r="L23" s="58">
        <f t="shared" si="1"/>
        <v>439338</v>
      </c>
      <c r="M23" s="30"/>
      <c r="N23" s="64">
        <f t="shared" si="2"/>
        <v>50.60591162157609</v>
      </c>
      <c r="O23" s="29">
        <f t="shared" si="3"/>
        <v>49.3940883784239</v>
      </c>
    </row>
    <row r="24" spans="1:15" s="87" customFormat="1" ht="10.5" customHeight="1">
      <c r="A24" s="19" t="s">
        <v>64</v>
      </c>
      <c r="B24" s="19">
        <v>35962</v>
      </c>
      <c r="C24" s="53">
        <v>36330</v>
      </c>
      <c r="D24" s="19">
        <v>163615</v>
      </c>
      <c r="E24" s="53">
        <v>168084</v>
      </c>
      <c r="F24" s="19">
        <v>9217</v>
      </c>
      <c r="G24" s="53">
        <v>4690</v>
      </c>
      <c r="H24" s="19">
        <v>12747</v>
      </c>
      <c r="I24" s="53">
        <v>7670</v>
      </c>
      <c r="J24" s="19">
        <f aca="true" t="shared" si="4" ref="J24:K27">SUM(H24,F24,D24,B24)</f>
        <v>221541</v>
      </c>
      <c r="K24" s="53">
        <f t="shared" si="4"/>
        <v>216774</v>
      </c>
      <c r="L24" s="58">
        <f t="shared" si="1"/>
        <v>438315</v>
      </c>
      <c r="M24" s="30"/>
      <c r="N24" s="64">
        <f t="shared" si="2"/>
        <v>50.543787002498206</v>
      </c>
      <c r="O24" s="29">
        <f t="shared" si="3"/>
        <v>49.456212997501794</v>
      </c>
    </row>
    <row r="25" spans="1:15" s="87" customFormat="1" ht="10.5" customHeight="1">
      <c r="A25" s="19" t="s">
        <v>65</v>
      </c>
      <c r="B25" s="19">
        <v>35869</v>
      </c>
      <c r="C25" s="53">
        <v>36480</v>
      </c>
      <c r="D25" s="19">
        <v>162133</v>
      </c>
      <c r="E25" s="53">
        <v>167328</v>
      </c>
      <c r="F25" s="19">
        <v>9242</v>
      </c>
      <c r="G25" s="53">
        <v>4735</v>
      </c>
      <c r="H25" s="19">
        <v>12728</v>
      </c>
      <c r="I25" s="53">
        <v>7631</v>
      </c>
      <c r="J25" s="19">
        <f t="shared" si="4"/>
        <v>219972</v>
      </c>
      <c r="K25" s="53">
        <f t="shared" si="4"/>
        <v>216174</v>
      </c>
      <c r="L25" s="58">
        <f t="shared" si="1"/>
        <v>436146</v>
      </c>
      <c r="M25" s="30"/>
      <c r="N25" s="64">
        <f t="shared" si="2"/>
        <v>50.43540465807321</v>
      </c>
      <c r="O25" s="29">
        <f t="shared" si="3"/>
        <v>49.56459534192679</v>
      </c>
    </row>
    <row r="26" spans="1:15" s="87" customFormat="1" ht="10.5" customHeight="1">
      <c r="A26" s="19" t="s">
        <v>70</v>
      </c>
      <c r="B26" s="19">
        <v>36866</v>
      </c>
      <c r="C26" s="53">
        <v>36137</v>
      </c>
      <c r="D26" s="19">
        <v>160650</v>
      </c>
      <c r="E26" s="53">
        <v>163075</v>
      </c>
      <c r="F26" s="19">
        <v>9044</v>
      </c>
      <c r="G26" s="53">
        <v>4457</v>
      </c>
      <c r="H26" s="19">
        <v>11920</v>
      </c>
      <c r="I26" s="53">
        <v>7596</v>
      </c>
      <c r="J26" s="19">
        <f>SUM(H26,F26,D26,B26)</f>
        <v>218480</v>
      </c>
      <c r="K26" s="53">
        <f>SUM(I26,G26,E26,C26)</f>
        <v>211265</v>
      </c>
      <c r="L26" s="58">
        <f>SUM(J26:K26)</f>
        <v>429745</v>
      </c>
      <c r="M26" s="30"/>
      <c r="N26" s="64">
        <f>J26/L26*100</f>
        <v>50.839451302516615</v>
      </c>
      <c r="O26" s="29">
        <f>K26/L26*100</f>
        <v>49.16054869748339</v>
      </c>
    </row>
    <row r="27" spans="1:15" s="87" customFormat="1" ht="10.5" customHeight="1">
      <c r="A27" s="19" t="s">
        <v>72</v>
      </c>
      <c r="B27" s="19">
        <v>37058</v>
      </c>
      <c r="C27" s="53">
        <v>35842</v>
      </c>
      <c r="D27" s="19">
        <v>158547</v>
      </c>
      <c r="E27" s="53">
        <v>161017</v>
      </c>
      <c r="F27" s="19">
        <v>8919</v>
      </c>
      <c r="G27" s="53">
        <v>4371</v>
      </c>
      <c r="H27" s="19">
        <v>11606</v>
      </c>
      <c r="I27" s="53">
        <v>7460</v>
      </c>
      <c r="J27" s="19">
        <f t="shared" si="4"/>
        <v>216130</v>
      </c>
      <c r="K27" s="53">
        <f t="shared" si="4"/>
        <v>208690</v>
      </c>
      <c r="L27" s="58">
        <f t="shared" si="1"/>
        <v>424820</v>
      </c>
      <c r="M27" s="30"/>
      <c r="N27" s="64">
        <f t="shared" si="2"/>
        <v>50.875664987524125</v>
      </c>
      <c r="O27" s="29">
        <f t="shared" si="3"/>
        <v>49.124335012475875</v>
      </c>
    </row>
    <row r="28" spans="1:24" s="87" customFormat="1" ht="10.5" customHeight="1">
      <c r="A28" s="19" t="s">
        <v>100</v>
      </c>
      <c r="B28" s="19">
        <v>36926</v>
      </c>
      <c r="C28" s="53">
        <v>35801</v>
      </c>
      <c r="D28" s="19">
        <v>156674</v>
      </c>
      <c r="E28" s="53">
        <v>159226</v>
      </c>
      <c r="F28" s="19">
        <v>8820</v>
      </c>
      <c r="G28" s="53">
        <v>4406</v>
      </c>
      <c r="H28" s="19">
        <v>11288</v>
      </c>
      <c r="I28" s="53">
        <v>7544</v>
      </c>
      <c r="J28" s="19">
        <f aca="true" t="shared" si="5" ref="J28:K30">SUM(H28,F28,D28,B28)</f>
        <v>213708</v>
      </c>
      <c r="K28" s="53">
        <f t="shared" si="5"/>
        <v>206977</v>
      </c>
      <c r="L28" s="58">
        <f>SUM(J28:K28)</f>
        <v>420685</v>
      </c>
      <c r="M28" s="30"/>
      <c r="N28" s="64">
        <f>J28/L28*100</f>
        <v>50.800004754150976</v>
      </c>
      <c r="O28" s="29">
        <f>K28/L28*100</f>
        <v>49.19999524584903</v>
      </c>
      <c r="X28" s="82"/>
    </row>
    <row r="29" spans="1:15" s="87" customFormat="1" ht="10.5" customHeight="1">
      <c r="A29" s="19" t="s">
        <v>116</v>
      </c>
      <c r="B29" s="19">
        <v>37434</v>
      </c>
      <c r="C29" s="53">
        <v>36164</v>
      </c>
      <c r="D29" s="19">
        <v>155171</v>
      </c>
      <c r="E29" s="53">
        <v>158153</v>
      </c>
      <c r="F29" s="19">
        <v>9036</v>
      </c>
      <c r="G29" s="53">
        <v>4424</v>
      </c>
      <c r="H29" s="19">
        <v>11058</v>
      </c>
      <c r="I29" s="53">
        <v>7377</v>
      </c>
      <c r="J29" s="19">
        <f t="shared" si="5"/>
        <v>212699</v>
      </c>
      <c r="K29" s="53">
        <f t="shared" si="5"/>
        <v>206118</v>
      </c>
      <c r="L29" s="58">
        <f>SUM(J29:K29)</f>
        <v>418817</v>
      </c>
      <c r="M29" s="30"/>
      <c r="N29" s="64">
        <f>J29/L29*100</f>
        <v>50.785665338321984</v>
      </c>
      <c r="O29" s="29">
        <f>K29/L29*100</f>
        <v>49.21433466167801</v>
      </c>
    </row>
    <row r="30" spans="1:15" s="87" customFormat="1" ht="10.5" customHeight="1">
      <c r="A30" s="19" t="s">
        <v>126</v>
      </c>
      <c r="B30" s="19">
        <v>38192</v>
      </c>
      <c r="C30" s="53">
        <v>36676</v>
      </c>
      <c r="D30" s="19">
        <v>154065</v>
      </c>
      <c r="E30" s="53">
        <v>157371</v>
      </c>
      <c r="F30" s="19">
        <v>8829</v>
      </c>
      <c r="G30" s="53">
        <v>4391</v>
      </c>
      <c r="H30" s="19">
        <v>10740</v>
      </c>
      <c r="I30" s="53">
        <v>7205</v>
      </c>
      <c r="J30" s="19">
        <f t="shared" si="5"/>
        <v>211826</v>
      </c>
      <c r="K30" s="53">
        <f t="shared" si="5"/>
        <v>205643</v>
      </c>
      <c r="L30" s="58">
        <f>SUM(J30:K30)</f>
        <v>417469</v>
      </c>
      <c r="M30" s="30"/>
      <c r="N30" s="64">
        <f>J30/L30*100</f>
        <v>50.74053402767631</v>
      </c>
      <c r="O30" s="29">
        <f>K30/L30*100</f>
        <v>49.259465972323696</v>
      </c>
    </row>
    <row r="31" spans="1:15" s="87" customFormat="1" ht="10.5" customHeight="1">
      <c r="A31" s="19" t="s">
        <v>131</v>
      </c>
      <c r="B31" s="19">
        <v>39017</v>
      </c>
      <c r="C31" s="53">
        <v>37505</v>
      </c>
      <c r="D31" s="19">
        <v>153187</v>
      </c>
      <c r="E31" s="53">
        <v>156180</v>
      </c>
      <c r="F31" s="19">
        <v>8742</v>
      </c>
      <c r="G31" s="53">
        <v>4379</v>
      </c>
      <c r="H31" s="19">
        <v>10748</v>
      </c>
      <c r="I31" s="53">
        <v>7089</v>
      </c>
      <c r="J31" s="19">
        <f>SUM(H31,F31,D31,B31)</f>
        <v>211694</v>
      </c>
      <c r="K31" s="53">
        <f>SUM(I31,G31,E31,C31)</f>
        <v>205153</v>
      </c>
      <c r="L31" s="58">
        <f>SUM(J31:K31)</f>
        <v>416847</v>
      </c>
      <c r="M31" s="30"/>
      <c r="N31" s="64">
        <f>J31/L31*100</f>
        <v>50.784580433588346</v>
      </c>
      <c r="O31" s="29">
        <f>K31/L31*100</f>
        <v>49.215419566411654</v>
      </c>
    </row>
    <row r="32" spans="1:15" s="87" customFormat="1" ht="10.5" customHeight="1">
      <c r="A32" s="36" t="s">
        <v>143</v>
      </c>
      <c r="B32" s="36">
        <v>40232</v>
      </c>
      <c r="C32" s="68">
        <v>38237</v>
      </c>
      <c r="D32" s="36">
        <v>153152</v>
      </c>
      <c r="E32" s="68">
        <v>155492</v>
      </c>
      <c r="F32" s="36">
        <v>8886</v>
      </c>
      <c r="G32" s="68">
        <v>4331</v>
      </c>
      <c r="H32" s="36">
        <v>10941</v>
      </c>
      <c r="I32" s="68">
        <v>6957</v>
      </c>
      <c r="J32" s="36">
        <f>SUM(H32,F32,D32,B32)</f>
        <v>213211</v>
      </c>
      <c r="K32" s="68">
        <f>SUM(I32,G32,E32,C32)</f>
        <v>205017</v>
      </c>
      <c r="L32" s="69">
        <f>SUM(J32:K32)</f>
        <v>418228</v>
      </c>
      <c r="M32" s="30"/>
      <c r="N32" s="70">
        <f>J32/L32*100</f>
        <v>50.97960920837438</v>
      </c>
      <c r="O32" s="41">
        <f>K32/L32*100</f>
        <v>49.02039079162562</v>
      </c>
    </row>
    <row r="33" spans="1:15" ht="12.7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"/>
      <c r="N33" s="46"/>
      <c r="O33" s="46"/>
    </row>
    <row r="34" spans="1:15" ht="12.75">
      <c r="A34" s="6" t="s">
        <v>60</v>
      </c>
      <c r="B34" s="7"/>
      <c r="C34" s="7"/>
      <c r="D34" s="7"/>
      <c r="E34" s="7"/>
      <c r="F34" s="7"/>
      <c r="G34" s="9"/>
      <c r="H34" s="9"/>
      <c r="I34" s="9"/>
      <c r="J34" s="84"/>
      <c r="K34" s="84"/>
      <c r="L34" s="84"/>
      <c r="M34" s="84"/>
      <c r="N34" s="84"/>
      <c r="O34" s="84"/>
    </row>
    <row r="35" spans="1:15" ht="12.75">
      <c r="A35" s="6" t="s">
        <v>62</v>
      </c>
      <c r="B35" s="7"/>
      <c r="C35" s="7"/>
      <c r="D35" s="7"/>
      <c r="E35" s="7"/>
      <c r="F35" s="7"/>
      <c r="G35" s="9"/>
      <c r="H35" s="9"/>
      <c r="I35" s="9"/>
      <c r="J35" s="84"/>
      <c r="K35" s="84"/>
      <c r="L35" s="84"/>
      <c r="M35" s="84"/>
      <c r="N35" s="84"/>
      <c r="O35" s="84"/>
    </row>
    <row r="36" spans="1:15" ht="8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5"/>
      <c r="N36" s="5"/>
      <c r="O36" s="5"/>
    </row>
    <row r="37" spans="1:15" ht="12.75">
      <c r="A37" s="11"/>
      <c r="B37" s="12" t="s">
        <v>7</v>
      </c>
      <c r="C37" s="13"/>
      <c r="D37" s="12" t="s">
        <v>6</v>
      </c>
      <c r="E37" s="54"/>
      <c r="F37" s="12" t="s">
        <v>0</v>
      </c>
      <c r="G37" s="54"/>
      <c r="H37" s="12" t="s">
        <v>31</v>
      </c>
      <c r="I37" s="54"/>
      <c r="J37" s="11"/>
      <c r="K37" s="85" t="s">
        <v>4</v>
      </c>
      <c r="L37" s="86"/>
      <c r="M37" s="5"/>
      <c r="N37" s="12" t="s">
        <v>27</v>
      </c>
      <c r="O37" s="56"/>
    </row>
    <row r="38" spans="1:15" ht="12.75">
      <c r="A38" s="57" t="s">
        <v>12</v>
      </c>
      <c r="B38" s="17" t="s">
        <v>5</v>
      </c>
      <c r="C38" s="18"/>
      <c r="D38" s="16" t="s">
        <v>8</v>
      </c>
      <c r="E38" s="7"/>
      <c r="F38" s="19"/>
      <c r="G38" s="2"/>
      <c r="H38" s="16" t="s">
        <v>32</v>
      </c>
      <c r="I38" s="7"/>
      <c r="J38" s="19"/>
      <c r="K38" s="53"/>
      <c r="L38" s="58"/>
      <c r="M38" s="5"/>
      <c r="N38" s="59" t="s">
        <v>28</v>
      </c>
      <c r="O38" s="60"/>
    </row>
    <row r="39" spans="1:15" ht="12.75">
      <c r="A39" s="22"/>
      <c r="B39" s="61" t="s">
        <v>2</v>
      </c>
      <c r="C39" s="62" t="s">
        <v>3</v>
      </c>
      <c r="D39" s="61" t="s">
        <v>2</v>
      </c>
      <c r="E39" s="62" t="s">
        <v>3</v>
      </c>
      <c r="F39" s="61" t="s">
        <v>2</v>
      </c>
      <c r="G39" s="62" t="s">
        <v>3</v>
      </c>
      <c r="H39" s="61" t="s">
        <v>2</v>
      </c>
      <c r="I39" s="62" t="s">
        <v>3</v>
      </c>
      <c r="J39" s="61" t="s">
        <v>2</v>
      </c>
      <c r="K39" s="62" t="s">
        <v>3</v>
      </c>
      <c r="L39" s="63" t="s">
        <v>4</v>
      </c>
      <c r="M39" s="5"/>
      <c r="N39" s="61" t="s">
        <v>2</v>
      </c>
      <c r="O39" s="63" t="s">
        <v>3</v>
      </c>
    </row>
    <row r="40" spans="1:15" ht="10.5" customHeight="1">
      <c r="A40" s="19" t="s">
        <v>15</v>
      </c>
      <c r="B40" s="19">
        <v>1545</v>
      </c>
      <c r="C40" s="53">
        <v>1035</v>
      </c>
      <c r="D40" s="19">
        <v>5538</v>
      </c>
      <c r="E40" s="53">
        <v>3506</v>
      </c>
      <c r="F40" s="19">
        <v>206</v>
      </c>
      <c r="G40" s="53">
        <v>61</v>
      </c>
      <c r="H40" s="19">
        <v>1497</v>
      </c>
      <c r="I40" s="53">
        <v>834</v>
      </c>
      <c r="J40" s="19">
        <v>8786</v>
      </c>
      <c r="K40" s="53">
        <v>5436</v>
      </c>
      <c r="L40" s="58">
        <v>14222</v>
      </c>
      <c r="M40" s="32"/>
      <c r="N40" s="64">
        <v>61.77752777387147</v>
      </c>
      <c r="O40" s="29">
        <v>38.22247222612853</v>
      </c>
    </row>
    <row r="41" spans="1:15" s="87" customFormat="1" ht="10.5" customHeight="1">
      <c r="A41" s="19" t="s">
        <v>16</v>
      </c>
      <c r="B41" s="19">
        <v>1615</v>
      </c>
      <c r="C41" s="53">
        <v>1049</v>
      </c>
      <c r="D41" s="19">
        <v>5688</v>
      </c>
      <c r="E41" s="53">
        <v>3613</v>
      </c>
      <c r="F41" s="19">
        <v>211</v>
      </c>
      <c r="G41" s="53">
        <v>60</v>
      </c>
      <c r="H41" s="19">
        <v>1503</v>
      </c>
      <c r="I41" s="53">
        <v>819</v>
      </c>
      <c r="J41" s="19">
        <v>9017</v>
      </c>
      <c r="K41" s="53">
        <v>5541</v>
      </c>
      <c r="L41" s="58">
        <v>14558</v>
      </c>
      <c r="M41" s="30"/>
      <c r="N41" s="64">
        <v>61.93845308421486</v>
      </c>
      <c r="O41" s="29">
        <v>38.06154691578513</v>
      </c>
    </row>
    <row r="42" spans="1:15" s="87" customFormat="1" ht="10.5" customHeight="1">
      <c r="A42" s="19" t="s">
        <v>17</v>
      </c>
      <c r="B42" s="19">
        <v>1641</v>
      </c>
      <c r="C42" s="53">
        <v>1044</v>
      </c>
      <c r="D42" s="19">
        <v>5896</v>
      </c>
      <c r="E42" s="53">
        <v>3695</v>
      </c>
      <c r="F42" s="19">
        <v>209</v>
      </c>
      <c r="G42" s="53">
        <v>62</v>
      </c>
      <c r="H42" s="19">
        <v>1587</v>
      </c>
      <c r="I42" s="53">
        <v>827</v>
      </c>
      <c r="J42" s="19">
        <v>9333</v>
      </c>
      <c r="K42" s="53">
        <v>5628</v>
      </c>
      <c r="L42" s="58">
        <v>14961</v>
      </c>
      <c r="M42" s="30"/>
      <c r="N42" s="64">
        <v>62.38219370362944</v>
      </c>
      <c r="O42" s="29">
        <v>37.61780629637057</v>
      </c>
    </row>
    <row r="43" spans="1:15" s="87" customFormat="1" ht="10.5" customHeight="1">
      <c r="A43" s="19" t="s">
        <v>18</v>
      </c>
      <c r="B43" s="19">
        <v>1687</v>
      </c>
      <c r="C43" s="53">
        <v>1084</v>
      </c>
      <c r="D43" s="19">
        <v>6110</v>
      </c>
      <c r="E43" s="53">
        <v>3816</v>
      </c>
      <c r="F43" s="19">
        <v>126</v>
      </c>
      <c r="G43" s="53">
        <v>27</v>
      </c>
      <c r="H43" s="19">
        <v>1628</v>
      </c>
      <c r="I43" s="53">
        <v>879</v>
      </c>
      <c r="J43" s="19">
        <v>9551</v>
      </c>
      <c r="K43" s="53">
        <v>5806</v>
      </c>
      <c r="L43" s="58">
        <v>15357</v>
      </c>
      <c r="M43" s="30"/>
      <c r="N43" s="64">
        <v>62.19313668034121</v>
      </c>
      <c r="O43" s="29">
        <v>37.80686331965879</v>
      </c>
    </row>
    <row r="44" spans="1:15" s="87" customFormat="1" ht="10.5" customHeight="1">
      <c r="A44" s="19" t="s">
        <v>19</v>
      </c>
      <c r="B44" s="19">
        <v>1734</v>
      </c>
      <c r="C44" s="53">
        <v>1145</v>
      </c>
      <c r="D44" s="19">
        <v>6124</v>
      </c>
      <c r="E44" s="53">
        <v>3838</v>
      </c>
      <c r="F44" s="19">
        <v>216</v>
      </c>
      <c r="G44" s="53">
        <v>81</v>
      </c>
      <c r="H44" s="19">
        <v>1579</v>
      </c>
      <c r="I44" s="53">
        <v>831</v>
      </c>
      <c r="J44" s="19">
        <v>9653</v>
      </c>
      <c r="K44" s="53">
        <v>5895</v>
      </c>
      <c r="L44" s="58">
        <v>15548</v>
      </c>
      <c r="M44" s="30"/>
      <c r="N44" s="64">
        <v>62.08515564702856</v>
      </c>
      <c r="O44" s="29">
        <v>37.91484435297144</v>
      </c>
    </row>
    <row r="45" spans="1:15" s="87" customFormat="1" ht="10.5" customHeight="1">
      <c r="A45" s="19" t="s">
        <v>20</v>
      </c>
      <c r="B45" s="19">
        <v>1895</v>
      </c>
      <c r="C45" s="53">
        <v>1264</v>
      </c>
      <c r="D45" s="19">
        <v>6135</v>
      </c>
      <c r="E45" s="53">
        <v>3841</v>
      </c>
      <c r="F45" s="19">
        <v>230</v>
      </c>
      <c r="G45" s="53">
        <v>70</v>
      </c>
      <c r="H45" s="19">
        <v>1453</v>
      </c>
      <c r="I45" s="53">
        <v>759</v>
      </c>
      <c r="J45" s="19">
        <v>9713</v>
      </c>
      <c r="K45" s="53">
        <v>5934</v>
      </c>
      <c r="L45" s="58">
        <v>15647</v>
      </c>
      <c r="M45" s="30"/>
      <c r="N45" s="64">
        <v>62.075797277433374</v>
      </c>
      <c r="O45" s="29">
        <v>37.924202722566626</v>
      </c>
    </row>
    <row r="46" spans="1:15" s="87" customFormat="1" ht="10.5" customHeight="1">
      <c r="A46" s="19" t="s">
        <v>21</v>
      </c>
      <c r="B46" s="19">
        <v>1873</v>
      </c>
      <c r="C46" s="53">
        <v>1286</v>
      </c>
      <c r="D46" s="19">
        <v>6158</v>
      </c>
      <c r="E46" s="53">
        <v>3887</v>
      </c>
      <c r="F46" s="19">
        <v>228</v>
      </c>
      <c r="G46" s="53">
        <v>70</v>
      </c>
      <c r="H46" s="19">
        <v>1397</v>
      </c>
      <c r="I46" s="53">
        <v>760</v>
      </c>
      <c r="J46" s="19">
        <v>9656</v>
      </c>
      <c r="K46" s="53">
        <v>6003</v>
      </c>
      <c r="L46" s="58">
        <v>15659</v>
      </c>
      <c r="M46" s="30"/>
      <c r="N46" s="64">
        <v>61.66421866019542</v>
      </c>
      <c r="O46" s="29">
        <v>38.33578133980458</v>
      </c>
    </row>
    <row r="47" spans="1:15" s="87" customFormat="1" ht="10.5" customHeight="1">
      <c r="A47" s="19" t="s">
        <v>22</v>
      </c>
      <c r="B47" s="19">
        <v>1920</v>
      </c>
      <c r="C47" s="53">
        <v>1299</v>
      </c>
      <c r="D47" s="19">
        <v>6180</v>
      </c>
      <c r="E47" s="53">
        <v>3919</v>
      </c>
      <c r="F47" s="19">
        <v>238</v>
      </c>
      <c r="G47" s="53">
        <v>80</v>
      </c>
      <c r="H47" s="19">
        <v>1407</v>
      </c>
      <c r="I47" s="53">
        <v>731</v>
      </c>
      <c r="J47" s="19">
        <v>9745</v>
      </c>
      <c r="K47" s="53">
        <v>6029</v>
      </c>
      <c r="L47" s="58">
        <v>15774</v>
      </c>
      <c r="M47" s="30"/>
      <c r="N47" s="64">
        <v>61.778876632433125</v>
      </c>
      <c r="O47" s="29">
        <v>38.22112336756688</v>
      </c>
    </row>
    <row r="48" spans="1:15" s="87" customFormat="1" ht="10.5" customHeight="1">
      <c r="A48" s="19" t="s">
        <v>23</v>
      </c>
      <c r="B48" s="19">
        <v>1943</v>
      </c>
      <c r="C48" s="53">
        <v>1323</v>
      </c>
      <c r="D48" s="19">
        <v>6230</v>
      </c>
      <c r="E48" s="53">
        <v>3815</v>
      </c>
      <c r="F48" s="19">
        <v>233</v>
      </c>
      <c r="G48" s="53">
        <v>75</v>
      </c>
      <c r="H48" s="19">
        <v>1383</v>
      </c>
      <c r="I48" s="53">
        <v>761</v>
      </c>
      <c r="J48" s="19">
        <v>9789</v>
      </c>
      <c r="K48" s="53">
        <v>5974</v>
      </c>
      <c r="L48" s="58">
        <v>15763</v>
      </c>
      <c r="M48" s="30"/>
      <c r="N48" s="64">
        <v>62.10112288269999</v>
      </c>
      <c r="O48" s="29">
        <v>37.8988771173</v>
      </c>
    </row>
    <row r="49" spans="1:15" s="87" customFormat="1" ht="10.5" customHeight="1">
      <c r="A49" s="19" t="s">
        <v>36</v>
      </c>
      <c r="B49" s="19">
        <v>1919</v>
      </c>
      <c r="C49" s="53">
        <v>1331</v>
      </c>
      <c r="D49" s="19">
        <v>6437</v>
      </c>
      <c r="E49" s="53">
        <v>3887</v>
      </c>
      <c r="F49" s="19">
        <v>220</v>
      </c>
      <c r="G49" s="53">
        <v>81</v>
      </c>
      <c r="H49" s="19">
        <v>1451</v>
      </c>
      <c r="I49" s="53">
        <v>758</v>
      </c>
      <c r="J49" s="19">
        <v>10027</v>
      </c>
      <c r="K49" s="53">
        <v>6057</v>
      </c>
      <c r="L49" s="58">
        <v>16084</v>
      </c>
      <c r="M49" s="30"/>
      <c r="N49" s="64">
        <v>62.341457348918176</v>
      </c>
      <c r="O49" s="29">
        <v>37.65854265108182</v>
      </c>
    </row>
    <row r="50" spans="1:15" ht="10.5" customHeight="1">
      <c r="A50" s="19" t="s">
        <v>37</v>
      </c>
      <c r="B50" s="19">
        <v>2101</v>
      </c>
      <c r="C50" s="53">
        <v>1402</v>
      </c>
      <c r="D50" s="19">
        <v>6517</v>
      </c>
      <c r="E50" s="53">
        <v>4052</v>
      </c>
      <c r="F50" s="19">
        <v>210</v>
      </c>
      <c r="G50" s="53">
        <v>69</v>
      </c>
      <c r="H50" s="19">
        <v>1388</v>
      </c>
      <c r="I50" s="53">
        <v>663</v>
      </c>
      <c r="J50" s="19">
        <v>10216</v>
      </c>
      <c r="K50" s="53">
        <v>6186</v>
      </c>
      <c r="L50" s="58">
        <v>16402</v>
      </c>
      <c r="M50" s="5"/>
      <c r="N50" s="64">
        <v>62.2850871844897</v>
      </c>
      <c r="O50" s="29">
        <v>37.7149128155103</v>
      </c>
    </row>
    <row r="51" spans="1:15" s="87" customFormat="1" ht="10.5" customHeight="1">
      <c r="A51" s="19" t="s">
        <v>41</v>
      </c>
      <c r="B51" s="19">
        <v>2153</v>
      </c>
      <c r="C51" s="53">
        <v>1428</v>
      </c>
      <c r="D51" s="19">
        <v>6747</v>
      </c>
      <c r="E51" s="53">
        <v>4099</v>
      </c>
      <c r="F51" s="19">
        <v>213</v>
      </c>
      <c r="G51" s="53">
        <v>77</v>
      </c>
      <c r="H51" s="19">
        <v>1373</v>
      </c>
      <c r="I51" s="53">
        <v>702</v>
      </c>
      <c r="J51" s="19">
        <v>10486</v>
      </c>
      <c r="K51" s="53">
        <v>6306</v>
      </c>
      <c r="L51" s="58">
        <v>16792</v>
      </c>
      <c r="M51" s="30"/>
      <c r="N51" s="64">
        <v>62.44640304907099</v>
      </c>
      <c r="O51" s="29">
        <v>37.55359695092901</v>
      </c>
    </row>
    <row r="52" spans="1:15" s="87" customFormat="1" ht="10.5" customHeight="1">
      <c r="A52" s="19" t="s">
        <v>42</v>
      </c>
      <c r="B52" s="19">
        <v>2310</v>
      </c>
      <c r="C52" s="53">
        <v>1521</v>
      </c>
      <c r="D52" s="19">
        <v>6985</v>
      </c>
      <c r="E52" s="53">
        <v>4263</v>
      </c>
      <c r="F52" s="19">
        <v>212</v>
      </c>
      <c r="G52" s="53">
        <v>79</v>
      </c>
      <c r="H52" s="19">
        <f>1106+187+58</f>
        <v>1351</v>
      </c>
      <c r="I52" s="53">
        <f>548+87+37</f>
        <v>672</v>
      </c>
      <c r="J52" s="19">
        <f aca="true" t="shared" si="6" ref="J52:K54">SUM(H52,F52,D52,B52)</f>
        <v>10858</v>
      </c>
      <c r="K52" s="53">
        <f t="shared" si="6"/>
        <v>6535</v>
      </c>
      <c r="L52" s="58">
        <f aca="true" t="shared" si="7" ref="L52:L58">SUM(J52:K52)</f>
        <v>17393</v>
      </c>
      <c r="M52" s="30"/>
      <c r="N52" s="64">
        <f aca="true" t="shared" si="8" ref="N52:N58">J52/L52*100</f>
        <v>62.4274133272006</v>
      </c>
      <c r="O52" s="29">
        <f aca="true" t="shared" si="9" ref="O52:O58">K52/L52*100</f>
        <v>37.5725866727994</v>
      </c>
    </row>
    <row r="53" spans="1:15" s="87" customFormat="1" ht="10.5" customHeight="1">
      <c r="A53" s="19" t="s">
        <v>43</v>
      </c>
      <c r="B53" s="19">
        <v>2407</v>
      </c>
      <c r="C53" s="53">
        <v>1581</v>
      </c>
      <c r="D53" s="19">
        <v>7140</v>
      </c>
      <c r="E53" s="53">
        <v>4351</v>
      </c>
      <c r="F53" s="19">
        <v>235</v>
      </c>
      <c r="G53" s="53">
        <v>66</v>
      </c>
      <c r="H53" s="19">
        <f>1104+174+69</f>
        <v>1347</v>
      </c>
      <c r="I53" s="53">
        <f>558+82+34</f>
        <v>674</v>
      </c>
      <c r="J53" s="19">
        <f t="shared" si="6"/>
        <v>11129</v>
      </c>
      <c r="K53" s="53">
        <f t="shared" si="6"/>
        <v>6672</v>
      </c>
      <c r="L53" s="58">
        <f t="shared" si="7"/>
        <v>17801</v>
      </c>
      <c r="M53" s="30"/>
      <c r="N53" s="64">
        <f t="shared" si="8"/>
        <v>62.51895960901073</v>
      </c>
      <c r="O53" s="29">
        <f t="shared" si="9"/>
        <v>37.481040390989264</v>
      </c>
    </row>
    <row r="54" spans="1:15" s="87" customFormat="1" ht="10.5" customHeight="1">
      <c r="A54" s="19" t="s">
        <v>63</v>
      </c>
      <c r="B54" s="19">
        <v>2448</v>
      </c>
      <c r="C54" s="53">
        <v>1584</v>
      </c>
      <c r="D54" s="19">
        <v>7244</v>
      </c>
      <c r="E54" s="53">
        <v>4511</v>
      </c>
      <c r="F54" s="19">
        <v>250</v>
      </c>
      <c r="G54" s="53">
        <v>68</v>
      </c>
      <c r="H54" s="19">
        <v>1409</v>
      </c>
      <c r="I54" s="53">
        <v>675</v>
      </c>
      <c r="J54" s="19">
        <f t="shared" si="6"/>
        <v>11351</v>
      </c>
      <c r="K54" s="53">
        <f t="shared" si="6"/>
        <v>6838</v>
      </c>
      <c r="L54" s="58">
        <f t="shared" si="7"/>
        <v>18189</v>
      </c>
      <c r="M54" s="30"/>
      <c r="N54" s="64">
        <f t="shared" si="8"/>
        <v>62.405849689372694</v>
      </c>
      <c r="O54" s="29">
        <f t="shared" si="9"/>
        <v>37.5941503106273</v>
      </c>
    </row>
    <row r="55" spans="1:15" s="87" customFormat="1" ht="10.5" customHeight="1">
      <c r="A55" s="19" t="s">
        <v>64</v>
      </c>
      <c r="B55" s="19">
        <v>2593</v>
      </c>
      <c r="C55" s="53">
        <v>1574</v>
      </c>
      <c r="D55" s="19">
        <v>7272</v>
      </c>
      <c r="E55" s="53">
        <v>4447</v>
      </c>
      <c r="F55" s="19">
        <v>263</v>
      </c>
      <c r="G55" s="53">
        <v>53</v>
      </c>
      <c r="H55" s="19">
        <v>1391</v>
      </c>
      <c r="I55" s="53">
        <v>670</v>
      </c>
      <c r="J55" s="19">
        <f aca="true" t="shared" si="10" ref="J55:K58">SUM(H55,F55,D55,B55)</f>
        <v>11519</v>
      </c>
      <c r="K55" s="53">
        <f t="shared" si="10"/>
        <v>6744</v>
      </c>
      <c r="L55" s="58">
        <f t="shared" si="7"/>
        <v>18263</v>
      </c>
      <c r="M55" s="30"/>
      <c r="N55" s="64">
        <f t="shared" si="8"/>
        <v>63.07287959261896</v>
      </c>
      <c r="O55" s="29">
        <f t="shared" si="9"/>
        <v>36.92712040738104</v>
      </c>
    </row>
    <row r="56" spans="1:15" s="87" customFormat="1" ht="10.5" customHeight="1">
      <c r="A56" s="19" t="s">
        <v>65</v>
      </c>
      <c r="B56" s="19">
        <v>2624</v>
      </c>
      <c r="C56" s="53">
        <v>1659</v>
      </c>
      <c r="D56" s="19">
        <v>7378</v>
      </c>
      <c r="E56" s="53">
        <v>4480</v>
      </c>
      <c r="F56" s="19">
        <v>254</v>
      </c>
      <c r="G56" s="53">
        <v>47</v>
      </c>
      <c r="H56" s="19">
        <v>1425</v>
      </c>
      <c r="I56" s="53">
        <v>681</v>
      </c>
      <c r="J56" s="19">
        <f t="shared" si="10"/>
        <v>11681</v>
      </c>
      <c r="K56" s="53">
        <f t="shared" si="10"/>
        <v>6867</v>
      </c>
      <c r="L56" s="58">
        <f t="shared" si="7"/>
        <v>18548</v>
      </c>
      <c r="M56" s="30"/>
      <c r="N56" s="64">
        <f t="shared" si="8"/>
        <v>62.977140392495144</v>
      </c>
      <c r="O56" s="29">
        <f t="shared" si="9"/>
        <v>37.022859607504856</v>
      </c>
    </row>
    <row r="57" spans="1:15" s="87" customFormat="1" ht="10.5" customHeight="1">
      <c r="A57" s="19" t="s">
        <v>68</v>
      </c>
      <c r="B57" s="19">
        <v>2756</v>
      </c>
      <c r="C57" s="53">
        <v>1689</v>
      </c>
      <c r="D57" s="19">
        <v>7583</v>
      </c>
      <c r="E57" s="53">
        <v>4555</v>
      </c>
      <c r="F57" s="19">
        <v>241</v>
      </c>
      <c r="G57" s="53">
        <v>52</v>
      </c>
      <c r="H57" s="19">
        <v>1443</v>
      </c>
      <c r="I57" s="53">
        <v>696</v>
      </c>
      <c r="J57" s="19">
        <f>SUM(H57,F57,D57,B57)</f>
        <v>12023</v>
      </c>
      <c r="K57" s="53">
        <f>SUM(I57,G57,E57,C57)</f>
        <v>6992</v>
      </c>
      <c r="L57" s="58">
        <f>SUM(J57:K57)</f>
        <v>19015</v>
      </c>
      <c r="M57" s="30"/>
      <c r="N57" s="64">
        <f>J57/L57*100</f>
        <v>63.229029713384165</v>
      </c>
      <c r="O57" s="29">
        <f>K57/L57*100</f>
        <v>36.77097028661583</v>
      </c>
    </row>
    <row r="58" spans="1:15" s="87" customFormat="1" ht="10.5" customHeight="1">
      <c r="A58" s="19" t="s">
        <v>72</v>
      </c>
      <c r="B58" s="19">
        <v>2919</v>
      </c>
      <c r="C58" s="53">
        <v>1726</v>
      </c>
      <c r="D58" s="19">
        <v>7732</v>
      </c>
      <c r="E58" s="53">
        <v>4570</v>
      </c>
      <c r="F58" s="19">
        <v>250</v>
      </c>
      <c r="G58" s="53">
        <v>58</v>
      </c>
      <c r="H58" s="19">
        <f>1193+164+145</f>
        <v>1502</v>
      </c>
      <c r="I58" s="53">
        <f>601+77+52</f>
        <v>730</v>
      </c>
      <c r="J58" s="19">
        <f t="shared" si="10"/>
        <v>12403</v>
      </c>
      <c r="K58" s="53">
        <f t="shared" si="10"/>
        <v>7084</v>
      </c>
      <c r="L58" s="58">
        <f t="shared" si="7"/>
        <v>19487</v>
      </c>
      <c r="M58" s="30"/>
      <c r="N58" s="64">
        <f t="shared" si="8"/>
        <v>63.64755991173603</v>
      </c>
      <c r="O58" s="29">
        <f t="shared" si="9"/>
        <v>36.35244008826397</v>
      </c>
    </row>
    <row r="59" spans="1:15" s="87" customFormat="1" ht="10.5" customHeight="1">
      <c r="A59" s="19" t="s">
        <v>100</v>
      </c>
      <c r="B59" s="19">
        <v>3124</v>
      </c>
      <c r="C59" s="53">
        <v>1780</v>
      </c>
      <c r="D59" s="19">
        <v>7816</v>
      </c>
      <c r="E59" s="53">
        <v>4588</v>
      </c>
      <c r="F59" s="19">
        <v>240</v>
      </c>
      <c r="G59" s="53">
        <v>57</v>
      </c>
      <c r="H59" s="19">
        <v>1467</v>
      </c>
      <c r="I59" s="53">
        <v>763</v>
      </c>
      <c r="J59" s="19">
        <f aca="true" t="shared" si="11" ref="J59:K61">SUM(H59,F59,D59,B59)</f>
        <v>12647</v>
      </c>
      <c r="K59" s="53">
        <f t="shared" si="11"/>
        <v>7188</v>
      </c>
      <c r="L59" s="58">
        <f>SUM(J59:K59)</f>
        <v>19835</v>
      </c>
      <c r="M59" s="30"/>
      <c r="N59" s="64">
        <f>J59/L59*100</f>
        <v>63.76102848500126</v>
      </c>
      <c r="O59" s="29">
        <f>K59/L59*100</f>
        <v>36.23897151499874</v>
      </c>
    </row>
    <row r="60" spans="1:15" s="87" customFormat="1" ht="10.5" customHeight="1">
      <c r="A60" s="19" t="s">
        <v>116</v>
      </c>
      <c r="B60" s="19">
        <v>3251</v>
      </c>
      <c r="C60" s="53">
        <v>1839</v>
      </c>
      <c r="D60" s="19">
        <v>7924</v>
      </c>
      <c r="E60" s="53">
        <v>4622</v>
      </c>
      <c r="F60" s="19">
        <v>236</v>
      </c>
      <c r="G60" s="53">
        <v>61</v>
      </c>
      <c r="H60" s="19">
        <v>1477</v>
      </c>
      <c r="I60" s="53">
        <v>767</v>
      </c>
      <c r="J60" s="19">
        <f t="shared" si="11"/>
        <v>12888</v>
      </c>
      <c r="K60" s="53">
        <f t="shared" si="11"/>
        <v>7289</v>
      </c>
      <c r="L60" s="58">
        <f>SUM(J60:K60)</f>
        <v>20177</v>
      </c>
      <c r="M60" s="30"/>
      <c r="N60" s="64">
        <f>J60/L60*100</f>
        <v>63.8747088268821</v>
      </c>
      <c r="O60" s="29">
        <f>K60/L60*100</f>
        <v>36.12529117311791</v>
      </c>
    </row>
    <row r="61" spans="1:15" s="87" customFormat="1" ht="10.5" customHeight="1">
      <c r="A61" s="19" t="s">
        <v>126</v>
      </c>
      <c r="B61" s="19">
        <v>3337</v>
      </c>
      <c r="C61" s="53">
        <v>1909</v>
      </c>
      <c r="D61" s="19">
        <v>8122</v>
      </c>
      <c r="E61" s="53">
        <v>4616</v>
      </c>
      <c r="F61" s="19">
        <v>253</v>
      </c>
      <c r="G61" s="53">
        <v>71</v>
      </c>
      <c r="H61" s="19">
        <f>1158+184+137</f>
        <v>1479</v>
      </c>
      <c r="I61" s="53">
        <f>604+68+36</f>
        <v>708</v>
      </c>
      <c r="J61" s="19">
        <f t="shared" si="11"/>
        <v>13191</v>
      </c>
      <c r="K61" s="53">
        <f t="shared" si="11"/>
        <v>7304</v>
      </c>
      <c r="L61" s="58">
        <f>SUM(J61:K61)</f>
        <v>20495</v>
      </c>
      <c r="M61" s="30"/>
      <c r="N61" s="64">
        <f>J61/L61*100</f>
        <v>64.36203952183459</v>
      </c>
      <c r="O61" s="29">
        <f>K61/L61*100</f>
        <v>35.637960478165404</v>
      </c>
    </row>
    <row r="62" spans="1:15" s="87" customFormat="1" ht="10.5" customHeight="1">
      <c r="A62" s="19" t="s">
        <v>131</v>
      </c>
      <c r="B62" s="19">
        <v>3364</v>
      </c>
      <c r="C62" s="53">
        <v>1885</v>
      </c>
      <c r="D62" s="19">
        <v>8226</v>
      </c>
      <c r="E62" s="53">
        <v>4637</v>
      </c>
      <c r="F62" s="19">
        <v>256</v>
      </c>
      <c r="G62" s="53">
        <v>68</v>
      </c>
      <c r="H62" s="19">
        <v>1494</v>
      </c>
      <c r="I62" s="53">
        <v>731</v>
      </c>
      <c r="J62" s="19">
        <f>SUM(H62,F62,D62,B62)</f>
        <v>13340</v>
      </c>
      <c r="K62" s="53">
        <f>SUM(I62,G62,E62,C62)</f>
        <v>7321</v>
      </c>
      <c r="L62" s="58">
        <f>SUM(J62:K62)</f>
        <v>20661</v>
      </c>
      <c r="M62" s="30"/>
      <c r="N62" s="64">
        <f>J62/L62*100</f>
        <v>64.56609070228933</v>
      </c>
      <c r="O62" s="29">
        <f>K62/L62*100</f>
        <v>35.43390929771066</v>
      </c>
    </row>
    <row r="63" spans="1:15" s="87" customFormat="1" ht="10.5" customHeight="1">
      <c r="A63" s="36" t="s">
        <v>143</v>
      </c>
      <c r="B63" s="36">
        <v>3368</v>
      </c>
      <c r="C63" s="68">
        <v>1808</v>
      </c>
      <c r="D63" s="36">
        <v>8181</v>
      </c>
      <c r="E63" s="68">
        <v>4533</v>
      </c>
      <c r="F63" s="36">
        <v>253</v>
      </c>
      <c r="G63" s="68">
        <v>59</v>
      </c>
      <c r="H63" s="36">
        <v>1445</v>
      </c>
      <c r="I63" s="68">
        <v>686</v>
      </c>
      <c r="J63" s="36">
        <f>SUM(H63,F63,D63,B63)</f>
        <v>13247</v>
      </c>
      <c r="K63" s="68">
        <f>SUM(I63,G63,E63,C63)</f>
        <v>7086</v>
      </c>
      <c r="L63" s="69">
        <f>SUM(J63:K63)</f>
        <v>20333</v>
      </c>
      <c r="M63" s="30"/>
      <c r="N63" s="70">
        <f>J63/L63*100</f>
        <v>65.15024836472729</v>
      </c>
      <c r="O63" s="41">
        <f>K63/L63*100</f>
        <v>34.84975163527271</v>
      </c>
    </row>
    <row r="64" spans="1:15" ht="12.7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"/>
      <c r="N64" s="46"/>
      <c r="O64" s="46"/>
    </row>
    <row r="65" spans="1:15" ht="12.75">
      <c r="A65" s="6" t="s">
        <v>61</v>
      </c>
      <c r="B65" s="7"/>
      <c r="C65" s="7"/>
      <c r="D65" s="7"/>
      <c r="E65" s="7"/>
      <c r="F65" s="7"/>
      <c r="G65" s="9"/>
      <c r="H65" s="9"/>
      <c r="I65" s="9"/>
      <c r="J65" s="84"/>
      <c r="K65" s="84"/>
      <c r="L65" s="84"/>
      <c r="M65" s="84"/>
      <c r="N65" s="84"/>
      <c r="O65" s="84"/>
    </row>
    <row r="66" spans="1:15" ht="12.75">
      <c r="A66" s="6" t="s">
        <v>62</v>
      </c>
      <c r="B66" s="7"/>
      <c r="C66" s="7"/>
      <c r="D66" s="7"/>
      <c r="E66" s="7"/>
      <c r="F66" s="7"/>
      <c r="G66" s="9"/>
      <c r="H66" s="9"/>
      <c r="I66" s="9"/>
      <c r="J66" s="84"/>
      <c r="K66" s="84"/>
      <c r="L66" s="84"/>
      <c r="M66" s="84"/>
      <c r="N66" s="84"/>
      <c r="O66" s="84"/>
    </row>
    <row r="67" spans="1:15" ht="8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5"/>
      <c r="N67" s="5"/>
      <c r="O67" s="5"/>
    </row>
    <row r="68" spans="1:15" ht="12.75">
      <c r="A68" s="11"/>
      <c r="B68" s="12" t="s">
        <v>7</v>
      </c>
      <c r="C68" s="13"/>
      <c r="D68" s="12" t="s">
        <v>6</v>
      </c>
      <c r="E68" s="54"/>
      <c r="F68" s="12" t="s">
        <v>0</v>
      </c>
      <c r="G68" s="54"/>
      <c r="H68" s="12" t="s">
        <v>29</v>
      </c>
      <c r="I68" s="54"/>
      <c r="J68" s="11"/>
      <c r="K68" s="85" t="s">
        <v>4</v>
      </c>
      <c r="L68" s="86"/>
      <c r="M68" s="5"/>
      <c r="N68" s="12" t="s">
        <v>27</v>
      </c>
      <c r="O68" s="56"/>
    </row>
    <row r="69" spans="1:15" ht="12.75">
      <c r="A69" s="57" t="s">
        <v>12</v>
      </c>
      <c r="B69" s="17" t="s">
        <v>5</v>
      </c>
      <c r="C69" s="18"/>
      <c r="D69" s="16" t="s">
        <v>8</v>
      </c>
      <c r="E69" s="7"/>
      <c r="F69" s="19"/>
      <c r="G69" s="2"/>
      <c r="H69" s="19" t="s">
        <v>33</v>
      </c>
      <c r="I69" s="2"/>
      <c r="J69" s="19"/>
      <c r="K69" s="53"/>
      <c r="L69" s="58"/>
      <c r="M69" s="5"/>
      <c r="N69" s="59" t="s">
        <v>28</v>
      </c>
      <c r="O69" s="60"/>
    </row>
    <row r="70" spans="1:15" ht="12.75">
      <c r="A70" s="22"/>
      <c r="B70" s="61" t="s">
        <v>2</v>
      </c>
      <c r="C70" s="62" t="s">
        <v>3</v>
      </c>
      <c r="D70" s="61" t="s">
        <v>2</v>
      </c>
      <c r="E70" s="62" t="s">
        <v>3</v>
      </c>
      <c r="F70" s="61" t="s">
        <v>2</v>
      </c>
      <c r="G70" s="62" t="s">
        <v>3</v>
      </c>
      <c r="H70" s="61" t="s">
        <v>2</v>
      </c>
      <c r="I70" s="62" t="s">
        <v>3</v>
      </c>
      <c r="J70" s="61" t="s">
        <v>2</v>
      </c>
      <c r="K70" s="62" t="s">
        <v>3</v>
      </c>
      <c r="L70" s="63" t="s">
        <v>4</v>
      </c>
      <c r="M70" s="5"/>
      <c r="N70" s="61" t="s">
        <v>2</v>
      </c>
      <c r="O70" s="63" t="s">
        <v>3</v>
      </c>
    </row>
    <row r="71" spans="1:15" ht="10.5" customHeight="1">
      <c r="A71" s="19" t="s">
        <v>15</v>
      </c>
      <c r="B71" s="19">
        <v>38685</v>
      </c>
      <c r="C71" s="53">
        <v>35564</v>
      </c>
      <c r="D71" s="19">
        <v>163143</v>
      </c>
      <c r="E71" s="53">
        <v>166439</v>
      </c>
      <c r="F71" s="19">
        <v>9807</v>
      </c>
      <c r="G71" s="53">
        <v>4340</v>
      </c>
      <c r="H71" s="19">
        <v>15277</v>
      </c>
      <c r="I71" s="53">
        <v>9194</v>
      </c>
      <c r="J71" s="19">
        <v>226912</v>
      </c>
      <c r="K71" s="53">
        <v>215537</v>
      </c>
      <c r="L71" s="58">
        <v>442449</v>
      </c>
      <c r="M71" s="32"/>
      <c r="N71" s="64">
        <v>51.2854588890471</v>
      </c>
      <c r="O71" s="29">
        <v>48.7145411109529</v>
      </c>
    </row>
    <row r="72" spans="1:15" s="87" customFormat="1" ht="10.5" customHeight="1">
      <c r="A72" s="19" t="s">
        <v>16</v>
      </c>
      <c r="B72" s="19">
        <v>38884</v>
      </c>
      <c r="C72" s="53">
        <v>36011</v>
      </c>
      <c r="D72" s="19">
        <v>165781</v>
      </c>
      <c r="E72" s="53">
        <v>169083</v>
      </c>
      <c r="F72" s="19">
        <v>9737</v>
      </c>
      <c r="G72" s="53">
        <v>4444</v>
      </c>
      <c r="H72" s="19">
        <v>15587</v>
      </c>
      <c r="I72" s="53">
        <v>9461</v>
      </c>
      <c r="J72" s="19">
        <v>229989</v>
      </c>
      <c r="K72" s="53">
        <v>218999</v>
      </c>
      <c r="L72" s="58">
        <v>448988</v>
      </c>
      <c r="M72" s="30"/>
      <c r="N72" s="64">
        <v>51.22386344401186</v>
      </c>
      <c r="O72" s="29">
        <v>48.77613655598813</v>
      </c>
    </row>
    <row r="73" spans="1:15" s="87" customFormat="1" ht="10.5" customHeight="1">
      <c r="A73" s="19" t="s">
        <v>17</v>
      </c>
      <c r="B73" s="19">
        <v>38894</v>
      </c>
      <c r="C73" s="53">
        <v>36133</v>
      </c>
      <c r="D73" s="19">
        <v>167116</v>
      </c>
      <c r="E73" s="53">
        <v>170500</v>
      </c>
      <c r="F73" s="19">
        <v>9648</v>
      </c>
      <c r="G73" s="53">
        <v>4509</v>
      </c>
      <c r="H73" s="19">
        <v>15694</v>
      </c>
      <c r="I73" s="53">
        <v>9423</v>
      </c>
      <c r="J73" s="19">
        <v>231352</v>
      </c>
      <c r="K73" s="53">
        <v>220565</v>
      </c>
      <c r="L73" s="58">
        <v>451917</v>
      </c>
      <c r="M73" s="30"/>
      <c r="N73" s="64">
        <v>51.193471367529874</v>
      </c>
      <c r="O73" s="29">
        <v>48.80652863247012</v>
      </c>
    </row>
    <row r="74" spans="1:15" s="87" customFormat="1" ht="10.5" customHeight="1">
      <c r="A74" s="19" t="s">
        <v>18</v>
      </c>
      <c r="B74" s="19">
        <v>38376</v>
      </c>
      <c r="C74" s="53">
        <v>36076</v>
      </c>
      <c r="D74" s="19">
        <v>166963</v>
      </c>
      <c r="E74" s="53">
        <v>170374</v>
      </c>
      <c r="F74" s="19">
        <v>9195</v>
      </c>
      <c r="G74" s="53">
        <v>4209</v>
      </c>
      <c r="H74" s="19">
        <v>16054</v>
      </c>
      <c r="I74" s="53">
        <v>9546</v>
      </c>
      <c r="J74" s="19">
        <v>230588</v>
      </c>
      <c r="K74" s="53">
        <v>220205</v>
      </c>
      <c r="L74" s="58">
        <v>450793</v>
      </c>
      <c r="M74" s="30"/>
      <c r="N74" s="64">
        <v>51.15163722595515</v>
      </c>
      <c r="O74" s="29">
        <v>48.84836277404485</v>
      </c>
    </row>
    <row r="75" spans="1:15" s="87" customFormat="1" ht="10.5" customHeight="1">
      <c r="A75" s="19" t="s">
        <v>19</v>
      </c>
      <c r="B75" s="19">
        <v>37892</v>
      </c>
      <c r="C75" s="53">
        <v>36134</v>
      </c>
      <c r="D75" s="19">
        <v>166003</v>
      </c>
      <c r="E75" s="53">
        <v>168842</v>
      </c>
      <c r="F75" s="19">
        <v>9297</v>
      </c>
      <c r="G75" s="53">
        <v>4271</v>
      </c>
      <c r="H75" s="19">
        <v>16138</v>
      </c>
      <c r="I75" s="53">
        <v>9198</v>
      </c>
      <c r="J75" s="19">
        <v>229330</v>
      </c>
      <c r="K75" s="53">
        <v>218445</v>
      </c>
      <c r="L75" s="58">
        <v>447775</v>
      </c>
      <c r="M75" s="30"/>
      <c r="N75" s="64">
        <v>51.21545419016247</v>
      </c>
      <c r="O75" s="29">
        <v>48.78454580983753</v>
      </c>
    </row>
    <row r="76" spans="1:15" s="87" customFormat="1" ht="10.5" customHeight="1">
      <c r="A76" s="19" t="s">
        <v>20</v>
      </c>
      <c r="B76" s="19">
        <v>37603</v>
      </c>
      <c r="C76" s="53">
        <v>35734</v>
      </c>
      <c r="D76" s="19">
        <v>163794</v>
      </c>
      <c r="E76" s="53">
        <v>167034</v>
      </c>
      <c r="F76" s="19">
        <v>9173</v>
      </c>
      <c r="G76" s="53">
        <v>4296</v>
      </c>
      <c r="H76" s="19">
        <v>15123</v>
      </c>
      <c r="I76" s="53">
        <v>9110</v>
      </c>
      <c r="J76" s="19">
        <v>225693</v>
      </c>
      <c r="K76" s="53">
        <v>216174</v>
      </c>
      <c r="L76" s="58">
        <v>441867</v>
      </c>
      <c r="M76" s="30"/>
      <c r="N76" s="64">
        <v>51.07713406975402</v>
      </c>
      <c r="O76" s="29">
        <v>48.922865930245976</v>
      </c>
    </row>
    <row r="77" spans="1:15" s="87" customFormat="1" ht="10.5" customHeight="1">
      <c r="A77" s="19" t="s">
        <v>21</v>
      </c>
      <c r="B77" s="19">
        <v>36548</v>
      </c>
      <c r="C77" s="53">
        <v>35048</v>
      </c>
      <c r="D77" s="19">
        <v>162290</v>
      </c>
      <c r="E77" s="53">
        <v>164897</v>
      </c>
      <c r="F77" s="19">
        <v>9301</v>
      </c>
      <c r="G77" s="53">
        <v>4358</v>
      </c>
      <c r="H77" s="19">
        <v>14553</v>
      </c>
      <c r="I77" s="53">
        <v>9030</v>
      </c>
      <c r="J77" s="19">
        <v>222692</v>
      </c>
      <c r="K77" s="53">
        <v>213333</v>
      </c>
      <c r="L77" s="58">
        <v>436025</v>
      </c>
      <c r="M77" s="30"/>
      <c r="N77" s="64">
        <v>51.073218278768415</v>
      </c>
      <c r="O77" s="29">
        <v>48.926781721231585</v>
      </c>
    </row>
    <row r="78" spans="1:15" s="87" customFormat="1" ht="10.5" customHeight="1">
      <c r="A78" s="19" t="s">
        <v>22</v>
      </c>
      <c r="B78" s="19">
        <v>35721</v>
      </c>
      <c r="C78" s="53">
        <v>34615</v>
      </c>
      <c r="D78" s="19">
        <v>160891</v>
      </c>
      <c r="E78" s="53">
        <v>163090</v>
      </c>
      <c r="F78" s="19">
        <v>9325</v>
      </c>
      <c r="G78" s="53">
        <v>4270</v>
      </c>
      <c r="H78" s="19">
        <v>14263</v>
      </c>
      <c r="I78" s="53">
        <v>8852</v>
      </c>
      <c r="J78" s="19">
        <v>220200</v>
      </c>
      <c r="K78" s="53">
        <v>210827</v>
      </c>
      <c r="L78" s="58">
        <v>431027</v>
      </c>
      <c r="M78" s="30"/>
      <c r="N78" s="64">
        <v>51.08728687530015</v>
      </c>
      <c r="O78" s="29">
        <v>48.91271312469985</v>
      </c>
    </row>
    <row r="79" spans="1:15" s="87" customFormat="1" ht="10.5" customHeight="1">
      <c r="A79" s="19" t="s">
        <v>23</v>
      </c>
      <c r="B79" s="19">
        <v>35301</v>
      </c>
      <c r="C79" s="53">
        <v>34389</v>
      </c>
      <c r="D79" s="19">
        <v>160305</v>
      </c>
      <c r="E79" s="53">
        <v>162400</v>
      </c>
      <c r="F79" s="19">
        <v>9173</v>
      </c>
      <c r="G79" s="53">
        <v>4283</v>
      </c>
      <c r="H79" s="19">
        <v>14376</v>
      </c>
      <c r="I79" s="53">
        <v>8879</v>
      </c>
      <c r="J79" s="19">
        <v>219155</v>
      </c>
      <c r="K79" s="53">
        <v>209951</v>
      </c>
      <c r="L79" s="58">
        <v>429106</v>
      </c>
      <c r="M79" s="30"/>
      <c r="N79" s="64">
        <v>51.07246228204686</v>
      </c>
      <c r="O79" s="29">
        <v>48.92753771795314</v>
      </c>
    </row>
    <row r="80" spans="1:15" s="87" customFormat="1" ht="10.5" customHeight="1">
      <c r="A80" s="19" t="s">
        <v>36</v>
      </c>
      <c r="B80" s="19">
        <v>35360</v>
      </c>
      <c r="C80" s="53">
        <v>34569</v>
      </c>
      <c r="D80" s="19">
        <v>160672</v>
      </c>
      <c r="E80" s="53">
        <v>162660</v>
      </c>
      <c r="F80" s="19">
        <v>9154</v>
      </c>
      <c r="G80" s="53">
        <v>4360</v>
      </c>
      <c r="H80" s="19">
        <v>14365</v>
      </c>
      <c r="I80" s="53">
        <v>9023</v>
      </c>
      <c r="J80" s="19">
        <v>219551</v>
      </c>
      <c r="K80" s="53">
        <v>210612</v>
      </c>
      <c r="L80" s="58">
        <v>430163</v>
      </c>
      <c r="M80" s="30"/>
      <c r="N80" s="64">
        <v>51.039024741783926</v>
      </c>
      <c r="O80" s="29">
        <v>48.960975258216074</v>
      </c>
    </row>
    <row r="81" spans="1:15" ht="10.5" customHeight="1">
      <c r="A81" s="19" t="s">
        <v>37</v>
      </c>
      <c r="B81" s="19">
        <v>36276</v>
      </c>
      <c r="C81" s="53">
        <v>35700</v>
      </c>
      <c r="D81" s="19">
        <v>162782</v>
      </c>
      <c r="E81" s="53">
        <v>164555</v>
      </c>
      <c r="F81" s="19">
        <v>9214</v>
      </c>
      <c r="G81" s="53">
        <v>4402</v>
      </c>
      <c r="H81" s="19">
        <v>14060</v>
      </c>
      <c r="I81" s="53">
        <v>8792</v>
      </c>
      <c r="J81" s="19">
        <v>222332</v>
      </c>
      <c r="K81" s="53">
        <v>213449</v>
      </c>
      <c r="L81" s="58">
        <v>435781</v>
      </c>
      <c r="M81" s="5"/>
      <c r="N81" s="64">
        <v>51.01920460047592</v>
      </c>
      <c r="O81" s="29">
        <v>48.98079539952407</v>
      </c>
    </row>
    <row r="82" spans="1:15" s="87" customFormat="1" ht="10.5" customHeight="1">
      <c r="A82" s="19" t="s">
        <v>41</v>
      </c>
      <c r="B82" s="19">
        <v>37578</v>
      </c>
      <c r="C82" s="53">
        <v>36494</v>
      </c>
      <c r="D82" s="19">
        <v>166199</v>
      </c>
      <c r="E82" s="53">
        <v>167360</v>
      </c>
      <c r="F82" s="19">
        <v>9391</v>
      </c>
      <c r="G82" s="53">
        <v>4560</v>
      </c>
      <c r="H82" s="19">
        <v>14303</v>
      </c>
      <c r="I82" s="53">
        <v>8829</v>
      </c>
      <c r="J82" s="19">
        <v>227471</v>
      </c>
      <c r="K82" s="53">
        <v>217243</v>
      </c>
      <c r="L82" s="58">
        <v>444714</v>
      </c>
      <c r="M82" s="30"/>
      <c r="N82" s="64">
        <v>51.14995255377613</v>
      </c>
      <c r="O82" s="29">
        <v>48.85004744622387</v>
      </c>
    </row>
    <row r="83" spans="1:15" s="87" customFormat="1" ht="10.5" customHeight="1">
      <c r="A83" s="19" t="s">
        <v>42</v>
      </c>
      <c r="B83" s="19">
        <f aca="true" t="shared" si="12" ref="B83:I94">SUM(B52,B21)</f>
        <v>38296</v>
      </c>
      <c r="C83" s="53">
        <f t="shared" si="12"/>
        <v>37002</v>
      </c>
      <c r="D83" s="19">
        <f t="shared" si="12"/>
        <v>169206</v>
      </c>
      <c r="E83" s="53">
        <f t="shared" si="12"/>
        <v>170702</v>
      </c>
      <c r="F83" s="19">
        <f t="shared" si="12"/>
        <v>9533</v>
      </c>
      <c r="G83" s="53">
        <f t="shared" si="12"/>
        <v>4521</v>
      </c>
      <c r="H83" s="19">
        <f t="shared" si="12"/>
        <v>14376</v>
      </c>
      <c r="I83" s="53">
        <f t="shared" si="12"/>
        <v>8805</v>
      </c>
      <c r="J83" s="19">
        <f aca="true" t="shared" si="13" ref="J83:K85">SUM(H83,F83,D83,B83)</f>
        <v>231411</v>
      </c>
      <c r="K83" s="53">
        <f t="shared" si="13"/>
        <v>221030</v>
      </c>
      <c r="L83" s="58">
        <f aca="true" t="shared" si="14" ref="L83:L89">SUM(J83:K83)</f>
        <v>452441</v>
      </c>
      <c r="M83" s="30"/>
      <c r="N83" s="64">
        <f aca="true" t="shared" si="15" ref="N83:N89">J83/L83*100</f>
        <v>51.14722140566394</v>
      </c>
      <c r="O83" s="29">
        <f aca="true" t="shared" si="16" ref="O83:O89">K83/L83*100</f>
        <v>48.85277859433606</v>
      </c>
    </row>
    <row r="84" spans="1:15" s="87" customFormat="1" ht="10.5" customHeight="1">
      <c r="A84" s="19" t="s">
        <v>43</v>
      </c>
      <c r="B84" s="19">
        <f t="shared" si="12"/>
        <v>38640</v>
      </c>
      <c r="C84" s="53">
        <f t="shared" si="12"/>
        <v>37671</v>
      </c>
      <c r="D84" s="19">
        <f t="shared" si="12"/>
        <v>171282</v>
      </c>
      <c r="E84" s="53">
        <f t="shared" si="12"/>
        <v>172810</v>
      </c>
      <c r="F84" s="19">
        <f t="shared" si="12"/>
        <v>9338</v>
      </c>
      <c r="G84" s="53">
        <f t="shared" si="12"/>
        <v>4574</v>
      </c>
      <c r="H84" s="19">
        <f t="shared" si="12"/>
        <v>14340</v>
      </c>
      <c r="I84" s="53">
        <f t="shared" si="12"/>
        <v>8696</v>
      </c>
      <c r="J84" s="19">
        <f t="shared" si="13"/>
        <v>233600</v>
      </c>
      <c r="K84" s="53">
        <f t="shared" si="13"/>
        <v>223751</v>
      </c>
      <c r="L84" s="58">
        <f t="shared" si="14"/>
        <v>457351</v>
      </c>
      <c r="M84" s="30"/>
      <c r="N84" s="64">
        <f t="shared" si="15"/>
        <v>51.07674411994289</v>
      </c>
      <c r="O84" s="29">
        <f t="shared" si="16"/>
        <v>48.92325588005711</v>
      </c>
    </row>
    <row r="85" spans="1:15" s="87" customFormat="1" ht="10.5" customHeight="1">
      <c r="A85" s="19" t="s">
        <v>63</v>
      </c>
      <c r="B85" s="19">
        <f t="shared" si="12"/>
        <v>38661</v>
      </c>
      <c r="C85" s="53">
        <f t="shared" si="12"/>
        <v>37867</v>
      </c>
      <c r="D85" s="19">
        <f t="shared" si="12"/>
        <v>171517</v>
      </c>
      <c r="E85" s="53">
        <f t="shared" si="12"/>
        <v>172815</v>
      </c>
      <c r="F85" s="19">
        <f t="shared" si="12"/>
        <v>9412</v>
      </c>
      <c r="G85" s="53">
        <f t="shared" si="12"/>
        <v>4622</v>
      </c>
      <c r="H85" s="19">
        <f t="shared" si="12"/>
        <v>14092</v>
      </c>
      <c r="I85" s="53">
        <f t="shared" si="12"/>
        <v>8541</v>
      </c>
      <c r="J85" s="19">
        <f t="shared" si="13"/>
        <v>233682</v>
      </c>
      <c r="K85" s="53">
        <f t="shared" si="13"/>
        <v>223845</v>
      </c>
      <c r="L85" s="58">
        <f t="shared" si="14"/>
        <v>457527</v>
      </c>
      <c r="M85" s="30"/>
      <c r="N85" s="64">
        <f t="shared" si="15"/>
        <v>51.07501852349697</v>
      </c>
      <c r="O85" s="29">
        <f t="shared" si="16"/>
        <v>48.92498147650303</v>
      </c>
    </row>
    <row r="86" spans="1:15" s="87" customFormat="1" ht="10.5" customHeight="1">
      <c r="A86" s="19" t="s">
        <v>64</v>
      </c>
      <c r="B86" s="19">
        <f t="shared" si="12"/>
        <v>38555</v>
      </c>
      <c r="C86" s="53">
        <f t="shared" si="12"/>
        <v>37904</v>
      </c>
      <c r="D86" s="19">
        <f t="shared" si="12"/>
        <v>170887</v>
      </c>
      <c r="E86" s="53">
        <f t="shared" si="12"/>
        <v>172531</v>
      </c>
      <c r="F86" s="19">
        <f t="shared" si="12"/>
        <v>9480</v>
      </c>
      <c r="G86" s="53">
        <f t="shared" si="12"/>
        <v>4743</v>
      </c>
      <c r="H86" s="19">
        <f t="shared" si="12"/>
        <v>14138</v>
      </c>
      <c r="I86" s="53">
        <f t="shared" si="12"/>
        <v>8340</v>
      </c>
      <c r="J86" s="19">
        <f aca="true" t="shared" si="17" ref="J86:K89">SUM(H86,F86,D86,B86)</f>
        <v>233060</v>
      </c>
      <c r="K86" s="53">
        <f t="shared" si="17"/>
        <v>223518</v>
      </c>
      <c r="L86" s="58">
        <f t="shared" si="14"/>
        <v>456578</v>
      </c>
      <c r="M86" s="30"/>
      <c r="N86" s="64">
        <f t="shared" si="15"/>
        <v>51.04494741314737</v>
      </c>
      <c r="O86" s="29">
        <f t="shared" si="16"/>
        <v>48.95505258685263</v>
      </c>
    </row>
    <row r="87" spans="1:15" s="87" customFormat="1" ht="10.5" customHeight="1">
      <c r="A87" s="19" t="s">
        <v>65</v>
      </c>
      <c r="B87" s="19">
        <f t="shared" si="12"/>
        <v>38493</v>
      </c>
      <c r="C87" s="53">
        <f t="shared" si="12"/>
        <v>38139</v>
      </c>
      <c r="D87" s="19">
        <f t="shared" si="12"/>
        <v>169511</v>
      </c>
      <c r="E87" s="53">
        <f t="shared" si="12"/>
        <v>171808</v>
      </c>
      <c r="F87" s="19">
        <f t="shared" si="12"/>
        <v>9496</v>
      </c>
      <c r="G87" s="53">
        <f t="shared" si="12"/>
        <v>4782</v>
      </c>
      <c r="H87" s="19">
        <f t="shared" si="12"/>
        <v>14153</v>
      </c>
      <c r="I87" s="53">
        <f t="shared" si="12"/>
        <v>8312</v>
      </c>
      <c r="J87" s="19">
        <f t="shared" si="17"/>
        <v>231653</v>
      </c>
      <c r="K87" s="53">
        <f t="shared" si="17"/>
        <v>223041</v>
      </c>
      <c r="L87" s="58">
        <f t="shared" si="14"/>
        <v>454694</v>
      </c>
      <c r="M87" s="30"/>
      <c r="N87" s="64">
        <f t="shared" si="15"/>
        <v>50.947010516963054</v>
      </c>
      <c r="O87" s="29">
        <f t="shared" si="16"/>
        <v>49.052989483036946</v>
      </c>
    </row>
    <row r="88" spans="1:15" s="87" customFormat="1" ht="10.5" customHeight="1">
      <c r="A88" s="19" t="s">
        <v>70</v>
      </c>
      <c r="B88" s="19">
        <f t="shared" si="12"/>
        <v>39622</v>
      </c>
      <c r="C88" s="53">
        <f t="shared" si="12"/>
        <v>37826</v>
      </c>
      <c r="D88" s="19">
        <f t="shared" si="12"/>
        <v>168233</v>
      </c>
      <c r="E88" s="53">
        <f t="shared" si="12"/>
        <v>167630</v>
      </c>
      <c r="F88" s="19">
        <f t="shared" si="12"/>
        <v>9285</v>
      </c>
      <c r="G88" s="53">
        <f t="shared" si="12"/>
        <v>4509</v>
      </c>
      <c r="H88" s="19">
        <f t="shared" si="12"/>
        <v>13363</v>
      </c>
      <c r="I88" s="53">
        <f t="shared" si="12"/>
        <v>8292</v>
      </c>
      <c r="J88" s="19">
        <f>SUM(H88,F88,D88,B88)</f>
        <v>230503</v>
      </c>
      <c r="K88" s="53">
        <f>SUM(I88,G88,E88,C88)</f>
        <v>218257</v>
      </c>
      <c r="L88" s="58">
        <f>SUM(J88:K88)</f>
        <v>448760</v>
      </c>
      <c r="M88" s="30"/>
      <c r="N88" s="64">
        <f>J88/L88*100</f>
        <v>51.36442641946698</v>
      </c>
      <c r="O88" s="29">
        <f>K88/L88*100</f>
        <v>48.63557358053303</v>
      </c>
    </row>
    <row r="89" spans="1:15" s="87" customFormat="1" ht="10.5" customHeight="1">
      <c r="A89" s="19" t="s">
        <v>72</v>
      </c>
      <c r="B89" s="19">
        <f t="shared" si="12"/>
        <v>39977</v>
      </c>
      <c r="C89" s="53">
        <f t="shared" si="12"/>
        <v>37568</v>
      </c>
      <c r="D89" s="19">
        <f t="shared" si="12"/>
        <v>166279</v>
      </c>
      <c r="E89" s="53">
        <f t="shared" si="12"/>
        <v>165587</v>
      </c>
      <c r="F89" s="19">
        <f t="shared" si="12"/>
        <v>9169</v>
      </c>
      <c r="G89" s="53">
        <f t="shared" si="12"/>
        <v>4429</v>
      </c>
      <c r="H89" s="19">
        <f t="shared" si="12"/>
        <v>13108</v>
      </c>
      <c r="I89" s="53">
        <f t="shared" si="12"/>
        <v>8190</v>
      </c>
      <c r="J89" s="19">
        <f t="shared" si="17"/>
        <v>228533</v>
      </c>
      <c r="K89" s="53">
        <f t="shared" si="17"/>
        <v>215774</v>
      </c>
      <c r="L89" s="58">
        <f t="shared" si="14"/>
        <v>444307</v>
      </c>
      <c r="M89" s="30"/>
      <c r="N89" s="64">
        <f t="shared" si="15"/>
        <v>51.435831530900934</v>
      </c>
      <c r="O89" s="29">
        <f t="shared" si="16"/>
        <v>48.564168469099066</v>
      </c>
    </row>
    <row r="90" spans="1:15" s="87" customFormat="1" ht="10.5" customHeight="1">
      <c r="A90" s="19" t="s">
        <v>100</v>
      </c>
      <c r="B90" s="19">
        <f t="shared" si="12"/>
        <v>40050</v>
      </c>
      <c r="C90" s="53">
        <f t="shared" si="12"/>
        <v>37581</v>
      </c>
      <c r="D90" s="19">
        <f t="shared" si="12"/>
        <v>164490</v>
      </c>
      <c r="E90" s="53">
        <f t="shared" si="12"/>
        <v>163814</v>
      </c>
      <c r="F90" s="19">
        <f t="shared" si="12"/>
        <v>9060</v>
      </c>
      <c r="G90" s="53">
        <f t="shared" si="12"/>
        <v>4463</v>
      </c>
      <c r="H90" s="19">
        <f t="shared" si="12"/>
        <v>12755</v>
      </c>
      <c r="I90" s="53">
        <f t="shared" si="12"/>
        <v>8307</v>
      </c>
      <c r="J90" s="19">
        <f aca="true" t="shared" si="18" ref="J90:K92">SUM(H90,F90,D90,B90)</f>
        <v>226355</v>
      </c>
      <c r="K90" s="53">
        <f t="shared" si="18"/>
        <v>214165</v>
      </c>
      <c r="L90" s="58">
        <f>SUM(J90:K90)</f>
        <v>440520</v>
      </c>
      <c r="M90" s="30"/>
      <c r="N90" s="64">
        <f>J90/L90*100</f>
        <v>51.38359211840552</v>
      </c>
      <c r="O90" s="29">
        <f>K90/L90*100</f>
        <v>48.61640788159448</v>
      </c>
    </row>
    <row r="91" spans="1:15" s="87" customFormat="1" ht="10.5" customHeight="1">
      <c r="A91" s="19" t="s">
        <v>116</v>
      </c>
      <c r="B91" s="19">
        <f t="shared" si="12"/>
        <v>40685</v>
      </c>
      <c r="C91" s="53">
        <f t="shared" si="12"/>
        <v>38003</v>
      </c>
      <c r="D91" s="19">
        <f t="shared" si="12"/>
        <v>163095</v>
      </c>
      <c r="E91" s="53">
        <f t="shared" si="12"/>
        <v>162775</v>
      </c>
      <c r="F91" s="19">
        <f t="shared" si="12"/>
        <v>9272</v>
      </c>
      <c r="G91" s="53">
        <f t="shared" si="12"/>
        <v>4485</v>
      </c>
      <c r="H91" s="19">
        <f t="shared" si="12"/>
        <v>12535</v>
      </c>
      <c r="I91" s="53">
        <f t="shared" si="12"/>
        <v>8144</v>
      </c>
      <c r="J91" s="19">
        <f t="shared" si="18"/>
        <v>225587</v>
      </c>
      <c r="K91" s="53">
        <f t="shared" si="18"/>
        <v>213407</v>
      </c>
      <c r="L91" s="58">
        <f>SUM(J91:K91)</f>
        <v>438994</v>
      </c>
      <c r="M91" s="30"/>
      <c r="N91" s="64">
        <f>J91/L91*100</f>
        <v>51.3872626960733</v>
      </c>
      <c r="O91" s="29">
        <f>K91/L91*100</f>
        <v>48.61273730392671</v>
      </c>
    </row>
    <row r="92" spans="1:15" s="87" customFormat="1" ht="10.5" customHeight="1">
      <c r="A92" s="19" t="s">
        <v>126</v>
      </c>
      <c r="B92" s="19">
        <f t="shared" si="12"/>
        <v>41529</v>
      </c>
      <c r="C92" s="53">
        <f t="shared" si="12"/>
        <v>38585</v>
      </c>
      <c r="D92" s="19">
        <f t="shared" si="12"/>
        <v>162187</v>
      </c>
      <c r="E92" s="53">
        <f t="shared" si="12"/>
        <v>161987</v>
      </c>
      <c r="F92" s="19">
        <f t="shared" si="12"/>
        <v>9082</v>
      </c>
      <c r="G92" s="53">
        <f t="shared" si="12"/>
        <v>4462</v>
      </c>
      <c r="H92" s="19">
        <f t="shared" si="12"/>
        <v>12219</v>
      </c>
      <c r="I92" s="53">
        <f t="shared" si="12"/>
        <v>7913</v>
      </c>
      <c r="J92" s="19">
        <f t="shared" si="18"/>
        <v>225017</v>
      </c>
      <c r="K92" s="53">
        <f t="shared" si="18"/>
        <v>212947</v>
      </c>
      <c r="L92" s="58">
        <f>SUM(J92:K92)</f>
        <v>437964</v>
      </c>
      <c r="M92" s="30"/>
      <c r="N92" s="64">
        <f>J92/L92*100</f>
        <v>51.3779671388516</v>
      </c>
      <c r="O92" s="29">
        <f>K92/L92*100</f>
        <v>48.622032861148405</v>
      </c>
    </row>
    <row r="93" spans="1:15" s="87" customFormat="1" ht="10.5" customHeight="1">
      <c r="A93" s="19" t="s">
        <v>131</v>
      </c>
      <c r="B93" s="19">
        <f t="shared" si="12"/>
        <v>42381</v>
      </c>
      <c r="C93" s="53">
        <f t="shared" si="12"/>
        <v>39390</v>
      </c>
      <c r="D93" s="19">
        <f t="shared" si="12"/>
        <v>161413</v>
      </c>
      <c r="E93" s="53">
        <f t="shared" si="12"/>
        <v>160817</v>
      </c>
      <c r="F93" s="19">
        <f t="shared" si="12"/>
        <v>8998</v>
      </c>
      <c r="G93" s="53">
        <f t="shared" si="12"/>
        <v>4447</v>
      </c>
      <c r="H93" s="19">
        <f t="shared" si="12"/>
        <v>12242</v>
      </c>
      <c r="I93" s="53">
        <f t="shared" si="12"/>
        <v>7820</v>
      </c>
      <c r="J93" s="19">
        <f>SUM(H93,F93,D93,B93)</f>
        <v>225034</v>
      </c>
      <c r="K93" s="53">
        <f>SUM(I93,G93,E93,C93)</f>
        <v>212474</v>
      </c>
      <c r="L93" s="58">
        <f>SUM(J93:K93)</f>
        <v>437508</v>
      </c>
      <c r="M93" s="30"/>
      <c r="N93" s="64">
        <f>J93/L93*100</f>
        <v>51.43540232407179</v>
      </c>
      <c r="O93" s="29">
        <f>K93/L93*100</f>
        <v>48.56459767592821</v>
      </c>
    </row>
    <row r="94" spans="1:15" s="87" customFormat="1" ht="10.5" customHeight="1">
      <c r="A94" s="36" t="s">
        <v>143</v>
      </c>
      <c r="B94" s="36">
        <f t="shared" si="12"/>
        <v>43600</v>
      </c>
      <c r="C94" s="68">
        <f t="shared" si="12"/>
        <v>40045</v>
      </c>
      <c r="D94" s="36">
        <f t="shared" si="12"/>
        <v>161333</v>
      </c>
      <c r="E94" s="68">
        <f t="shared" si="12"/>
        <v>160025</v>
      </c>
      <c r="F94" s="36">
        <f t="shared" si="12"/>
        <v>9139</v>
      </c>
      <c r="G94" s="68">
        <f t="shared" si="12"/>
        <v>4390</v>
      </c>
      <c r="H94" s="36">
        <f t="shared" si="12"/>
        <v>12386</v>
      </c>
      <c r="I94" s="68">
        <f t="shared" si="12"/>
        <v>7643</v>
      </c>
      <c r="J94" s="36">
        <f>SUM(H94,F94,D94,B94)</f>
        <v>226458</v>
      </c>
      <c r="K94" s="68">
        <f>SUM(I94,G94,E94,C94)</f>
        <v>212103</v>
      </c>
      <c r="L94" s="69">
        <f>SUM(J94:K94)</f>
        <v>438561</v>
      </c>
      <c r="M94" s="30"/>
      <c r="N94" s="70">
        <f>J94/L94*100</f>
        <v>51.63660243386895</v>
      </c>
      <c r="O94" s="41">
        <f>K94/L94*100</f>
        <v>48.36339756613105</v>
      </c>
    </row>
    <row r="95" spans="1:15" ht="8.25" customHeight="1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"/>
      <c r="N95" s="46"/>
      <c r="O95" s="46"/>
    </row>
    <row r="96" ht="11.25" customHeight="1">
      <c r="A96" s="5" t="s">
        <v>44</v>
      </c>
    </row>
    <row r="97" ht="11.25" customHeight="1">
      <c r="A97" s="5" t="s">
        <v>24</v>
      </c>
    </row>
    <row r="98" ht="11.25" customHeight="1">
      <c r="A98" s="5" t="s">
        <v>25</v>
      </c>
    </row>
    <row r="99" ht="11.25" customHeight="1">
      <c r="A99" s="5" t="s">
        <v>26</v>
      </c>
    </row>
    <row r="100" ht="12.75">
      <c r="A100" s="2" t="s">
        <v>45</v>
      </c>
    </row>
    <row r="101" spans="1:14" ht="26.25" customHeight="1">
      <c r="A101" s="348" t="s">
        <v>73</v>
      </c>
      <c r="B101" s="348"/>
      <c r="C101" s="348"/>
      <c r="D101" s="348"/>
      <c r="E101" s="348"/>
      <c r="F101" s="348"/>
      <c r="G101" s="348"/>
      <c r="H101" s="348"/>
      <c r="I101" s="348"/>
      <c r="J101" s="348"/>
      <c r="K101" s="348"/>
      <c r="L101" s="348"/>
      <c r="M101" s="348"/>
      <c r="N101" s="348"/>
    </row>
  </sheetData>
  <sheetProtection/>
  <mergeCells count="1">
    <mergeCell ref="A101:N101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71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176"/>
  <sheetViews>
    <sheetView zoomScalePageLayoutView="0" workbookViewId="0" topLeftCell="A1">
      <selection activeCell="AO42" sqref="AO42"/>
    </sheetView>
  </sheetViews>
  <sheetFormatPr defaultColWidth="9.140625" defaultRowHeight="12.75"/>
  <cols>
    <col min="1" max="1" width="14.140625" style="258" customWidth="1"/>
    <col min="2" max="2" width="16.7109375" style="261" customWidth="1"/>
    <col min="3" max="6" width="15.7109375" style="261" customWidth="1"/>
    <col min="7" max="16384" width="8.8515625" style="261" customWidth="1"/>
  </cols>
  <sheetData>
    <row r="1" ht="11.25" customHeight="1">
      <c r="A1" s="337" t="s">
        <v>244</v>
      </c>
    </row>
    <row r="2" ht="9.75">
      <c r="A2" s="260"/>
    </row>
    <row r="3" spans="1:6" s="263" customFormat="1" ht="12.75" customHeight="1">
      <c r="A3" s="351" t="s">
        <v>199</v>
      </c>
      <c r="B3" s="351"/>
      <c r="C3" s="351"/>
      <c r="D3" s="351"/>
      <c r="E3" s="351"/>
      <c r="F3" s="351"/>
    </row>
    <row r="4" spans="1:6" s="263" customFormat="1" ht="11.25" customHeight="1">
      <c r="A4" s="359" t="s">
        <v>200</v>
      </c>
      <c r="B4" s="359"/>
      <c r="C4" s="359"/>
      <c r="D4" s="359"/>
      <c r="E4" s="359"/>
      <c r="F4" s="359"/>
    </row>
    <row r="5" spans="1:6" s="263" customFormat="1" ht="5.25" customHeight="1">
      <c r="A5" s="264"/>
      <c r="F5" s="265"/>
    </row>
    <row r="6" spans="1:6" s="263" customFormat="1" ht="12" customHeight="1">
      <c r="A6" s="351" t="s">
        <v>201</v>
      </c>
      <c r="B6" s="351"/>
      <c r="C6" s="351"/>
      <c r="D6" s="351"/>
      <c r="E6" s="351"/>
      <c r="F6" s="351"/>
    </row>
    <row r="7" spans="1:6" s="263" customFormat="1" ht="5.25" customHeight="1">
      <c r="A7" s="262"/>
      <c r="B7" s="262"/>
      <c r="C7" s="262"/>
      <c r="D7" s="262"/>
      <c r="E7" s="262"/>
      <c r="F7" s="262"/>
    </row>
    <row r="8" spans="1:6" ht="9.75">
      <c r="A8" s="266"/>
      <c r="B8" s="107" t="s">
        <v>174</v>
      </c>
      <c r="C8" s="108"/>
      <c r="D8" s="107" t="s">
        <v>175</v>
      </c>
      <c r="E8" s="108"/>
      <c r="F8" s="267" t="s">
        <v>4</v>
      </c>
    </row>
    <row r="9" spans="1:6" ht="9.75">
      <c r="A9" s="268" t="s">
        <v>171</v>
      </c>
      <c r="B9" s="269" t="s">
        <v>13</v>
      </c>
      <c r="C9" s="338" t="s">
        <v>27</v>
      </c>
      <c r="D9" s="269" t="s">
        <v>13</v>
      </c>
      <c r="E9" s="338" t="s">
        <v>27</v>
      </c>
      <c r="F9" s="269" t="s">
        <v>13</v>
      </c>
    </row>
    <row r="10" spans="1:6" ht="12" customHeight="1">
      <c r="A10" s="129" t="s">
        <v>42</v>
      </c>
      <c r="B10" s="270">
        <v>71612</v>
      </c>
      <c r="C10" s="271">
        <f>B10/F10</f>
        <v>0.4526961249130792</v>
      </c>
      <c r="D10" s="270">
        <v>86578</v>
      </c>
      <c r="E10" s="271">
        <f>D10/F10</f>
        <v>0.5473038750869208</v>
      </c>
      <c r="F10" s="267">
        <f>B10+D10</f>
        <v>158190</v>
      </c>
    </row>
    <row r="11" spans="1:6" ht="12" customHeight="1">
      <c r="A11" s="137" t="s">
        <v>202</v>
      </c>
      <c r="B11" s="270">
        <v>73405</v>
      </c>
      <c r="C11" s="271">
        <f aca="true" t="shared" si="0" ref="C11:C21">B11/F11</f>
        <v>0.4544103900606046</v>
      </c>
      <c r="D11" s="270">
        <v>88134</v>
      </c>
      <c r="E11" s="271">
        <f aca="true" t="shared" si="1" ref="E11:E21">D11/F11</f>
        <v>0.5455896099393954</v>
      </c>
      <c r="F11" s="272">
        <f aca="true" t="shared" si="2" ref="F11:F19">B11+D11</f>
        <v>161539</v>
      </c>
    </row>
    <row r="12" spans="1:6" ht="12" customHeight="1">
      <c r="A12" s="137" t="s">
        <v>203</v>
      </c>
      <c r="B12" s="270">
        <v>74126</v>
      </c>
      <c r="C12" s="271">
        <f t="shared" si="0"/>
        <v>0.4538057951672248</v>
      </c>
      <c r="D12" s="270">
        <v>89217</v>
      </c>
      <c r="E12" s="271">
        <f t="shared" si="1"/>
        <v>0.5461942048327753</v>
      </c>
      <c r="F12" s="272">
        <f t="shared" si="2"/>
        <v>163343</v>
      </c>
    </row>
    <row r="13" spans="1:6" ht="12" customHeight="1" thickBot="1">
      <c r="A13" s="264" t="s">
        <v>64</v>
      </c>
      <c r="B13" s="273">
        <v>76502</v>
      </c>
      <c r="C13" s="274">
        <f t="shared" si="0"/>
        <v>0.4538938924685249</v>
      </c>
      <c r="D13" s="275">
        <v>92044</v>
      </c>
      <c r="E13" s="274">
        <f t="shared" si="1"/>
        <v>0.546106107531475</v>
      </c>
      <c r="F13" s="276">
        <f t="shared" si="2"/>
        <v>168546</v>
      </c>
    </row>
    <row r="14" spans="1:6" ht="12" customHeight="1" thickTop="1">
      <c r="A14" s="277" t="s">
        <v>204</v>
      </c>
      <c r="B14" s="278">
        <v>79688</v>
      </c>
      <c r="C14" s="271">
        <f t="shared" si="0"/>
        <v>0.4529451552579675</v>
      </c>
      <c r="D14" s="273">
        <v>96245</v>
      </c>
      <c r="E14" s="271">
        <f t="shared" si="1"/>
        <v>0.5470548447420325</v>
      </c>
      <c r="F14" s="279">
        <f t="shared" si="2"/>
        <v>175933</v>
      </c>
    </row>
    <row r="15" spans="1:6" ht="12" customHeight="1">
      <c r="A15" s="137" t="s">
        <v>205</v>
      </c>
      <c r="B15" s="270">
        <v>84682</v>
      </c>
      <c r="C15" s="271">
        <f t="shared" si="0"/>
        <v>0.4539883878646216</v>
      </c>
      <c r="D15" s="270">
        <v>101847</v>
      </c>
      <c r="E15" s="271">
        <f t="shared" si="1"/>
        <v>0.5460116121353784</v>
      </c>
      <c r="F15" s="272">
        <f t="shared" si="2"/>
        <v>186529</v>
      </c>
    </row>
    <row r="16" spans="1:6" ht="12" customHeight="1">
      <c r="A16" s="137" t="s">
        <v>72</v>
      </c>
      <c r="B16" s="270">
        <v>88477</v>
      </c>
      <c r="C16" s="271">
        <f t="shared" si="0"/>
        <v>0.4516390848485467</v>
      </c>
      <c r="D16" s="270">
        <v>107425</v>
      </c>
      <c r="E16" s="271">
        <f t="shared" si="1"/>
        <v>0.5483609151514532</v>
      </c>
      <c r="F16" s="272">
        <f t="shared" si="2"/>
        <v>195902</v>
      </c>
    </row>
    <row r="17" spans="1:6" ht="12" customHeight="1">
      <c r="A17" s="129" t="s">
        <v>100</v>
      </c>
      <c r="B17" s="270">
        <v>90922</v>
      </c>
      <c r="C17" s="271">
        <f t="shared" si="0"/>
        <v>0.44850804800686656</v>
      </c>
      <c r="D17" s="270">
        <v>111799</v>
      </c>
      <c r="E17" s="271">
        <f t="shared" si="1"/>
        <v>0.5514919519931334</v>
      </c>
      <c r="F17" s="272">
        <f t="shared" si="2"/>
        <v>202721</v>
      </c>
    </row>
    <row r="18" spans="1:6" ht="12" customHeight="1">
      <c r="A18" s="129" t="s">
        <v>116</v>
      </c>
      <c r="B18" s="270">
        <v>93316</v>
      </c>
      <c r="C18" s="271">
        <f t="shared" si="0"/>
        <v>0.4489432638785319</v>
      </c>
      <c r="D18" s="270">
        <v>114541</v>
      </c>
      <c r="E18" s="271">
        <f t="shared" si="1"/>
        <v>0.5510567361214681</v>
      </c>
      <c r="F18" s="272">
        <f t="shared" si="2"/>
        <v>207857</v>
      </c>
    </row>
    <row r="19" spans="1:6" ht="12" customHeight="1">
      <c r="A19" s="137" t="s">
        <v>126</v>
      </c>
      <c r="B19" s="270">
        <v>95150</v>
      </c>
      <c r="C19" s="271">
        <f t="shared" si="0"/>
        <v>0.4486218374871519</v>
      </c>
      <c r="D19" s="270">
        <v>116944</v>
      </c>
      <c r="E19" s="271">
        <f t="shared" si="1"/>
        <v>0.5513781625128481</v>
      </c>
      <c r="F19" s="272">
        <f t="shared" si="2"/>
        <v>212094</v>
      </c>
    </row>
    <row r="20" spans="1:256" s="258" customFormat="1" ht="12" customHeight="1">
      <c r="A20" s="137" t="s">
        <v>131</v>
      </c>
      <c r="B20" s="270">
        <v>96354</v>
      </c>
      <c r="C20" s="271">
        <f t="shared" si="0"/>
        <v>0.44805810795729323</v>
      </c>
      <c r="D20" s="270">
        <v>118694</v>
      </c>
      <c r="E20" s="271">
        <f t="shared" si="1"/>
        <v>0.5519418920427067</v>
      </c>
      <c r="F20" s="272">
        <v>215048</v>
      </c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/>
      <c r="CC20" s="261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261"/>
      <c r="DA20" s="261"/>
      <c r="DB20" s="261"/>
      <c r="DC20" s="261"/>
      <c r="DD20" s="261"/>
      <c r="DE20" s="261"/>
      <c r="DF20" s="261"/>
      <c r="DG20" s="261"/>
      <c r="DH20" s="261"/>
      <c r="DI20" s="261"/>
      <c r="DJ20" s="261"/>
      <c r="DK20" s="261"/>
      <c r="DL20" s="261"/>
      <c r="DM20" s="261"/>
      <c r="DN20" s="261"/>
      <c r="DO20" s="261"/>
      <c r="DP20" s="261"/>
      <c r="DQ20" s="261"/>
      <c r="DR20" s="261"/>
      <c r="DS20" s="261"/>
      <c r="DT20" s="261"/>
      <c r="DU20" s="261"/>
      <c r="DV20" s="261"/>
      <c r="DW20" s="261"/>
      <c r="DX20" s="261"/>
      <c r="DY20" s="261"/>
      <c r="DZ20" s="261"/>
      <c r="EA20" s="261"/>
      <c r="EB20" s="261"/>
      <c r="EC20" s="261"/>
      <c r="ED20" s="261"/>
      <c r="EE20" s="261"/>
      <c r="EF20" s="261"/>
      <c r="EG20" s="261"/>
      <c r="EH20" s="261"/>
      <c r="EI20" s="261"/>
      <c r="EJ20" s="261"/>
      <c r="EK20" s="261"/>
      <c r="EL20" s="261"/>
      <c r="EM20" s="261"/>
      <c r="EN20" s="261"/>
      <c r="EO20" s="261"/>
      <c r="EP20" s="261"/>
      <c r="EQ20" s="261"/>
      <c r="ER20" s="261"/>
      <c r="ES20" s="261"/>
      <c r="ET20" s="261"/>
      <c r="EU20" s="261"/>
      <c r="EV20" s="261"/>
      <c r="EW20" s="261"/>
      <c r="EX20" s="261"/>
      <c r="EY20" s="261"/>
      <c r="EZ20" s="261"/>
      <c r="FA20" s="261"/>
      <c r="FB20" s="261"/>
      <c r="FC20" s="261"/>
      <c r="FD20" s="261"/>
      <c r="FE20" s="261"/>
      <c r="FF20" s="261"/>
      <c r="FG20" s="261"/>
      <c r="FH20" s="261"/>
      <c r="FI20" s="261"/>
      <c r="FJ20" s="261"/>
      <c r="FK20" s="261"/>
      <c r="FL20" s="261"/>
      <c r="FM20" s="261"/>
      <c r="FN20" s="261"/>
      <c r="FO20" s="261"/>
      <c r="FP20" s="261"/>
      <c r="FQ20" s="261"/>
      <c r="FR20" s="261"/>
      <c r="FS20" s="261"/>
      <c r="FT20" s="261"/>
      <c r="FU20" s="261"/>
      <c r="FV20" s="261"/>
      <c r="FW20" s="261"/>
      <c r="FX20" s="261"/>
      <c r="FY20" s="261"/>
      <c r="FZ20" s="261"/>
      <c r="GA20" s="261"/>
      <c r="GB20" s="261"/>
      <c r="GC20" s="261"/>
      <c r="GD20" s="261"/>
      <c r="GE20" s="261"/>
      <c r="GF20" s="261"/>
      <c r="GG20" s="261"/>
      <c r="GH20" s="261"/>
      <c r="GI20" s="261"/>
      <c r="GJ20" s="261"/>
      <c r="GK20" s="261"/>
      <c r="GL20" s="261"/>
      <c r="GM20" s="261"/>
      <c r="GN20" s="261"/>
      <c r="GO20" s="261"/>
      <c r="GP20" s="261"/>
      <c r="GQ20" s="261"/>
      <c r="GR20" s="261"/>
      <c r="GS20" s="261"/>
      <c r="GT20" s="261"/>
      <c r="GU20" s="261"/>
      <c r="GV20" s="261"/>
      <c r="GW20" s="261"/>
      <c r="GX20" s="261"/>
      <c r="GY20" s="261"/>
      <c r="GZ20" s="261"/>
      <c r="HA20" s="261"/>
      <c r="HB20" s="261"/>
      <c r="HC20" s="261"/>
      <c r="HD20" s="261"/>
      <c r="HE20" s="261"/>
      <c r="HF20" s="261"/>
      <c r="HG20" s="261"/>
      <c r="HH20" s="261"/>
      <c r="HI20" s="261"/>
      <c r="HJ20" s="261"/>
      <c r="HK20" s="261"/>
      <c r="HL20" s="261"/>
      <c r="HM20" s="261"/>
      <c r="HN20" s="261"/>
      <c r="HO20" s="261"/>
      <c r="HP20" s="261"/>
      <c r="HQ20" s="261"/>
      <c r="HR20" s="261"/>
      <c r="HS20" s="261"/>
      <c r="HT20" s="261"/>
      <c r="HU20" s="261"/>
      <c r="HV20" s="261"/>
      <c r="HW20" s="261"/>
      <c r="HX20" s="261"/>
      <c r="HY20" s="261"/>
      <c r="HZ20" s="261"/>
      <c r="IA20" s="261"/>
      <c r="IB20" s="261"/>
      <c r="IC20" s="261"/>
      <c r="ID20" s="261"/>
      <c r="IE20" s="261"/>
      <c r="IF20" s="261"/>
      <c r="IG20" s="261"/>
      <c r="IH20" s="261"/>
      <c r="II20" s="261"/>
      <c r="IJ20" s="261"/>
      <c r="IK20" s="261"/>
      <c r="IL20" s="261"/>
      <c r="IM20" s="261"/>
      <c r="IN20" s="261"/>
      <c r="IO20" s="261"/>
      <c r="IP20" s="261"/>
      <c r="IQ20" s="261"/>
      <c r="IR20" s="261"/>
      <c r="IS20" s="261"/>
      <c r="IT20" s="261"/>
      <c r="IU20" s="261"/>
      <c r="IV20" s="261"/>
    </row>
    <row r="21" spans="1:6" ht="12" customHeight="1">
      <c r="A21" s="294" t="s">
        <v>143</v>
      </c>
      <c r="B21" s="210">
        <v>97824</v>
      </c>
      <c r="C21" s="280">
        <f t="shared" si="0"/>
        <v>0.449726230812021</v>
      </c>
      <c r="D21" s="210">
        <v>119695</v>
      </c>
      <c r="E21" s="280">
        <f t="shared" si="1"/>
        <v>0.550273769187979</v>
      </c>
      <c r="F21" s="281">
        <f>B21+D21</f>
        <v>217519</v>
      </c>
    </row>
    <row r="23" spans="1:6" ht="9.75">
      <c r="A23" s="351" t="s">
        <v>206</v>
      </c>
      <c r="B23" s="351"/>
      <c r="C23" s="351"/>
      <c r="D23" s="351"/>
      <c r="E23" s="351"/>
      <c r="F23" s="351"/>
    </row>
    <row r="24" spans="1:6" ht="15.75" customHeight="1">
      <c r="A24" s="282"/>
      <c r="B24" s="263"/>
      <c r="C24" s="263"/>
      <c r="D24" s="263"/>
      <c r="E24" s="263"/>
      <c r="F24" s="265"/>
    </row>
    <row r="25" spans="1:6" ht="9.75">
      <c r="A25" s="283"/>
      <c r="B25" s="352" t="s">
        <v>174</v>
      </c>
      <c r="C25" s="352"/>
      <c r="D25" s="353" t="s">
        <v>175</v>
      </c>
      <c r="E25" s="353"/>
      <c r="F25" s="285" t="s">
        <v>4</v>
      </c>
    </row>
    <row r="26" spans="1:6" ht="12" customHeight="1">
      <c r="A26" s="286" t="s">
        <v>171</v>
      </c>
      <c r="B26" s="284" t="s">
        <v>13</v>
      </c>
      <c r="C26" s="284" t="s">
        <v>27</v>
      </c>
      <c r="D26" s="284" t="s">
        <v>13</v>
      </c>
      <c r="E26" s="284" t="s">
        <v>27</v>
      </c>
      <c r="F26" s="285" t="s">
        <v>13</v>
      </c>
    </row>
    <row r="27" spans="1:6" ht="12" customHeight="1">
      <c r="A27" s="283" t="s">
        <v>42</v>
      </c>
      <c r="B27" s="287">
        <v>368</v>
      </c>
      <c r="C27" s="288">
        <f aca="true" t="shared" si="3" ref="C27:C38">B27/$F27*100</f>
        <v>34.61900282220132</v>
      </c>
      <c r="D27" s="287">
        <v>695</v>
      </c>
      <c r="E27" s="288">
        <f aca="true" t="shared" si="4" ref="E27:E38">D27/$F27*100</f>
        <v>65.38099717779869</v>
      </c>
      <c r="F27" s="289">
        <f aca="true" t="shared" si="5" ref="F27:F37">SUM(D27,B27)</f>
        <v>1063</v>
      </c>
    </row>
    <row r="28" spans="1:6" ht="12" customHeight="1">
      <c r="A28" s="264" t="s">
        <v>202</v>
      </c>
      <c r="B28" s="273">
        <v>411</v>
      </c>
      <c r="C28" s="290">
        <f t="shared" si="3"/>
        <v>29.315263908701855</v>
      </c>
      <c r="D28" s="273">
        <v>991</v>
      </c>
      <c r="E28" s="290">
        <f t="shared" si="4"/>
        <v>70.68473609129815</v>
      </c>
      <c r="F28" s="276">
        <f t="shared" si="5"/>
        <v>1402</v>
      </c>
    </row>
    <row r="29" spans="1:6" ht="12" customHeight="1">
      <c r="A29" s="264" t="s">
        <v>63</v>
      </c>
      <c r="B29" s="273">
        <v>442</v>
      </c>
      <c r="C29" s="290">
        <f t="shared" si="3"/>
        <v>20.10919017288444</v>
      </c>
      <c r="D29" s="273">
        <v>1756</v>
      </c>
      <c r="E29" s="290">
        <f t="shared" si="4"/>
        <v>79.89080982711556</v>
      </c>
      <c r="F29" s="276">
        <f t="shared" si="5"/>
        <v>2198</v>
      </c>
    </row>
    <row r="30" spans="1:6" ht="12" customHeight="1" thickBot="1">
      <c r="A30" s="264" t="s">
        <v>64</v>
      </c>
      <c r="B30" s="273">
        <v>469</v>
      </c>
      <c r="C30" s="290">
        <f t="shared" si="3"/>
        <v>19.22919229192292</v>
      </c>
      <c r="D30" s="273">
        <v>1970</v>
      </c>
      <c r="E30" s="290">
        <f t="shared" si="4"/>
        <v>80.77080770807709</v>
      </c>
      <c r="F30" s="276">
        <f t="shared" si="5"/>
        <v>2439</v>
      </c>
    </row>
    <row r="31" spans="1:6" ht="12" customHeight="1" thickTop="1">
      <c r="A31" s="277" t="s">
        <v>204</v>
      </c>
      <c r="B31" s="278">
        <v>486</v>
      </c>
      <c r="C31" s="291">
        <f t="shared" si="3"/>
        <v>19.39345570630487</v>
      </c>
      <c r="D31" s="278">
        <v>2020</v>
      </c>
      <c r="E31" s="291">
        <f t="shared" si="4"/>
        <v>80.60654429369514</v>
      </c>
      <c r="F31" s="279">
        <f t="shared" si="5"/>
        <v>2506</v>
      </c>
    </row>
    <row r="32" spans="1:6" ht="12" customHeight="1">
      <c r="A32" s="264" t="s">
        <v>68</v>
      </c>
      <c r="B32" s="273">
        <v>492</v>
      </c>
      <c r="C32" s="292">
        <f t="shared" si="3"/>
        <v>19.040247678018577</v>
      </c>
      <c r="D32" s="273">
        <v>2092</v>
      </c>
      <c r="E32" s="292">
        <f t="shared" si="4"/>
        <v>80.95975232198143</v>
      </c>
      <c r="F32" s="276">
        <f t="shared" si="5"/>
        <v>2584</v>
      </c>
    </row>
    <row r="33" spans="1:6" ht="12" customHeight="1">
      <c r="A33" s="137" t="s">
        <v>72</v>
      </c>
      <c r="B33" s="270">
        <v>462</v>
      </c>
      <c r="C33" s="76">
        <f t="shared" si="3"/>
        <v>17.085798816568047</v>
      </c>
      <c r="D33" s="270">
        <v>2242</v>
      </c>
      <c r="E33" s="76">
        <f t="shared" si="4"/>
        <v>82.91420118343196</v>
      </c>
      <c r="F33" s="272">
        <f t="shared" si="5"/>
        <v>2704</v>
      </c>
    </row>
    <row r="34" spans="1:6" ht="12" customHeight="1">
      <c r="A34" s="137" t="s">
        <v>100</v>
      </c>
      <c r="B34" s="293">
        <v>625</v>
      </c>
      <c r="C34" s="44">
        <f t="shared" si="3"/>
        <v>20.22653721682848</v>
      </c>
      <c r="D34" s="293">
        <v>2465</v>
      </c>
      <c r="E34" s="76">
        <f t="shared" si="4"/>
        <v>79.77346278317152</v>
      </c>
      <c r="F34" s="272">
        <f t="shared" si="5"/>
        <v>3090</v>
      </c>
    </row>
    <row r="35" spans="1:6" ht="12" customHeight="1">
      <c r="A35" s="137" t="s">
        <v>116</v>
      </c>
      <c r="B35" s="270">
        <v>594</v>
      </c>
      <c r="C35" s="76">
        <f t="shared" si="3"/>
        <v>19.533048339362054</v>
      </c>
      <c r="D35" s="270">
        <v>2447</v>
      </c>
      <c r="E35" s="76">
        <f t="shared" si="4"/>
        <v>80.46695166063796</v>
      </c>
      <c r="F35" s="272">
        <f t="shared" si="5"/>
        <v>3041</v>
      </c>
    </row>
    <row r="36" spans="1:256" s="258" customFormat="1" ht="12" customHeight="1">
      <c r="A36" s="137" t="s">
        <v>126</v>
      </c>
      <c r="B36" s="270">
        <v>662</v>
      </c>
      <c r="C36" s="76">
        <f t="shared" si="3"/>
        <v>20.28186274509804</v>
      </c>
      <c r="D36" s="270">
        <v>2602</v>
      </c>
      <c r="E36" s="76">
        <f t="shared" si="4"/>
        <v>79.71813725490196</v>
      </c>
      <c r="F36" s="272">
        <f t="shared" si="5"/>
        <v>3264</v>
      </c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  <c r="BG36" s="261"/>
      <c r="BH36" s="261"/>
      <c r="BI36" s="261"/>
      <c r="BJ36" s="261"/>
      <c r="BK36" s="261"/>
      <c r="BL36" s="261"/>
      <c r="BM36" s="261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1"/>
      <c r="CW36" s="261"/>
      <c r="CX36" s="261"/>
      <c r="CY36" s="261"/>
      <c r="CZ36" s="261"/>
      <c r="DA36" s="261"/>
      <c r="DB36" s="261"/>
      <c r="DC36" s="261"/>
      <c r="DD36" s="261"/>
      <c r="DE36" s="261"/>
      <c r="DF36" s="261"/>
      <c r="DG36" s="261"/>
      <c r="DH36" s="261"/>
      <c r="DI36" s="261"/>
      <c r="DJ36" s="261"/>
      <c r="DK36" s="261"/>
      <c r="DL36" s="261"/>
      <c r="DM36" s="261"/>
      <c r="DN36" s="261"/>
      <c r="DO36" s="261"/>
      <c r="DP36" s="261"/>
      <c r="DQ36" s="261"/>
      <c r="DR36" s="261"/>
      <c r="DS36" s="261"/>
      <c r="DT36" s="261"/>
      <c r="DU36" s="261"/>
      <c r="DV36" s="261"/>
      <c r="DW36" s="261"/>
      <c r="DX36" s="261"/>
      <c r="DY36" s="261"/>
      <c r="DZ36" s="261"/>
      <c r="EA36" s="261"/>
      <c r="EB36" s="261"/>
      <c r="EC36" s="261"/>
      <c r="ED36" s="261"/>
      <c r="EE36" s="261"/>
      <c r="EF36" s="261"/>
      <c r="EG36" s="261"/>
      <c r="EH36" s="261"/>
      <c r="EI36" s="261"/>
      <c r="EJ36" s="261"/>
      <c r="EK36" s="261"/>
      <c r="EL36" s="261"/>
      <c r="EM36" s="261"/>
      <c r="EN36" s="261"/>
      <c r="EO36" s="261"/>
      <c r="EP36" s="261"/>
      <c r="EQ36" s="261"/>
      <c r="ER36" s="261"/>
      <c r="ES36" s="261"/>
      <c r="ET36" s="261"/>
      <c r="EU36" s="261"/>
      <c r="EV36" s="261"/>
      <c r="EW36" s="261"/>
      <c r="EX36" s="261"/>
      <c r="EY36" s="261"/>
      <c r="EZ36" s="261"/>
      <c r="FA36" s="261"/>
      <c r="FB36" s="261"/>
      <c r="FC36" s="261"/>
      <c r="FD36" s="261"/>
      <c r="FE36" s="261"/>
      <c r="FF36" s="261"/>
      <c r="FG36" s="261"/>
      <c r="FH36" s="261"/>
      <c r="FI36" s="261"/>
      <c r="FJ36" s="261"/>
      <c r="FK36" s="261"/>
      <c r="FL36" s="261"/>
      <c r="FM36" s="261"/>
      <c r="FN36" s="261"/>
      <c r="FO36" s="261"/>
      <c r="FP36" s="261"/>
      <c r="FQ36" s="261"/>
      <c r="FR36" s="261"/>
      <c r="FS36" s="261"/>
      <c r="FT36" s="261"/>
      <c r="FU36" s="261"/>
      <c r="FV36" s="261"/>
      <c r="FW36" s="261"/>
      <c r="FX36" s="261"/>
      <c r="FY36" s="261"/>
      <c r="FZ36" s="261"/>
      <c r="GA36" s="261"/>
      <c r="GB36" s="261"/>
      <c r="GC36" s="261"/>
      <c r="GD36" s="261"/>
      <c r="GE36" s="261"/>
      <c r="GF36" s="261"/>
      <c r="GG36" s="261"/>
      <c r="GH36" s="261"/>
      <c r="GI36" s="261"/>
      <c r="GJ36" s="261"/>
      <c r="GK36" s="261"/>
      <c r="GL36" s="261"/>
      <c r="GM36" s="261"/>
      <c r="GN36" s="261"/>
      <c r="GO36" s="261"/>
      <c r="GP36" s="261"/>
      <c r="GQ36" s="261"/>
      <c r="GR36" s="261"/>
      <c r="GS36" s="261"/>
      <c r="GT36" s="261"/>
      <c r="GU36" s="261"/>
      <c r="GV36" s="261"/>
      <c r="GW36" s="261"/>
      <c r="GX36" s="261"/>
      <c r="GY36" s="261"/>
      <c r="GZ36" s="261"/>
      <c r="HA36" s="261"/>
      <c r="HB36" s="261"/>
      <c r="HC36" s="261"/>
      <c r="HD36" s="261"/>
      <c r="HE36" s="261"/>
      <c r="HF36" s="261"/>
      <c r="HG36" s="261"/>
      <c r="HH36" s="261"/>
      <c r="HI36" s="261"/>
      <c r="HJ36" s="261"/>
      <c r="HK36" s="261"/>
      <c r="HL36" s="261"/>
      <c r="HM36" s="261"/>
      <c r="HN36" s="261"/>
      <c r="HO36" s="261"/>
      <c r="HP36" s="261"/>
      <c r="HQ36" s="261"/>
      <c r="HR36" s="261"/>
      <c r="HS36" s="261"/>
      <c r="HT36" s="261"/>
      <c r="HU36" s="261"/>
      <c r="HV36" s="261"/>
      <c r="HW36" s="261"/>
      <c r="HX36" s="261"/>
      <c r="HY36" s="261"/>
      <c r="HZ36" s="261"/>
      <c r="IA36" s="261"/>
      <c r="IB36" s="261"/>
      <c r="IC36" s="261"/>
      <c r="ID36" s="261"/>
      <c r="IE36" s="261"/>
      <c r="IF36" s="261"/>
      <c r="IG36" s="261"/>
      <c r="IH36" s="261"/>
      <c r="II36" s="261"/>
      <c r="IJ36" s="261"/>
      <c r="IK36" s="261"/>
      <c r="IL36" s="261"/>
      <c r="IM36" s="261"/>
      <c r="IN36" s="261"/>
      <c r="IO36" s="261"/>
      <c r="IP36" s="261"/>
      <c r="IQ36" s="261"/>
      <c r="IR36" s="261"/>
      <c r="IS36" s="261"/>
      <c r="IT36" s="261"/>
      <c r="IU36" s="261"/>
      <c r="IV36" s="261"/>
    </row>
    <row r="37" spans="1:6" ht="12" customHeight="1">
      <c r="A37" s="137" t="s">
        <v>131</v>
      </c>
      <c r="B37" s="270">
        <v>637</v>
      </c>
      <c r="C37" s="339">
        <f t="shared" si="3"/>
        <v>19.46226703330278</v>
      </c>
      <c r="D37" s="270">
        <v>2636</v>
      </c>
      <c r="E37" s="339">
        <f t="shared" si="4"/>
        <v>80.53773296669722</v>
      </c>
      <c r="F37" s="272">
        <f t="shared" si="5"/>
        <v>3273</v>
      </c>
    </row>
    <row r="38" spans="1:6" ht="12" customHeight="1">
      <c r="A38" s="294" t="s">
        <v>143</v>
      </c>
      <c r="B38" s="210">
        <v>576</v>
      </c>
      <c r="C38" s="340">
        <f t="shared" si="3"/>
        <v>17.772292502314098</v>
      </c>
      <c r="D38" s="210">
        <v>2665</v>
      </c>
      <c r="E38" s="340">
        <f t="shared" si="4"/>
        <v>82.2277074976859</v>
      </c>
      <c r="F38" s="281">
        <v>3241</v>
      </c>
    </row>
    <row r="39" ht="6" customHeight="1"/>
    <row r="40" spans="1:6" ht="9.75">
      <c r="A40" s="351" t="s">
        <v>207</v>
      </c>
      <c r="B40" s="351"/>
      <c r="C40" s="351"/>
      <c r="D40" s="351"/>
      <c r="E40" s="351"/>
      <c r="F40" s="351"/>
    </row>
    <row r="41" spans="1:6" ht="9.75">
      <c r="A41" s="282"/>
      <c r="B41" s="263"/>
      <c r="C41" s="263"/>
      <c r="D41" s="263"/>
      <c r="E41" s="263"/>
      <c r="F41" s="265"/>
    </row>
    <row r="42" spans="1:6" ht="12" customHeight="1">
      <c r="A42" s="283"/>
      <c r="B42" s="352" t="s">
        <v>174</v>
      </c>
      <c r="C42" s="352"/>
      <c r="D42" s="353" t="s">
        <v>175</v>
      </c>
      <c r="E42" s="353"/>
      <c r="F42" s="285" t="s">
        <v>4</v>
      </c>
    </row>
    <row r="43" spans="1:6" ht="12" customHeight="1">
      <c r="A43" s="286" t="s">
        <v>171</v>
      </c>
      <c r="B43" s="284" t="s">
        <v>13</v>
      </c>
      <c r="C43" s="284" t="s">
        <v>27</v>
      </c>
      <c r="D43" s="284" t="s">
        <v>13</v>
      </c>
      <c r="E43" s="284" t="s">
        <v>27</v>
      </c>
      <c r="F43" s="285" t="s">
        <v>13</v>
      </c>
    </row>
    <row r="44" spans="1:6" ht="12" customHeight="1">
      <c r="A44" s="283" t="s">
        <v>42</v>
      </c>
      <c r="B44" s="287">
        <v>1384</v>
      </c>
      <c r="C44" s="288">
        <f aca="true" t="shared" si="6" ref="C44:C55">B44/$F44*100</f>
        <v>53.16941990011526</v>
      </c>
      <c r="D44" s="287">
        <v>1219</v>
      </c>
      <c r="E44" s="288">
        <f aca="true" t="shared" si="7" ref="E44:E55">D44/$F44*100</f>
        <v>46.83058009988475</v>
      </c>
      <c r="F44" s="289">
        <f aca="true" t="shared" si="8" ref="F44:F54">SUM(D44,B44)</f>
        <v>2603</v>
      </c>
    </row>
    <row r="45" spans="1:6" ht="12" customHeight="1">
      <c r="A45" s="264" t="s">
        <v>202</v>
      </c>
      <c r="B45" s="273">
        <v>1866</v>
      </c>
      <c r="C45" s="290">
        <f t="shared" si="6"/>
        <v>52.32753785754347</v>
      </c>
      <c r="D45" s="273">
        <v>1700</v>
      </c>
      <c r="E45" s="290">
        <f>D45/$F45*100</f>
        <v>47.67246214245653</v>
      </c>
      <c r="F45" s="276">
        <f t="shared" si="8"/>
        <v>3566</v>
      </c>
    </row>
    <row r="46" spans="1:6" ht="12" customHeight="1">
      <c r="A46" s="264" t="s">
        <v>63</v>
      </c>
      <c r="B46" s="273">
        <v>2030</v>
      </c>
      <c r="C46" s="290">
        <f t="shared" si="6"/>
        <v>51.34041476985332</v>
      </c>
      <c r="D46" s="273">
        <v>1924</v>
      </c>
      <c r="E46" s="290">
        <f t="shared" si="7"/>
        <v>48.65958523014668</v>
      </c>
      <c r="F46" s="276">
        <f t="shared" si="8"/>
        <v>3954</v>
      </c>
    </row>
    <row r="47" spans="1:6" ht="12" customHeight="1" thickBot="1">
      <c r="A47" s="264" t="s">
        <v>64</v>
      </c>
      <c r="B47" s="273">
        <v>1976</v>
      </c>
      <c r="C47" s="290">
        <f t="shared" si="6"/>
        <v>49.82349974785678</v>
      </c>
      <c r="D47" s="273">
        <v>1990</v>
      </c>
      <c r="E47" s="290">
        <f t="shared" si="7"/>
        <v>50.17650025214322</v>
      </c>
      <c r="F47" s="276">
        <f t="shared" si="8"/>
        <v>3966</v>
      </c>
    </row>
    <row r="48" spans="1:6" ht="12" customHeight="1" thickTop="1">
      <c r="A48" s="277" t="s">
        <v>204</v>
      </c>
      <c r="B48" s="278">
        <v>1504</v>
      </c>
      <c r="C48" s="291">
        <f t="shared" si="6"/>
        <v>48.62592951826705</v>
      </c>
      <c r="D48" s="278">
        <v>1589</v>
      </c>
      <c r="E48" s="291">
        <f t="shared" si="7"/>
        <v>51.37407048173295</v>
      </c>
      <c r="F48" s="279">
        <f t="shared" si="8"/>
        <v>3093</v>
      </c>
    </row>
    <row r="49" spans="1:6" ht="12" customHeight="1">
      <c r="A49" s="264" t="s">
        <v>68</v>
      </c>
      <c r="B49" s="273">
        <v>1797</v>
      </c>
      <c r="C49" s="290">
        <f t="shared" si="6"/>
        <v>47.20252167060678</v>
      </c>
      <c r="D49" s="273">
        <v>2010</v>
      </c>
      <c r="E49" s="290">
        <f t="shared" si="7"/>
        <v>52.79747832939322</v>
      </c>
      <c r="F49" s="276">
        <f t="shared" si="8"/>
        <v>3807</v>
      </c>
    </row>
    <row r="50" spans="1:6" ht="12" customHeight="1">
      <c r="A50" s="137" t="s">
        <v>72</v>
      </c>
      <c r="B50" s="270">
        <v>1891</v>
      </c>
      <c r="C50" s="76">
        <f t="shared" si="6"/>
        <v>44.84230495612995</v>
      </c>
      <c r="D50" s="270">
        <v>2326</v>
      </c>
      <c r="E50" s="76">
        <f t="shared" si="7"/>
        <v>55.15769504387005</v>
      </c>
      <c r="F50" s="272">
        <f t="shared" si="8"/>
        <v>4217</v>
      </c>
    </row>
    <row r="51" spans="1:256" s="298" customFormat="1" ht="12" customHeight="1">
      <c r="A51" s="137" t="s">
        <v>100</v>
      </c>
      <c r="B51" s="270">
        <v>1958</v>
      </c>
      <c r="C51" s="44">
        <f t="shared" si="6"/>
        <v>43.26115775519222</v>
      </c>
      <c r="D51" s="270">
        <v>2568</v>
      </c>
      <c r="E51" s="76">
        <f t="shared" si="7"/>
        <v>56.73884224480778</v>
      </c>
      <c r="F51" s="272">
        <f t="shared" si="8"/>
        <v>4526</v>
      </c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  <c r="BD51" s="261"/>
      <c r="BE51" s="261"/>
      <c r="BF51" s="261"/>
      <c r="BG51" s="261"/>
      <c r="BH51" s="261"/>
      <c r="BI51" s="261"/>
      <c r="BJ51" s="261"/>
      <c r="BK51" s="261"/>
      <c r="BL51" s="261"/>
      <c r="BM51" s="261"/>
      <c r="BN51" s="261"/>
      <c r="BO51" s="261"/>
      <c r="BP51" s="261"/>
      <c r="BQ51" s="261"/>
      <c r="BR51" s="261"/>
      <c r="BS51" s="261"/>
      <c r="BT51" s="261"/>
      <c r="BU51" s="261"/>
      <c r="BV51" s="261"/>
      <c r="BW51" s="261"/>
      <c r="BX51" s="261"/>
      <c r="BY51" s="261"/>
      <c r="BZ51" s="261"/>
      <c r="CA51" s="261"/>
      <c r="CB51" s="261"/>
      <c r="CC51" s="261"/>
      <c r="CD51" s="261"/>
      <c r="CE51" s="261"/>
      <c r="CF51" s="261"/>
      <c r="CG51" s="261"/>
      <c r="CH51" s="261"/>
      <c r="CI51" s="261"/>
      <c r="CJ51" s="261"/>
      <c r="CK51" s="261"/>
      <c r="CL51" s="261"/>
      <c r="CM51" s="261"/>
      <c r="CN51" s="261"/>
      <c r="CO51" s="261"/>
      <c r="CP51" s="261"/>
      <c r="CQ51" s="261"/>
      <c r="CR51" s="261"/>
      <c r="CS51" s="261"/>
      <c r="CT51" s="261"/>
      <c r="CU51" s="261"/>
      <c r="CV51" s="261"/>
      <c r="CW51" s="261"/>
      <c r="CX51" s="261"/>
      <c r="CY51" s="261"/>
      <c r="CZ51" s="261"/>
      <c r="DA51" s="261"/>
      <c r="DB51" s="261"/>
      <c r="DC51" s="261"/>
      <c r="DD51" s="261"/>
      <c r="DE51" s="261"/>
      <c r="DF51" s="261"/>
      <c r="DG51" s="261"/>
      <c r="DH51" s="261"/>
      <c r="DI51" s="261"/>
      <c r="DJ51" s="261"/>
      <c r="DK51" s="261"/>
      <c r="DL51" s="261"/>
      <c r="DM51" s="261"/>
      <c r="DN51" s="261"/>
      <c r="DO51" s="261"/>
      <c r="DP51" s="261"/>
      <c r="DQ51" s="261"/>
      <c r="DR51" s="261"/>
      <c r="DS51" s="261"/>
      <c r="DT51" s="261"/>
      <c r="DU51" s="261"/>
      <c r="DV51" s="261"/>
      <c r="DW51" s="261"/>
      <c r="DX51" s="261"/>
      <c r="DY51" s="261"/>
      <c r="DZ51" s="261"/>
      <c r="EA51" s="261"/>
      <c r="EB51" s="261"/>
      <c r="EC51" s="261"/>
      <c r="ED51" s="261"/>
      <c r="EE51" s="261"/>
      <c r="EF51" s="261"/>
      <c r="EG51" s="261"/>
      <c r="EH51" s="261"/>
      <c r="EI51" s="261"/>
      <c r="EJ51" s="261"/>
      <c r="EK51" s="261"/>
      <c r="EL51" s="261"/>
      <c r="EM51" s="261"/>
      <c r="EN51" s="261"/>
      <c r="EO51" s="261"/>
      <c r="EP51" s="261"/>
      <c r="EQ51" s="261"/>
      <c r="ER51" s="261"/>
      <c r="ES51" s="261"/>
      <c r="ET51" s="261"/>
      <c r="EU51" s="261"/>
      <c r="EV51" s="261"/>
      <c r="EW51" s="261"/>
      <c r="EX51" s="261"/>
      <c r="EY51" s="261"/>
      <c r="EZ51" s="261"/>
      <c r="FA51" s="261"/>
      <c r="FB51" s="261"/>
      <c r="FC51" s="261"/>
      <c r="FD51" s="261"/>
      <c r="FE51" s="261"/>
      <c r="FF51" s="261"/>
      <c r="FG51" s="261"/>
      <c r="FH51" s="261"/>
      <c r="FI51" s="261"/>
      <c r="FJ51" s="261"/>
      <c r="FK51" s="261"/>
      <c r="FL51" s="261"/>
      <c r="FM51" s="261"/>
      <c r="FN51" s="261"/>
      <c r="FO51" s="261"/>
      <c r="FP51" s="261"/>
      <c r="FQ51" s="261"/>
      <c r="FR51" s="261"/>
      <c r="FS51" s="261"/>
      <c r="FT51" s="261"/>
      <c r="FU51" s="261"/>
      <c r="FV51" s="261"/>
      <c r="FW51" s="261"/>
      <c r="FX51" s="261"/>
      <c r="FY51" s="261"/>
      <c r="FZ51" s="261"/>
      <c r="GA51" s="261"/>
      <c r="GB51" s="261"/>
      <c r="GC51" s="261"/>
      <c r="GD51" s="261"/>
      <c r="GE51" s="261"/>
      <c r="GF51" s="261"/>
      <c r="GG51" s="261"/>
      <c r="GH51" s="261"/>
      <c r="GI51" s="261"/>
      <c r="GJ51" s="261"/>
      <c r="GK51" s="261"/>
      <c r="GL51" s="261"/>
      <c r="GM51" s="261"/>
      <c r="GN51" s="261"/>
      <c r="GO51" s="261"/>
      <c r="GP51" s="261"/>
      <c r="GQ51" s="261"/>
      <c r="GR51" s="261"/>
      <c r="GS51" s="261"/>
      <c r="GT51" s="261"/>
      <c r="GU51" s="261"/>
      <c r="GV51" s="261"/>
      <c r="GW51" s="261"/>
      <c r="GX51" s="261"/>
      <c r="GY51" s="261"/>
      <c r="GZ51" s="261"/>
      <c r="HA51" s="261"/>
      <c r="HB51" s="261"/>
      <c r="HC51" s="261"/>
      <c r="HD51" s="261"/>
      <c r="HE51" s="261"/>
      <c r="HF51" s="261"/>
      <c r="HG51" s="261"/>
      <c r="HH51" s="261"/>
      <c r="HI51" s="261"/>
      <c r="HJ51" s="261"/>
      <c r="HK51" s="261"/>
      <c r="HL51" s="261"/>
      <c r="HM51" s="261"/>
      <c r="HN51" s="261"/>
      <c r="HO51" s="261"/>
      <c r="HP51" s="261"/>
      <c r="HQ51" s="261"/>
      <c r="HR51" s="261"/>
      <c r="HS51" s="261"/>
      <c r="HT51" s="261"/>
      <c r="HU51" s="261"/>
      <c r="HV51" s="261"/>
      <c r="HW51" s="261"/>
      <c r="HX51" s="261"/>
      <c r="HY51" s="261"/>
      <c r="HZ51" s="261"/>
      <c r="IA51" s="261"/>
      <c r="IB51" s="261"/>
      <c r="IC51" s="261"/>
      <c r="ID51" s="261"/>
      <c r="IE51" s="261"/>
      <c r="IF51" s="261"/>
      <c r="IG51" s="261"/>
      <c r="IH51" s="261"/>
      <c r="II51" s="261"/>
      <c r="IJ51" s="261"/>
      <c r="IK51" s="261"/>
      <c r="IL51" s="261"/>
      <c r="IM51" s="261"/>
      <c r="IN51" s="261"/>
      <c r="IO51" s="261"/>
      <c r="IP51" s="261"/>
      <c r="IQ51" s="261"/>
      <c r="IR51" s="261"/>
      <c r="IS51" s="261"/>
      <c r="IT51" s="261"/>
      <c r="IU51" s="261"/>
      <c r="IV51" s="261"/>
    </row>
    <row r="52" spans="1:256" s="299" customFormat="1" ht="12" customHeight="1" thickBot="1">
      <c r="A52" s="264" t="s">
        <v>116</v>
      </c>
      <c r="B52" s="273">
        <v>2125</v>
      </c>
      <c r="C52" s="290">
        <f t="shared" si="6"/>
        <v>43.03361684892669</v>
      </c>
      <c r="D52" s="273">
        <v>2813</v>
      </c>
      <c r="E52" s="290">
        <f t="shared" si="7"/>
        <v>56.96638315107331</v>
      </c>
      <c r="F52" s="276">
        <f t="shared" si="8"/>
        <v>4938</v>
      </c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1"/>
      <c r="AV52" s="261"/>
      <c r="AW52" s="261"/>
      <c r="AX52" s="261"/>
      <c r="AY52" s="261"/>
      <c r="AZ52" s="261"/>
      <c r="BA52" s="261"/>
      <c r="BB52" s="261"/>
      <c r="BC52" s="261"/>
      <c r="BD52" s="261"/>
      <c r="BE52" s="261"/>
      <c r="BF52" s="261"/>
      <c r="BG52" s="261"/>
      <c r="BH52" s="261"/>
      <c r="BI52" s="261"/>
      <c r="BJ52" s="261"/>
      <c r="BK52" s="261"/>
      <c r="BL52" s="261"/>
      <c r="BM52" s="261"/>
      <c r="BN52" s="261"/>
      <c r="BO52" s="261"/>
      <c r="BP52" s="261"/>
      <c r="BQ52" s="261"/>
      <c r="BR52" s="261"/>
      <c r="BS52" s="261"/>
      <c r="BT52" s="261"/>
      <c r="BU52" s="261"/>
      <c r="BV52" s="261"/>
      <c r="BW52" s="261"/>
      <c r="BX52" s="261"/>
      <c r="BY52" s="261"/>
      <c r="BZ52" s="261"/>
      <c r="CA52" s="261"/>
      <c r="CB52" s="261"/>
      <c r="CC52" s="261"/>
      <c r="CD52" s="261"/>
      <c r="CE52" s="261"/>
      <c r="CF52" s="261"/>
      <c r="CG52" s="261"/>
      <c r="CH52" s="261"/>
      <c r="CI52" s="261"/>
      <c r="CJ52" s="261"/>
      <c r="CK52" s="261"/>
      <c r="CL52" s="261"/>
      <c r="CM52" s="261"/>
      <c r="CN52" s="261"/>
      <c r="CO52" s="261"/>
      <c r="CP52" s="261"/>
      <c r="CQ52" s="261"/>
      <c r="CR52" s="261"/>
      <c r="CS52" s="261"/>
      <c r="CT52" s="261"/>
      <c r="CU52" s="261"/>
      <c r="CV52" s="261"/>
      <c r="CW52" s="261"/>
      <c r="CX52" s="261"/>
      <c r="CY52" s="261"/>
      <c r="CZ52" s="261"/>
      <c r="DA52" s="261"/>
      <c r="DB52" s="261"/>
      <c r="DC52" s="261"/>
      <c r="DD52" s="261"/>
      <c r="DE52" s="261"/>
      <c r="DF52" s="261"/>
      <c r="DG52" s="261"/>
      <c r="DH52" s="261"/>
      <c r="DI52" s="261"/>
      <c r="DJ52" s="261"/>
      <c r="DK52" s="261"/>
      <c r="DL52" s="261"/>
      <c r="DM52" s="261"/>
      <c r="DN52" s="261"/>
      <c r="DO52" s="261"/>
      <c r="DP52" s="261"/>
      <c r="DQ52" s="261"/>
      <c r="DR52" s="261"/>
      <c r="DS52" s="261"/>
      <c r="DT52" s="261"/>
      <c r="DU52" s="261"/>
      <c r="DV52" s="261"/>
      <c r="DW52" s="261"/>
      <c r="DX52" s="261"/>
      <c r="DY52" s="261"/>
      <c r="DZ52" s="261"/>
      <c r="EA52" s="261"/>
      <c r="EB52" s="261"/>
      <c r="EC52" s="261"/>
      <c r="ED52" s="261"/>
      <c r="EE52" s="261"/>
      <c r="EF52" s="261"/>
      <c r="EG52" s="261"/>
      <c r="EH52" s="261"/>
      <c r="EI52" s="261"/>
      <c r="EJ52" s="261"/>
      <c r="EK52" s="261"/>
      <c r="EL52" s="261"/>
      <c r="EM52" s="261"/>
      <c r="EN52" s="261"/>
      <c r="EO52" s="261"/>
      <c r="EP52" s="261"/>
      <c r="EQ52" s="261"/>
      <c r="ER52" s="261"/>
      <c r="ES52" s="261"/>
      <c r="ET52" s="261"/>
      <c r="EU52" s="261"/>
      <c r="EV52" s="261"/>
      <c r="EW52" s="261"/>
      <c r="EX52" s="261"/>
      <c r="EY52" s="261"/>
      <c r="EZ52" s="261"/>
      <c r="FA52" s="261"/>
      <c r="FB52" s="261"/>
      <c r="FC52" s="261"/>
      <c r="FD52" s="261"/>
      <c r="FE52" s="261"/>
      <c r="FF52" s="261"/>
      <c r="FG52" s="261"/>
      <c r="FH52" s="261"/>
      <c r="FI52" s="261"/>
      <c r="FJ52" s="261"/>
      <c r="FK52" s="261"/>
      <c r="FL52" s="261"/>
      <c r="FM52" s="261"/>
      <c r="FN52" s="261"/>
      <c r="FO52" s="261"/>
      <c r="FP52" s="261"/>
      <c r="FQ52" s="261"/>
      <c r="FR52" s="261"/>
      <c r="FS52" s="261"/>
      <c r="FT52" s="261"/>
      <c r="FU52" s="261"/>
      <c r="FV52" s="261"/>
      <c r="FW52" s="261"/>
      <c r="FX52" s="261"/>
      <c r="FY52" s="261"/>
      <c r="FZ52" s="261"/>
      <c r="GA52" s="261"/>
      <c r="GB52" s="261"/>
      <c r="GC52" s="261"/>
      <c r="GD52" s="261"/>
      <c r="GE52" s="261"/>
      <c r="GF52" s="261"/>
      <c r="GG52" s="261"/>
      <c r="GH52" s="261"/>
      <c r="GI52" s="261"/>
      <c r="GJ52" s="261"/>
      <c r="GK52" s="261"/>
      <c r="GL52" s="261"/>
      <c r="GM52" s="261"/>
      <c r="GN52" s="261"/>
      <c r="GO52" s="261"/>
      <c r="GP52" s="261"/>
      <c r="GQ52" s="261"/>
      <c r="GR52" s="261"/>
      <c r="GS52" s="261"/>
      <c r="GT52" s="261"/>
      <c r="GU52" s="261"/>
      <c r="GV52" s="261"/>
      <c r="GW52" s="261"/>
      <c r="GX52" s="261"/>
      <c r="GY52" s="261"/>
      <c r="GZ52" s="261"/>
      <c r="HA52" s="261"/>
      <c r="HB52" s="261"/>
      <c r="HC52" s="261"/>
      <c r="HD52" s="261"/>
      <c r="HE52" s="261"/>
      <c r="HF52" s="261"/>
      <c r="HG52" s="261"/>
      <c r="HH52" s="261"/>
      <c r="HI52" s="261"/>
      <c r="HJ52" s="261"/>
      <c r="HK52" s="261"/>
      <c r="HL52" s="261"/>
      <c r="HM52" s="261"/>
      <c r="HN52" s="261"/>
      <c r="HO52" s="261"/>
      <c r="HP52" s="261"/>
      <c r="HQ52" s="261"/>
      <c r="HR52" s="261"/>
      <c r="HS52" s="261"/>
      <c r="HT52" s="261"/>
      <c r="HU52" s="261"/>
      <c r="HV52" s="261"/>
      <c r="HW52" s="261"/>
      <c r="HX52" s="261"/>
      <c r="HY52" s="261"/>
      <c r="HZ52" s="261"/>
      <c r="IA52" s="261"/>
      <c r="IB52" s="261"/>
      <c r="IC52" s="261"/>
      <c r="ID52" s="261"/>
      <c r="IE52" s="261"/>
      <c r="IF52" s="261"/>
      <c r="IG52" s="261"/>
      <c r="IH52" s="261"/>
      <c r="II52" s="261"/>
      <c r="IJ52" s="261"/>
      <c r="IK52" s="261"/>
      <c r="IL52" s="261"/>
      <c r="IM52" s="261"/>
      <c r="IN52" s="261"/>
      <c r="IO52" s="261"/>
      <c r="IP52" s="261"/>
      <c r="IQ52" s="261"/>
      <c r="IR52" s="261"/>
      <c r="IS52" s="261"/>
      <c r="IT52" s="261"/>
      <c r="IU52" s="261"/>
      <c r="IV52" s="261"/>
    </row>
    <row r="53" spans="1:6" ht="12" customHeight="1" thickTop="1">
      <c r="A53" s="277" t="s">
        <v>208</v>
      </c>
      <c r="B53" s="278">
        <v>2383</v>
      </c>
      <c r="C53" s="291">
        <f t="shared" si="6"/>
        <v>42.583988563259474</v>
      </c>
      <c r="D53" s="278">
        <v>3213</v>
      </c>
      <c r="E53" s="291">
        <f t="shared" si="7"/>
        <v>57.41601143674053</v>
      </c>
      <c r="F53" s="279">
        <f t="shared" si="8"/>
        <v>5596</v>
      </c>
    </row>
    <row r="54" spans="1:256" s="263" customFormat="1" ht="12" customHeight="1">
      <c r="A54" s="137" t="s">
        <v>131</v>
      </c>
      <c r="B54" s="270">
        <v>2520</v>
      </c>
      <c r="C54" s="339">
        <f t="shared" si="6"/>
        <v>43.07692307692308</v>
      </c>
      <c r="D54" s="270">
        <v>3330</v>
      </c>
      <c r="E54" s="339">
        <f t="shared" si="7"/>
        <v>56.92307692307692</v>
      </c>
      <c r="F54" s="272">
        <f t="shared" si="8"/>
        <v>5850</v>
      </c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261"/>
      <c r="AU54" s="261"/>
      <c r="AV54" s="261"/>
      <c r="AW54" s="261"/>
      <c r="AX54" s="261"/>
      <c r="AY54" s="261"/>
      <c r="AZ54" s="261"/>
      <c r="BA54" s="261"/>
      <c r="BB54" s="261"/>
      <c r="BC54" s="261"/>
      <c r="BD54" s="261"/>
      <c r="BE54" s="261"/>
      <c r="BF54" s="261"/>
      <c r="BG54" s="261"/>
      <c r="BH54" s="261"/>
      <c r="BI54" s="261"/>
      <c r="BJ54" s="261"/>
      <c r="BK54" s="261"/>
      <c r="BL54" s="261"/>
      <c r="BM54" s="261"/>
      <c r="BN54" s="261"/>
      <c r="BO54" s="261"/>
      <c r="BP54" s="261"/>
      <c r="BQ54" s="261"/>
      <c r="BR54" s="261"/>
      <c r="BS54" s="261"/>
      <c r="BT54" s="261"/>
      <c r="BU54" s="261"/>
      <c r="BV54" s="261"/>
      <c r="BW54" s="261"/>
      <c r="BX54" s="261"/>
      <c r="BY54" s="261"/>
      <c r="BZ54" s="261"/>
      <c r="CA54" s="261"/>
      <c r="CB54" s="261"/>
      <c r="CC54" s="261"/>
      <c r="CD54" s="261"/>
      <c r="CE54" s="261"/>
      <c r="CF54" s="261"/>
      <c r="CG54" s="261"/>
      <c r="CH54" s="261"/>
      <c r="CI54" s="261"/>
      <c r="CJ54" s="261"/>
      <c r="CK54" s="261"/>
      <c r="CL54" s="261"/>
      <c r="CM54" s="261"/>
      <c r="CN54" s="261"/>
      <c r="CO54" s="261"/>
      <c r="CP54" s="261"/>
      <c r="CQ54" s="261"/>
      <c r="CR54" s="261"/>
      <c r="CS54" s="261"/>
      <c r="CT54" s="261"/>
      <c r="CU54" s="261"/>
      <c r="CV54" s="261"/>
      <c r="CW54" s="261"/>
      <c r="CX54" s="261"/>
      <c r="CY54" s="261"/>
      <c r="CZ54" s="261"/>
      <c r="DA54" s="261"/>
      <c r="DB54" s="261"/>
      <c r="DC54" s="261"/>
      <c r="DD54" s="261"/>
      <c r="DE54" s="261"/>
      <c r="DF54" s="261"/>
      <c r="DG54" s="261"/>
      <c r="DH54" s="261"/>
      <c r="DI54" s="261"/>
      <c r="DJ54" s="261"/>
      <c r="DK54" s="261"/>
      <c r="DL54" s="261"/>
      <c r="DM54" s="261"/>
      <c r="DN54" s="261"/>
      <c r="DO54" s="261"/>
      <c r="DP54" s="261"/>
      <c r="DQ54" s="261"/>
      <c r="DR54" s="261"/>
      <c r="DS54" s="261"/>
      <c r="DT54" s="261"/>
      <c r="DU54" s="261"/>
      <c r="DV54" s="261"/>
      <c r="DW54" s="261"/>
      <c r="DX54" s="261"/>
      <c r="DY54" s="261"/>
      <c r="DZ54" s="261"/>
      <c r="EA54" s="261"/>
      <c r="EB54" s="261"/>
      <c r="EC54" s="261"/>
      <c r="ED54" s="261"/>
      <c r="EE54" s="261"/>
      <c r="EF54" s="261"/>
      <c r="EG54" s="261"/>
      <c r="EH54" s="261"/>
      <c r="EI54" s="261"/>
      <c r="EJ54" s="261"/>
      <c r="EK54" s="261"/>
      <c r="EL54" s="261"/>
      <c r="EM54" s="261"/>
      <c r="EN54" s="261"/>
      <c r="EO54" s="261"/>
      <c r="EP54" s="261"/>
      <c r="EQ54" s="261"/>
      <c r="ER54" s="261"/>
      <c r="ES54" s="261"/>
      <c r="ET54" s="261"/>
      <c r="EU54" s="261"/>
      <c r="EV54" s="261"/>
      <c r="EW54" s="261"/>
      <c r="EX54" s="261"/>
      <c r="EY54" s="261"/>
      <c r="EZ54" s="261"/>
      <c r="FA54" s="261"/>
      <c r="FB54" s="261"/>
      <c r="FC54" s="261"/>
      <c r="FD54" s="261"/>
      <c r="FE54" s="261"/>
      <c r="FF54" s="261"/>
      <c r="FG54" s="261"/>
      <c r="FH54" s="261"/>
      <c r="FI54" s="261"/>
      <c r="FJ54" s="261"/>
      <c r="FK54" s="261"/>
      <c r="FL54" s="261"/>
      <c r="FM54" s="261"/>
      <c r="FN54" s="261"/>
      <c r="FO54" s="261"/>
      <c r="FP54" s="261"/>
      <c r="FQ54" s="261"/>
      <c r="FR54" s="261"/>
      <c r="FS54" s="261"/>
      <c r="FT54" s="261"/>
      <c r="FU54" s="261"/>
      <c r="FV54" s="261"/>
      <c r="FW54" s="261"/>
      <c r="FX54" s="261"/>
      <c r="FY54" s="261"/>
      <c r="FZ54" s="261"/>
      <c r="GA54" s="261"/>
      <c r="GB54" s="261"/>
      <c r="GC54" s="261"/>
      <c r="GD54" s="261"/>
      <c r="GE54" s="261"/>
      <c r="GF54" s="261"/>
      <c r="GG54" s="261"/>
      <c r="GH54" s="261"/>
      <c r="GI54" s="261"/>
      <c r="GJ54" s="261"/>
      <c r="GK54" s="261"/>
      <c r="GL54" s="261"/>
      <c r="GM54" s="261"/>
      <c r="GN54" s="261"/>
      <c r="GO54" s="261"/>
      <c r="GP54" s="261"/>
      <c r="GQ54" s="261"/>
      <c r="GR54" s="261"/>
      <c r="GS54" s="261"/>
      <c r="GT54" s="261"/>
      <c r="GU54" s="261"/>
      <c r="GV54" s="261"/>
      <c r="GW54" s="261"/>
      <c r="GX54" s="261"/>
      <c r="GY54" s="261"/>
      <c r="GZ54" s="261"/>
      <c r="HA54" s="261"/>
      <c r="HB54" s="261"/>
      <c r="HC54" s="261"/>
      <c r="HD54" s="261"/>
      <c r="HE54" s="261"/>
      <c r="HF54" s="261"/>
      <c r="HG54" s="261"/>
      <c r="HH54" s="261"/>
      <c r="HI54" s="261"/>
      <c r="HJ54" s="261"/>
      <c r="HK54" s="261"/>
      <c r="HL54" s="261"/>
      <c r="HM54" s="261"/>
      <c r="HN54" s="261"/>
      <c r="HO54" s="261"/>
      <c r="HP54" s="261"/>
      <c r="HQ54" s="261"/>
      <c r="HR54" s="261"/>
      <c r="HS54" s="261"/>
      <c r="HT54" s="261"/>
      <c r="HU54" s="261"/>
      <c r="HV54" s="261"/>
      <c r="HW54" s="261"/>
      <c r="HX54" s="261"/>
      <c r="HY54" s="261"/>
      <c r="HZ54" s="261"/>
      <c r="IA54" s="261"/>
      <c r="IB54" s="261"/>
      <c r="IC54" s="261"/>
      <c r="ID54" s="261"/>
      <c r="IE54" s="261"/>
      <c r="IF54" s="261"/>
      <c r="IG54" s="261"/>
      <c r="IH54" s="261"/>
      <c r="II54" s="261"/>
      <c r="IJ54" s="261"/>
      <c r="IK54" s="261"/>
      <c r="IL54" s="261"/>
      <c r="IM54" s="261"/>
      <c r="IN54" s="261"/>
      <c r="IO54" s="261"/>
      <c r="IP54" s="261"/>
      <c r="IQ54" s="261"/>
      <c r="IR54" s="261"/>
      <c r="IS54" s="261"/>
      <c r="IT54" s="261"/>
      <c r="IU54" s="261"/>
      <c r="IV54" s="261"/>
    </row>
    <row r="55" spans="1:256" s="263" customFormat="1" ht="12" customHeight="1">
      <c r="A55" s="294" t="s">
        <v>143</v>
      </c>
      <c r="B55" s="210">
        <v>2451</v>
      </c>
      <c r="C55" s="340">
        <f t="shared" si="6"/>
        <v>42.86463798530955</v>
      </c>
      <c r="D55" s="210">
        <v>3267</v>
      </c>
      <c r="E55" s="340">
        <f t="shared" si="7"/>
        <v>57.13536201469045</v>
      </c>
      <c r="F55" s="281">
        <v>5718</v>
      </c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261"/>
      <c r="AT55" s="261"/>
      <c r="AU55" s="261"/>
      <c r="AV55" s="261"/>
      <c r="AW55" s="261"/>
      <c r="AX55" s="261"/>
      <c r="AY55" s="261"/>
      <c r="AZ55" s="261"/>
      <c r="BA55" s="261"/>
      <c r="BB55" s="261"/>
      <c r="BC55" s="261"/>
      <c r="BD55" s="261"/>
      <c r="BE55" s="261"/>
      <c r="BF55" s="261"/>
      <c r="BG55" s="261"/>
      <c r="BH55" s="261"/>
      <c r="BI55" s="261"/>
      <c r="BJ55" s="261"/>
      <c r="BK55" s="261"/>
      <c r="BL55" s="261"/>
      <c r="BM55" s="261"/>
      <c r="BN55" s="261"/>
      <c r="BO55" s="261"/>
      <c r="BP55" s="261"/>
      <c r="BQ55" s="261"/>
      <c r="BR55" s="261"/>
      <c r="BS55" s="261"/>
      <c r="BT55" s="261"/>
      <c r="BU55" s="261"/>
      <c r="BV55" s="261"/>
      <c r="BW55" s="261"/>
      <c r="BX55" s="261"/>
      <c r="BY55" s="261"/>
      <c r="BZ55" s="261"/>
      <c r="CA55" s="261"/>
      <c r="CB55" s="261"/>
      <c r="CC55" s="261"/>
      <c r="CD55" s="261"/>
      <c r="CE55" s="261"/>
      <c r="CF55" s="261"/>
      <c r="CG55" s="261"/>
      <c r="CH55" s="261"/>
      <c r="CI55" s="261"/>
      <c r="CJ55" s="261"/>
      <c r="CK55" s="261"/>
      <c r="CL55" s="261"/>
      <c r="CM55" s="261"/>
      <c r="CN55" s="261"/>
      <c r="CO55" s="261"/>
      <c r="CP55" s="261"/>
      <c r="CQ55" s="261"/>
      <c r="CR55" s="261"/>
      <c r="CS55" s="261"/>
      <c r="CT55" s="261"/>
      <c r="CU55" s="261"/>
      <c r="CV55" s="261"/>
      <c r="CW55" s="261"/>
      <c r="CX55" s="261"/>
      <c r="CY55" s="261"/>
      <c r="CZ55" s="261"/>
      <c r="DA55" s="261"/>
      <c r="DB55" s="261"/>
      <c r="DC55" s="261"/>
      <c r="DD55" s="261"/>
      <c r="DE55" s="261"/>
      <c r="DF55" s="261"/>
      <c r="DG55" s="261"/>
      <c r="DH55" s="261"/>
      <c r="DI55" s="261"/>
      <c r="DJ55" s="261"/>
      <c r="DK55" s="261"/>
      <c r="DL55" s="261"/>
      <c r="DM55" s="261"/>
      <c r="DN55" s="261"/>
      <c r="DO55" s="261"/>
      <c r="DP55" s="261"/>
      <c r="DQ55" s="261"/>
      <c r="DR55" s="261"/>
      <c r="DS55" s="261"/>
      <c r="DT55" s="261"/>
      <c r="DU55" s="261"/>
      <c r="DV55" s="261"/>
      <c r="DW55" s="261"/>
      <c r="DX55" s="261"/>
      <c r="DY55" s="261"/>
      <c r="DZ55" s="261"/>
      <c r="EA55" s="261"/>
      <c r="EB55" s="261"/>
      <c r="EC55" s="261"/>
      <c r="ED55" s="261"/>
      <c r="EE55" s="261"/>
      <c r="EF55" s="261"/>
      <c r="EG55" s="261"/>
      <c r="EH55" s="261"/>
      <c r="EI55" s="261"/>
      <c r="EJ55" s="261"/>
      <c r="EK55" s="261"/>
      <c r="EL55" s="261"/>
      <c r="EM55" s="261"/>
      <c r="EN55" s="261"/>
      <c r="EO55" s="261"/>
      <c r="EP55" s="261"/>
      <c r="EQ55" s="261"/>
      <c r="ER55" s="261"/>
      <c r="ES55" s="261"/>
      <c r="ET55" s="261"/>
      <c r="EU55" s="261"/>
      <c r="EV55" s="261"/>
      <c r="EW55" s="261"/>
      <c r="EX55" s="261"/>
      <c r="EY55" s="261"/>
      <c r="EZ55" s="261"/>
      <c r="FA55" s="261"/>
      <c r="FB55" s="261"/>
      <c r="FC55" s="261"/>
      <c r="FD55" s="261"/>
      <c r="FE55" s="261"/>
      <c r="FF55" s="261"/>
      <c r="FG55" s="261"/>
      <c r="FH55" s="261"/>
      <c r="FI55" s="261"/>
      <c r="FJ55" s="261"/>
      <c r="FK55" s="261"/>
      <c r="FL55" s="261"/>
      <c r="FM55" s="261"/>
      <c r="FN55" s="261"/>
      <c r="FO55" s="261"/>
      <c r="FP55" s="261"/>
      <c r="FQ55" s="261"/>
      <c r="FR55" s="261"/>
      <c r="FS55" s="261"/>
      <c r="FT55" s="261"/>
      <c r="FU55" s="261"/>
      <c r="FV55" s="261"/>
      <c r="FW55" s="261"/>
      <c r="FX55" s="261"/>
      <c r="FY55" s="261"/>
      <c r="FZ55" s="261"/>
      <c r="GA55" s="261"/>
      <c r="GB55" s="261"/>
      <c r="GC55" s="261"/>
      <c r="GD55" s="261"/>
      <c r="GE55" s="261"/>
      <c r="GF55" s="261"/>
      <c r="GG55" s="261"/>
      <c r="GH55" s="261"/>
      <c r="GI55" s="261"/>
      <c r="GJ55" s="261"/>
      <c r="GK55" s="261"/>
      <c r="GL55" s="261"/>
      <c r="GM55" s="261"/>
      <c r="GN55" s="261"/>
      <c r="GO55" s="261"/>
      <c r="GP55" s="261"/>
      <c r="GQ55" s="261"/>
      <c r="GR55" s="261"/>
      <c r="GS55" s="261"/>
      <c r="GT55" s="261"/>
      <c r="GU55" s="261"/>
      <c r="GV55" s="261"/>
      <c r="GW55" s="261"/>
      <c r="GX55" s="261"/>
      <c r="GY55" s="261"/>
      <c r="GZ55" s="261"/>
      <c r="HA55" s="261"/>
      <c r="HB55" s="261"/>
      <c r="HC55" s="261"/>
      <c r="HD55" s="261"/>
      <c r="HE55" s="261"/>
      <c r="HF55" s="261"/>
      <c r="HG55" s="261"/>
      <c r="HH55" s="261"/>
      <c r="HI55" s="261"/>
      <c r="HJ55" s="261"/>
      <c r="HK55" s="261"/>
      <c r="HL55" s="261"/>
      <c r="HM55" s="261"/>
      <c r="HN55" s="261"/>
      <c r="HO55" s="261"/>
      <c r="HP55" s="261"/>
      <c r="HQ55" s="261"/>
      <c r="HR55" s="261"/>
      <c r="HS55" s="261"/>
      <c r="HT55" s="261"/>
      <c r="HU55" s="261"/>
      <c r="HV55" s="261"/>
      <c r="HW55" s="261"/>
      <c r="HX55" s="261"/>
      <c r="HY55" s="261"/>
      <c r="HZ55" s="261"/>
      <c r="IA55" s="261"/>
      <c r="IB55" s="261"/>
      <c r="IC55" s="261"/>
      <c r="ID55" s="261"/>
      <c r="IE55" s="261"/>
      <c r="IF55" s="261"/>
      <c r="IG55" s="261"/>
      <c r="IH55" s="261"/>
      <c r="II55" s="261"/>
      <c r="IJ55" s="261"/>
      <c r="IK55" s="261"/>
      <c r="IL55" s="261"/>
      <c r="IM55" s="261"/>
      <c r="IN55" s="261"/>
      <c r="IO55" s="261"/>
      <c r="IP55" s="261"/>
      <c r="IQ55" s="261"/>
      <c r="IR55" s="261"/>
      <c r="IS55" s="261"/>
      <c r="IT55" s="261"/>
      <c r="IU55" s="261"/>
      <c r="IV55" s="261"/>
    </row>
    <row r="56" spans="1:256" s="263" customFormat="1" ht="9.75">
      <c r="A56" s="258"/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  <c r="AP56" s="261"/>
      <c r="AQ56" s="261"/>
      <c r="AR56" s="261"/>
      <c r="AS56" s="261"/>
      <c r="AT56" s="261"/>
      <c r="AU56" s="261"/>
      <c r="AV56" s="261"/>
      <c r="AW56" s="261"/>
      <c r="AX56" s="261"/>
      <c r="AY56" s="261"/>
      <c r="AZ56" s="261"/>
      <c r="BA56" s="261"/>
      <c r="BB56" s="261"/>
      <c r="BC56" s="261"/>
      <c r="BD56" s="261"/>
      <c r="BE56" s="261"/>
      <c r="BF56" s="261"/>
      <c r="BG56" s="261"/>
      <c r="BH56" s="261"/>
      <c r="BI56" s="261"/>
      <c r="BJ56" s="261"/>
      <c r="BK56" s="261"/>
      <c r="BL56" s="261"/>
      <c r="BM56" s="261"/>
      <c r="BN56" s="261"/>
      <c r="BO56" s="261"/>
      <c r="BP56" s="261"/>
      <c r="BQ56" s="261"/>
      <c r="BR56" s="261"/>
      <c r="BS56" s="261"/>
      <c r="BT56" s="261"/>
      <c r="BU56" s="261"/>
      <c r="BV56" s="261"/>
      <c r="BW56" s="261"/>
      <c r="BX56" s="261"/>
      <c r="BY56" s="261"/>
      <c r="BZ56" s="261"/>
      <c r="CA56" s="261"/>
      <c r="CB56" s="261"/>
      <c r="CC56" s="261"/>
      <c r="CD56" s="261"/>
      <c r="CE56" s="261"/>
      <c r="CF56" s="261"/>
      <c r="CG56" s="261"/>
      <c r="CH56" s="261"/>
      <c r="CI56" s="261"/>
      <c r="CJ56" s="261"/>
      <c r="CK56" s="261"/>
      <c r="CL56" s="261"/>
      <c r="CM56" s="261"/>
      <c r="CN56" s="261"/>
      <c r="CO56" s="261"/>
      <c r="CP56" s="261"/>
      <c r="CQ56" s="261"/>
      <c r="CR56" s="261"/>
      <c r="CS56" s="261"/>
      <c r="CT56" s="261"/>
      <c r="CU56" s="261"/>
      <c r="CV56" s="261"/>
      <c r="CW56" s="261"/>
      <c r="CX56" s="261"/>
      <c r="CY56" s="261"/>
      <c r="CZ56" s="261"/>
      <c r="DA56" s="261"/>
      <c r="DB56" s="261"/>
      <c r="DC56" s="261"/>
      <c r="DD56" s="261"/>
      <c r="DE56" s="261"/>
      <c r="DF56" s="261"/>
      <c r="DG56" s="261"/>
      <c r="DH56" s="261"/>
      <c r="DI56" s="261"/>
      <c r="DJ56" s="261"/>
      <c r="DK56" s="261"/>
      <c r="DL56" s="261"/>
      <c r="DM56" s="261"/>
      <c r="DN56" s="261"/>
      <c r="DO56" s="261"/>
      <c r="DP56" s="261"/>
      <c r="DQ56" s="261"/>
      <c r="DR56" s="261"/>
      <c r="DS56" s="261"/>
      <c r="DT56" s="261"/>
      <c r="DU56" s="261"/>
      <c r="DV56" s="261"/>
      <c r="DW56" s="261"/>
      <c r="DX56" s="261"/>
      <c r="DY56" s="261"/>
      <c r="DZ56" s="261"/>
      <c r="EA56" s="261"/>
      <c r="EB56" s="261"/>
      <c r="EC56" s="261"/>
      <c r="ED56" s="261"/>
      <c r="EE56" s="261"/>
      <c r="EF56" s="261"/>
      <c r="EG56" s="261"/>
      <c r="EH56" s="261"/>
      <c r="EI56" s="261"/>
      <c r="EJ56" s="261"/>
      <c r="EK56" s="261"/>
      <c r="EL56" s="261"/>
      <c r="EM56" s="261"/>
      <c r="EN56" s="261"/>
      <c r="EO56" s="261"/>
      <c r="EP56" s="261"/>
      <c r="EQ56" s="261"/>
      <c r="ER56" s="261"/>
      <c r="ES56" s="261"/>
      <c r="ET56" s="261"/>
      <c r="EU56" s="261"/>
      <c r="EV56" s="261"/>
      <c r="EW56" s="261"/>
      <c r="EX56" s="261"/>
      <c r="EY56" s="261"/>
      <c r="EZ56" s="261"/>
      <c r="FA56" s="261"/>
      <c r="FB56" s="261"/>
      <c r="FC56" s="261"/>
      <c r="FD56" s="261"/>
      <c r="FE56" s="261"/>
      <c r="FF56" s="261"/>
      <c r="FG56" s="261"/>
      <c r="FH56" s="261"/>
      <c r="FI56" s="261"/>
      <c r="FJ56" s="261"/>
      <c r="FK56" s="261"/>
      <c r="FL56" s="261"/>
      <c r="FM56" s="261"/>
      <c r="FN56" s="261"/>
      <c r="FO56" s="261"/>
      <c r="FP56" s="261"/>
      <c r="FQ56" s="261"/>
      <c r="FR56" s="261"/>
      <c r="FS56" s="261"/>
      <c r="FT56" s="261"/>
      <c r="FU56" s="261"/>
      <c r="FV56" s="261"/>
      <c r="FW56" s="261"/>
      <c r="FX56" s="261"/>
      <c r="FY56" s="261"/>
      <c r="FZ56" s="261"/>
      <c r="GA56" s="261"/>
      <c r="GB56" s="261"/>
      <c r="GC56" s="261"/>
      <c r="GD56" s="261"/>
      <c r="GE56" s="261"/>
      <c r="GF56" s="261"/>
      <c r="GG56" s="261"/>
      <c r="GH56" s="261"/>
      <c r="GI56" s="261"/>
      <c r="GJ56" s="261"/>
      <c r="GK56" s="261"/>
      <c r="GL56" s="261"/>
      <c r="GM56" s="261"/>
      <c r="GN56" s="261"/>
      <c r="GO56" s="261"/>
      <c r="GP56" s="261"/>
      <c r="GQ56" s="261"/>
      <c r="GR56" s="261"/>
      <c r="GS56" s="261"/>
      <c r="GT56" s="261"/>
      <c r="GU56" s="261"/>
      <c r="GV56" s="261"/>
      <c r="GW56" s="261"/>
      <c r="GX56" s="261"/>
      <c r="GY56" s="261"/>
      <c r="GZ56" s="261"/>
      <c r="HA56" s="261"/>
      <c r="HB56" s="261"/>
      <c r="HC56" s="261"/>
      <c r="HD56" s="261"/>
      <c r="HE56" s="261"/>
      <c r="HF56" s="261"/>
      <c r="HG56" s="261"/>
      <c r="HH56" s="261"/>
      <c r="HI56" s="261"/>
      <c r="HJ56" s="261"/>
      <c r="HK56" s="261"/>
      <c r="HL56" s="261"/>
      <c r="HM56" s="261"/>
      <c r="HN56" s="261"/>
      <c r="HO56" s="261"/>
      <c r="HP56" s="261"/>
      <c r="HQ56" s="261"/>
      <c r="HR56" s="261"/>
      <c r="HS56" s="261"/>
      <c r="HT56" s="261"/>
      <c r="HU56" s="261"/>
      <c r="HV56" s="261"/>
      <c r="HW56" s="261"/>
      <c r="HX56" s="261"/>
      <c r="HY56" s="261"/>
      <c r="HZ56" s="261"/>
      <c r="IA56" s="261"/>
      <c r="IB56" s="261"/>
      <c r="IC56" s="261"/>
      <c r="ID56" s="261"/>
      <c r="IE56" s="261"/>
      <c r="IF56" s="261"/>
      <c r="IG56" s="261"/>
      <c r="IH56" s="261"/>
      <c r="II56" s="261"/>
      <c r="IJ56" s="261"/>
      <c r="IK56" s="261"/>
      <c r="IL56" s="261"/>
      <c r="IM56" s="261"/>
      <c r="IN56" s="261"/>
      <c r="IO56" s="261"/>
      <c r="IP56" s="261"/>
      <c r="IQ56" s="261"/>
      <c r="IR56" s="261"/>
      <c r="IS56" s="261"/>
      <c r="IT56" s="261"/>
      <c r="IU56" s="261"/>
      <c r="IV56" s="261"/>
    </row>
    <row r="57" spans="1:6" s="263" customFormat="1" ht="12" customHeight="1">
      <c r="A57" s="351" t="s">
        <v>209</v>
      </c>
      <c r="B57" s="351"/>
      <c r="C57" s="351"/>
      <c r="D57" s="351"/>
      <c r="E57" s="351"/>
      <c r="F57" s="351"/>
    </row>
    <row r="58" spans="1:6" s="263" customFormat="1" ht="12" customHeight="1">
      <c r="A58" s="264"/>
      <c r="F58" s="265"/>
    </row>
    <row r="59" spans="1:256" s="264" customFormat="1" ht="12" customHeight="1">
      <c r="A59" s="283"/>
      <c r="B59" s="352" t="s">
        <v>174</v>
      </c>
      <c r="C59" s="352"/>
      <c r="D59" s="353" t="s">
        <v>175</v>
      </c>
      <c r="E59" s="353"/>
      <c r="F59" s="285" t="s">
        <v>4</v>
      </c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  <c r="AO59" s="263"/>
      <c r="AP59" s="263"/>
      <c r="AQ59" s="263"/>
      <c r="AR59" s="263"/>
      <c r="AS59" s="263"/>
      <c r="AT59" s="263"/>
      <c r="AU59" s="263"/>
      <c r="AV59" s="263"/>
      <c r="AW59" s="263"/>
      <c r="AX59" s="263"/>
      <c r="AY59" s="263"/>
      <c r="AZ59" s="263"/>
      <c r="BA59" s="263"/>
      <c r="BB59" s="263"/>
      <c r="BC59" s="263"/>
      <c r="BD59" s="263"/>
      <c r="BE59" s="263"/>
      <c r="BF59" s="263"/>
      <c r="BG59" s="263"/>
      <c r="BH59" s="263"/>
      <c r="BI59" s="263"/>
      <c r="BJ59" s="263"/>
      <c r="BK59" s="263"/>
      <c r="BL59" s="263"/>
      <c r="BM59" s="263"/>
      <c r="BN59" s="263"/>
      <c r="BO59" s="263"/>
      <c r="BP59" s="263"/>
      <c r="BQ59" s="263"/>
      <c r="BR59" s="263"/>
      <c r="BS59" s="263"/>
      <c r="BT59" s="263"/>
      <c r="BU59" s="263"/>
      <c r="BV59" s="263"/>
      <c r="BW59" s="263"/>
      <c r="BX59" s="263"/>
      <c r="BY59" s="263"/>
      <c r="BZ59" s="263"/>
      <c r="CA59" s="263"/>
      <c r="CB59" s="263"/>
      <c r="CC59" s="263"/>
      <c r="CD59" s="263"/>
      <c r="CE59" s="263"/>
      <c r="CF59" s="263"/>
      <c r="CG59" s="263"/>
      <c r="CH59" s="263"/>
      <c r="CI59" s="263"/>
      <c r="CJ59" s="263"/>
      <c r="CK59" s="263"/>
      <c r="CL59" s="263"/>
      <c r="CM59" s="263"/>
      <c r="CN59" s="263"/>
      <c r="CO59" s="263"/>
      <c r="CP59" s="263"/>
      <c r="CQ59" s="263"/>
      <c r="CR59" s="263"/>
      <c r="CS59" s="263"/>
      <c r="CT59" s="263"/>
      <c r="CU59" s="263"/>
      <c r="CV59" s="263"/>
      <c r="CW59" s="263"/>
      <c r="CX59" s="263"/>
      <c r="CY59" s="263"/>
      <c r="CZ59" s="263"/>
      <c r="DA59" s="263"/>
      <c r="DB59" s="263"/>
      <c r="DC59" s="263"/>
      <c r="DD59" s="263"/>
      <c r="DE59" s="263"/>
      <c r="DF59" s="263"/>
      <c r="DG59" s="263"/>
      <c r="DH59" s="263"/>
      <c r="DI59" s="263"/>
      <c r="DJ59" s="263"/>
      <c r="DK59" s="263"/>
      <c r="DL59" s="263"/>
      <c r="DM59" s="263"/>
      <c r="DN59" s="263"/>
      <c r="DO59" s="263"/>
      <c r="DP59" s="263"/>
      <c r="DQ59" s="263"/>
      <c r="DR59" s="263"/>
      <c r="DS59" s="263"/>
      <c r="DT59" s="263"/>
      <c r="DU59" s="263"/>
      <c r="DV59" s="263"/>
      <c r="DW59" s="263"/>
      <c r="DX59" s="263"/>
      <c r="DY59" s="263"/>
      <c r="DZ59" s="263"/>
      <c r="EA59" s="263"/>
      <c r="EB59" s="263"/>
      <c r="EC59" s="263"/>
      <c r="ED59" s="263"/>
      <c r="EE59" s="263"/>
      <c r="EF59" s="263"/>
      <c r="EG59" s="263"/>
      <c r="EH59" s="263"/>
      <c r="EI59" s="263"/>
      <c r="EJ59" s="263"/>
      <c r="EK59" s="263"/>
      <c r="EL59" s="263"/>
      <c r="EM59" s="263"/>
      <c r="EN59" s="263"/>
      <c r="EO59" s="263"/>
      <c r="EP59" s="263"/>
      <c r="EQ59" s="263"/>
      <c r="ER59" s="263"/>
      <c r="ES59" s="263"/>
      <c r="ET59" s="263"/>
      <c r="EU59" s="263"/>
      <c r="EV59" s="263"/>
      <c r="EW59" s="263"/>
      <c r="EX59" s="263"/>
      <c r="EY59" s="263"/>
      <c r="EZ59" s="263"/>
      <c r="FA59" s="263"/>
      <c r="FB59" s="263"/>
      <c r="FC59" s="263"/>
      <c r="FD59" s="263"/>
      <c r="FE59" s="263"/>
      <c r="FF59" s="263"/>
      <c r="FG59" s="263"/>
      <c r="FH59" s="263"/>
      <c r="FI59" s="263"/>
      <c r="FJ59" s="263"/>
      <c r="FK59" s="263"/>
      <c r="FL59" s="263"/>
      <c r="FM59" s="263"/>
      <c r="FN59" s="263"/>
      <c r="FO59" s="263"/>
      <c r="FP59" s="263"/>
      <c r="FQ59" s="263"/>
      <c r="FR59" s="263"/>
      <c r="FS59" s="263"/>
      <c r="FT59" s="263"/>
      <c r="FU59" s="263"/>
      <c r="FV59" s="263"/>
      <c r="FW59" s="263"/>
      <c r="FX59" s="263"/>
      <c r="FY59" s="263"/>
      <c r="FZ59" s="263"/>
      <c r="GA59" s="263"/>
      <c r="GB59" s="263"/>
      <c r="GC59" s="263"/>
      <c r="GD59" s="263"/>
      <c r="GE59" s="263"/>
      <c r="GF59" s="263"/>
      <c r="GG59" s="263"/>
      <c r="GH59" s="263"/>
      <c r="GI59" s="263"/>
      <c r="GJ59" s="263"/>
      <c r="GK59" s="263"/>
      <c r="GL59" s="263"/>
      <c r="GM59" s="263"/>
      <c r="GN59" s="263"/>
      <c r="GO59" s="263"/>
      <c r="GP59" s="263"/>
      <c r="GQ59" s="263"/>
      <c r="GR59" s="263"/>
      <c r="GS59" s="263"/>
      <c r="GT59" s="263"/>
      <c r="GU59" s="263"/>
      <c r="GV59" s="263"/>
      <c r="GW59" s="263"/>
      <c r="GX59" s="263"/>
      <c r="GY59" s="263"/>
      <c r="GZ59" s="263"/>
      <c r="HA59" s="263"/>
      <c r="HB59" s="263"/>
      <c r="HC59" s="263"/>
      <c r="HD59" s="263"/>
      <c r="HE59" s="263"/>
      <c r="HF59" s="263"/>
      <c r="HG59" s="263"/>
      <c r="HH59" s="263"/>
      <c r="HI59" s="263"/>
      <c r="HJ59" s="263"/>
      <c r="HK59" s="263"/>
      <c r="HL59" s="263"/>
      <c r="HM59" s="263"/>
      <c r="HN59" s="263"/>
      <c r="HO59" s="263"/>
      <c r="HP59" s="263"/>
      <c r="HQ59" s="263"/>
      <c r="HR59" s="263"/>
      <c r="HS59" s="263"/>
      <c r="HT59" s="263"/>
      <c r="HU59" s="263"/>
      <c r="HV59" s="263"/>
      <c r="HW59" s="263"/>
      <c r="HX59" s="263"/>
      <c r="HY59" s="263"/>
      <c r="HZ59" s="263"/>
      <c r="IA59" s="263"/>
      <c r="IB59" s="263"/>
      <c r="IC59" s="263"/>
      <c r="ID59" s="263"/>
      <c r="IE59" s="263"/>
      <c r="IF59" s="263"/>
      <c r="IG59" s="263"/>
      <c r="IH59" s="263"/>
      <c r="II59" s="263"/>
      <c r="IJ59" s="263"/>
      <c r="IK59" s="263"/>
      <c r="IL59" s="263"/>
      <c r="IM59" s="263"/>
      <c r="IN59" s="263"/>
      <c r="IO59" s="263"/>
      <c r="IP59" s="263"/>
      <c r="IQ59" s="263"/>
      <c r="IR59" s="263"/>
      <c r="IS59" s="263"/>
      <c r="IT59" s="263"/>
      <c r="IU59" s="263"/>
      <c r="IV59" s="263"/>
    </row>
    <row r="60" spans="1:256" s="264" customFormat="1" ht="12" customHeight="1">
      <c r="A60" s="286" t="s">
        <v>171</v>
      </c>
      <c r="B60" s="284" t="s">
        <v>13</v>
      </c>
      <c r="C60" s="284" t="s">
        <v>27</v>
      </c>
      <c r="D60" s="284" t="s">
        <v>13</v>
      </c>
      <c r="E60" s="284" t="s">
        <v>27</v>
      </c>
      <c r="F60" s="285" t="s">
        <v>13</v>
      </c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  <c r="AN60" s="263"/>
      <c r="AO60" s="263"/>
      <c r="AP60" s="263"/>
      <c r="AQ60" s="263"/>
      <c r="AR60" s="263"/>
      <c r="AS60" s="263"/>
      <c r="AT60" s="263"/>
      <c r="AU60" s="263"/>
      <c r="AV60" s="263"/>
      <c r="AW60" s="263"/>
      <c r="AX60" s="263"/>
      <c r="AY60" s="263"/>
      <c r="AZ60" s="263"/>
      <c r="BA60" s="263"/>
      <c r="BB60" s="263"/>
      <c r="BC60" s="263"/>
      <c r="BD60" s="263"/>
      <c r="BE60" s="263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3"/>
      <c r="CE60" s="263"/>
      <c r="CF60" s="263"/>
      <c r="CG60" s="263"/>
      <c r="CH60" s="263"/>
      <c r="CI60" s="263"/>
      <c r="CJ60" s="263"/>
      <c r="CK60" s="263"/>
      <c r="CL60" s="263"/>
      <c r="CM60" s="263"/>
      <c r="CN60" s="263"/>
      <c r="CO60" s="263"/>
      <c r="CP60" s="263"/>
      <c r="CQ60" s="263"/>
      <c r="CR60" s="263"/>
      <c r="CS60" s="263"/>
      <c r="CT60" s="263"/>
      <c r="CU60" s="263"/>
      <c r="CV60" s="263"/>
      <c r="CW60" s="263"/>
      <c r="CX60" s="263"/>
      <c r="CY60" s="263"/>
      <c r="CZ60" s="263"/>
      <c r="DA60" s="263"/>
      <c r="DB60" s="263"/>
      <c r="DC60" s="263"/>
      <c r="DD60" s="263"/>
      <c r="DE60" s="263"/>
      <c r="DF60" s="263"/>
      <c r="DG60" s="263"/>
      <c r="DH60" s="263"/>
      <c r="DI60" s="263"/>
      <c r="DJ60" s="263"/>
      <c r="DK60" s="263"/>
      <c r="DL60" s="263"/>
      <c r="DM60" s="263"/>
      <c r="DN60" s="263"/>
      <c r="DO60" s="263"/>
      <c r="DP60" s="263"/>
      <c r="DQ60" s="263"/>
      <c r="DR60" s="263"/>
      <c r="DS60" s="263"/>
      <c r="DT60" s="263"/>
      <c r="DU60" s="263"/>
      <c r="DV60" s="263"/>
      <c r="DW60" s="263"/>
      <c r="DX60" s="263"/>
      <c r="DY60" s="263"/>
      <c r="DZ60" s="263"/>
      <c r="EA60" s="263"/>
      <c r="EB60" s="263"/>
      <c r="EC60" s="263"/>
      <c r="ED60" s="263"/>
      <c r="EE60" s="263"/>
      <c r="EF60" s="263"/>
      <c r="EG60" s="263"/>
      <c r="EH60" s="263"/>
      <c r="EI60" s="263"/>
      <c r="EJ60" s="263"/>
      <c r="EK60" s="263"/>
      <c r="EL60" s="263"/>
      <c r="EM60" s="263"/>
      <c r="EN60" s="263"/>
      <c r="EO60" s="263"/>
      <c r="EP60" s="263"/>
      <c r="EQ60" s="263"/>
      <c r="ER60" s="263"/>
      <c r="ES60" s="263"/>
      <c r="ET60" s="263"/>
      <c r="EU60" s="263"/>
      <c r="EV60" s="263"/>
      <c r="EW60" s="263"/>
      <c r="EX60" s="263"/>
      <c r="EY60" s="263"/>
      <c r="EZ60" s="263"/>
      <c r="FA60" s="263"/>
      <c r="FB60" s="263"/>
      <c r="FC60" s="263"/>
      <c r="FD60" s="263"/>
      <c r="FE60" s="263"/>
      <c r="FF60" s="263"/>
      <c r="FG60" s="263"/>
      <c r="FH60" s="263"/>
      <c r="FI60" s="263"/>
      <c r="FJ60" s="263"/>
      <c r="FK60" s="263"/>
      <c r="FL60" s="263"/>
      <c r="FM60" s="263"/>
      <c r="FN60" s="263"/>
      <c r="FO60" s="263"/>
      <c r="FP60" s="263"/>
      <c r="FQ60" s="263"/>
      <c r="FR60" s="263"/>
      <c r="FS60" s="263"/>
      <c r="FT60" s="263"/>
      <c r="FU60" s="263"/>
      <c r="FV60" s="263"/>
      <c r="FW60" s="263"/>
      <c r="FX60" s="263"/>
      <c r="FY60" s="263"/>
      <c r="FZ60" s="263"/>
      <c r="GA60" s="263"/>
      <c r="GB60" s="263"/>
      <c r="GC60" s="263"/>
      <c r="GD60" s="263"/>
      <c r="GE60" s="263"/>
      <c r="GF60" s="263"/>
      <c r="GG60" s="263"/>
      <c r="GH60" s="263"/>
      <c r="GI60" s="263"/>
      <c r="GJ60" s="263"/>
      <c r="GK60" s="263"/>
      <c r="GL60" s="263"/>
      <c r="GM60" s="263"/>
      <c r="GN60" s="263"/>
      <c r="GO60" s="263"/>
      <c r="GP60" s="263"/>
      <c r="GQ60" s="263"/>
      <c r="GR60" s="263"/>
      <c r="GS60" s="263"/>
      <c r="GT60" s="263"/>
      <c r="GU60" s="263"/>
      <c r="GV60" s="263"/>
      <c r="GW60" s="263"/>
      <c r="GX60" s="263"/>
      <c r="GY60" s="263"/>
      <c r="GZ60" s="263"/>
      <c r="HA60" s="263"/>
      <c r="HB60" s="263"/>
      <c r="HC60" s="263"/>
      <c r="HD60" s="263"/>
      <c r="HE60" s="263"/>
      <c r="HF60" s="263"/>
      <c r="HG60" s="263"/>
      <c r="HH60" s="263"/>
      <c r="HI60" s="263"/>
      <c r="HJ60" s="263"/>
      <c r="HK60" s="263"/>
      <c r="HL60" s="263"/>
      <c r="HM60" s="263"/>
      <c r="HN60" s="263"/>
      <c r="HO60" s="263"/>
      <c r="HP60" s="263"/>
      <c r="HQ60" s="263"/>
      <c r="HR60" s="263"/>
      <c r="HS60" s="263"/>
      <c r="HT60" s="263"/>
      <c r="HU60" s="263"/>
      <c r="HV60" s="263"/>
      <c r="HW60" s="263"/>
      <c r="HX60" s="263"/>
      <c r="HY60" s="263"/>
      <c r="HZ60" s="263"/>
      <c r="IA60" s="263"/>
      <c r="IB60" s="263"/>
      <c r="IC60" s="263"/>
      <c r="ID60" s="263"/>
      <c r="IE60" s="263"/>
      <c r="IF60" s="263"/>
      <c r="IG60" s="263"/>
      <c r="IH60" s="263"/>
      <c r="II60" s="263"/>
      <c r="IJ60" s="263"/>
      <c r="IK60" s="263"/>
      <c r="IL60" s="263"/>
      <c r="IM60" s="263"/>
      <c r="IN60" s="263"/>
      <c r="IO60" s="263"/>
      <c r="IP60" s="263"/>
      <c r="IQ60" s="263"/>
      <c r="IR60" s="263"/>
      <c r="IS60" s="263"/>
      <c r="IT60" s="263"/>
      <c r="IU60" s="263"/>
      <c r="IV60" s="263"/>
    </row>
    <row r="61" spans="1:256" s="264" customFormat="1" ht="12" customHeight="1">
      <c r="A61" s="264" t="s">
        <v>68</v>
      </c>
      <c r="B61" s="273">
        <v>0</v>
      </c>
      <c r="C61" s="290">
        <f aca="true" t="shared" si="9" ref="C61:C67">B61/F61*100</f>
        <v>0</v>
      </c>
      <c r="D61" s="273">
        <v>4</v>
      </c>
      <c r="E61" s="290">
        <f aca="true" t="shared" si="10" ref="E61:E67">D61/F61*100</f>
        <v>100</v>
      </c>
      <c r="F61" s="276">
        <f aca="true" t="shared" si="11" ref="F61:F67">SUM(D61,B61)</f>
        <v>4</v>
      </c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/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/>
      <c r="BU61" s="263"/>
      <c r="BV61" s="263"/>
      <c r="BW61" s="263"/>
      <c r="BX61" s="263"/>
      <c r="BY61" s="263"/>
      <c r="BZ61" s="263"/>
      <c r="CA61" s="263"/>
      <c r="CB61" s="263"/>
      <c r="CC61" s="263"/>
      <c r="CD61" s="263"/>
      <c r="CE61" s="263"/>
      <c r="CF61" s="263"/>
      <c r="CG61" s="263"/>
      <c r="CH61" s="263"/>
      <c r="CI61" s="263"/>
      <c r="CJ61" s="263"/>
      <c r="CK61" s="263"/>
      <c r="CL61" s="263"/>
      <c r="CM61" s="263"/>
      <c r="CN61" s="263"/>
      <c r="CO61" s="263"/>
      <c r="CP61" s="263"/>
      <c r="CQ61" s="263"/>
      <c r="CR61" s="263"/>
      <c r="CS61" s="263"/>
      <c r="CT61" s="263"/>
      <c r="CU61" s="263"/>
      <c r="CV61" s="263"/>
      <c r="CW61" s="263"/>
      <c r="CX61" s="263"/>
      <c r="CY61" s="263"/>
      <c r="CZ61" s="263"/>
      <c r="DA61" s="263"/>
      <c r="DB61" s="263"/>
      <c r="DC61" s="263"/>
      <c r="DD61" s="263"/>
      <c r="DE61" s="263"/>
      <c r="DF61" s="263"/>
      <c r="DG61" s="263"/>
      <c r="DH61" s="263"/>
      <c r="DI61" s="263"/>
      <c r="DJ61" s="263"/>
      <c r="DK61" s="263"/>
      <c r="DL61" s="263"/>
      <c r="DM61" s="263"/>
      <c r="DN61" s="263"/>
      <c r="DO61" s="263"/>
      <c r="DP61" s="263"/>
      <c r="DQ61" s="263"/>
      <c r="DR61" s="263"/>
      <c r="DS61" s="263"/>
      <c r="DT61" s="263"/>
      <c r="DU61" s="263"/>
      <c r="DV61" s="263"/>
      <c r="DW61" s="263"/>
      <c r="DX61" s="263"/>
      <c r="DY61" s="263"/>
      <c r="DZ61" s="263"/>
      <c r="EA61" s="263"/>
      <c r="EB61" s="263"/>
      <c r="EC61" s="263"/>
      <c r="ED61" s="263"/>
      <c r="EE61" s="263"/>
      <c r="EF61" s="263"/>
      <c r="EG61" s="263"/>
      <c r="EH61" s="263"/>
      <c r="EI61" s="263"/>
      <c r="EJ61" s="263"/>
      <c r="EK61" s="263"/>
      <c r="EL61" s="263"/>
      <c r="EM61" s="263"/>
      <c r="EN61" s="263"/>
      <c r="EO61" s="263"/>
      <c r="EP61" s="263"/>
      <c r="EQ61" s="263"/>
      <c r="ER61" s="263"/>
      <c r="ES61" s="263"/>
      <c r="ET61" s="263"/>
      <c r="EU61" s="263"/>
      <c r="EV61" s="263"/>
      <c r="EW61" s="263"/>
      <c r="EX61" s="263"/>
      <c r="EY61" s="263"/>
      <c r="EZ61" s="263"/>
      <c r="FA61" s="263"/>
      <c r="FB61" s="263"/>
      <c r="FC61" s="263"/>
      <c r="FD61" s="263"/>
      <c r="FE61" s="263"/>
      <c r="FF61" s="263"/>
      <c r="FG61" s="263"/>
      <c r="FH61" s="263"/>
      <c r="FI61" s="263"/>
      <c r="FJ61" s="263"/>
      <c r="FK61" s="263"/>
      <c r="FL61" s="263"/>
      <c r="FM61" s="263"/>
      <c r="FN61" s="263"/>
      <c r="FO61" s="263"/>
      <c r="FP61" s="263"/>
      <c r="FQ61" s="263"/>
      <c r="FR61" s="263"/>
      <c r="FS61" s="263"/>
      <c r="FT61" s="263"/>
      <c r="FU61" s="263"/>
      <c r="FV61" s="263"/>
      <c r="FW61" s="263"/>
      <c r="FX61" s="263"/>
      <c r="FY61" s="263"/>
      <c r="FZ61" s="263"/>
      <c r="GA61" s="263"/>
      <c r="GB61" s="263"/>
      <c r="GC61" s="263"/>
      <c r="GD61" s="263"/>
      <c r="GE61" s="263"/>
      <c r="GF61" s="263"/>
      <c r="GG61" s="263"/>
      <c r="GH61" s="263"/>
      <c r="GI61" s="263"/>
      <c r="GJ61" s="263"/>
      <c r="GK61" s="263"/>
      <c r="GL61" s="263"/>
      <c r="GM61" s="263"/>
      <c r="GN61" s="263"/>
      <c r="GO61" s="263"/>
      <c r="GP61" s="263"/>
      <c r="GQ61" s="263"/>
      <c r="GR61" s="263"/>
      <c r="GS61" s="263"/>
      <c r="GT61" s="263"/>
      <c r="GU61" s="263"/>
      <c r="GV61" s="263"/>
      <c r="GW61" s="263"/>
      <c r="GX61" s="263"/>
      <c r="GY61" s="263"/>
      <c r="GZ61" s="263"/>
      <c r="HA61" s="263"/>
      <c r="HB61" s="263"/>
      <c r="HC61" s="263"/>
      <c r="HD61" s="263"/>
      <c r="HE61" s="263"/>
      <c r="HF61" s="263"/>
      <c r="HG61" s="263"/>
      <c r="HH61" s="263"/>
      <c r="HI61" s="263"/>
      <c r="HJ61" s="263"/>
      <c r="HK61" s="263"/>
      <c r="HL61" s="263"/>
      <c r="HM61" s="263"/>
      <c r="HN61" s="263"/>
      <c r="HO61" s="263"/>
      <c r="HP61" s="263"/>
      <c r="HQ61" s="263"/>
      <c r="HR61" s="263"/>
      <c r="HS61" s="263"/>
      <c r="HT61" s="263"/>
      <c r="HU61" s="263"/>
      <c r="HV61" s="263"/>
      <c r="HW61" s="263"/>
      <c r="HX61" s="263"/>
      <c r="HY61" s="263"/>
      <c r="HZ61" s="263"/>
      <c r="IA61" s="263"/>
      <c r="IB61" s="263"/>
      <c r="IC61" s="263"/>
      <c r="ID61" s="263"/>
      <c r="IE61" s="263"/>
      <c r="IF61" s="263"/>
      <c r="IG61" s="263"/>
      <c r="IH61" s="263"/>
      <c r="II61" s="263"/>
      <c r="IJ61" s="263"/>
      <c r="IK61" s="263"/>
      <c r="IL61" s="263"/>
      <c r="IM61" s="263"/>
      <c r="IN61" s="263"/>
      <c r="IO61" s="263"/>
      <c r="IP61" s="263"/>
      <c r="IQ61" s="263"/>
      <c r="IR61" s="263"/>
      <c r="IS61" s="263"/>
      <c r="IT61" s="263"/>
      <c r="IU61" s="263"/>
      <c r="IV61" s="263"/>
    </row>
    <row r="62" spans="1:6" s="264" customFormat="1" ht="12" customHeight="1">
      <c r="A62" s="264" t="s">
        <v>72</v>
      </c>
      <c r="B62" s="273">
        <v>4</v>
      </c>
      <c r="C62" s="290">
        <f t="shared" si="9"/>
        <v>25</v>
      </c>
      <c r="D62" s="273">
        <v>12</v>
      </c>
      <c r="E62" s="290">
        <f t="shared" si="10"/>
        <v>75</v>
      </c>
      <c r="F62" s="276">
        <f t="shared" si="11"/>
        <v>16</v>
      </c>
    </row>
    <row r="63" spans="1:6" s="264" customFormat="1" ht="12" customHeight="1">
      <c r="A63" s="264" t="s">
        <v>100</v>
      </c>
      <c r="B63" s="273">
        <v>5</v>
      </c>
      <c r="C63" s="290">
        <f t="shared" si="9"/>
        <v>25</v>
      </c>
      <c r="D63" s="273">
        <v>15</v>
      </c>
      <c r="E63" s="290">
        <f t="shared" si="10"/>
        <v>75</v>
      </c>
      <c r="F63" s="276">
        <f t="shared" si="11"/>
        <v>20</v>
      </c>
    </row>
    <row r="64" spans="1:6" s="264" customFormat="1" ht="12" customHeight="1">
      <c r="A64" s="137" t="s">
        <v>116</v>
      </c>
      <c r="B64" s="270">
        <v>5</v>
      </c>
      <c r="C64" s="76">
        <f t="shared" si="9"/>
        <v>26.31578947368421</v>
      </c>
      <c r="D64" s="270">
        <v>14</v>
      </c>
      <c r="E64" s="76">
        <f t="shared" si="10"/>
        <v>73.68421052631578</v>
      </c>
      <c r="F64" s="272">
        <f t="shared" si="11"/>
        <v>19</v>
      </c>
    </row>
    <row r="65" spans="1:256" s="263" customFormat="1" ht="12" customHeight="1">
      <c r="A65" s="137" t="s">
        <v>126</v>
      </c>
      <c r="B65" s="270">
        <v>4</v>
      </c>
      <c r="C65" s="76">
        <f t="shared" si="9"/>
        <v>16</v>
      </c>
      <c r="D65" s="270">
        <v>21</v>
      </c>
      <c r="E65" s="76">
        <f t="shared" si="10"/>
        <v>84</v>
      </c>
      <c r="F65" s="272">
        <f t="shared" si="11"/>
        <v>25</v>
      </c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  <c r="AJ65" s="264"/>
      <c r="AK65" s="264"/>
      <c r="AL65" s="264"/>
      <c r="AM65" s="264"/>
      <c r="AN65" s="264"/>
      <c r="AO65" s="264"/>
      <c r="AP65" s="264"/>
      <c r="AQ65" s="264"/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264"/>
      <c r="BC65" s="264"/>
      <c r="BD65" s="264"/>
      <c r="BE65" s="264"/>
      <c r="BF65" s="264"/>
      <c r="BG65" s="264"/>
      <c r="BH65" s="264"/>
      <c r="BI65" s="264"/>
      <c r="BJ65" s="264"/>
      <c r="BK65" s="264"/>
      <c r="BL65" s="264"/>
      <c r="BM65" s="264"/>
      <c r="BN65" s="264"/>
      <c r="BO65" s="264"/>
      <c r="BP65" s="264"/>
      <c r="BQ65" s="264"/>
      <c r="BR65" s="264"/>
      <c r="BS65" s="264"/>
      <c r="BT65" s="264"/>
      <c r="BU65" s="264"/>
      <c r="BV65" s="264"/>
      <c r="BW65" s="264"/>
      <c r="BX65" s="264"/>
      <c r="BY65" s="264"/>
      <c r="BZ65" s="264"/>
      <c r="CA65" s="264"/>
      <c r="CB65" s="264"/>
      <c r="CC65" s="264"/>
      <c r="CD65" s="264"/>
      <c r="CE65" s="264"/>
      <c r="CF65" s="264"/>
      <c r="CG65" s="264"/>
      <c r="CH65" s="264"/>
      <c r="CI65" s="264"/>
      <c r="CJ65" s="264"/>
      <c r="CK65" s="264"/>
      <c r="CL65" s="264"/>
      <c r="CM65" s="264"/>
      <c r="CN65" s="264"/>
      <c r="CO65" s="264"/>
      <c r="CP65" s="264"/>
      <c r="CQ65" s="264"/>
      <c r="CR65" s="264"/>
      <c r="CS65" s="264"/>
      <c r="CT65" s="264"/>
      <c r="CU65" s="264"/>
      <c r="CV65" s="264"/>
      <c r="CW65" s="264"/>
      <c r="CX65" s="264"/>
      <c r="CY65" s="264"/>
      <c r="CZ65" s="264"/>
      <c r="DA65" s="264"/>
      <c r="DB65" s="264"/>
      <c r="DC65" s="264"/>
      <c r="DD65" s="264"/>
      <c r="DE65" s="264"/>
      <c r="DF65" s="264"/>
      <c r="DG65" s="264"/>
      <c r="DH65" s="264"/>
      <c r="DI65" s="264"/>
      <c r="DJ65" s="264"/>
      <c r="DK65" s="264"/>
      <c r="DL65" s="264"/>
      <c r="DM65" s="264"/>
      <c r="DN65" s="264"/>
      <c r="DO65" s="264"/>
      <c r="DP65" s="264"/>
      <c r="DQ65" s="264"/>
      <c r="DR65" s="264"/>
      <c r="DS65" s="264"/>
      <c r="DT65" s="264"/>
      <c r="DU65" s="264"/>
      <c r="DV65" s="264"/>
      <c r="DW65" s="264"/>
      <c r="DX65" s="264"/>
      <c r="DY65" s="264"/>
      <c r="DZ65" s="264"/>
      <c r="EA65" s="264"/>
      <c r="EB65" s="264"/>
      <c r="EC65" s="264"/>
      <c r="ED65" s="264"/>
      <c r="EE65" s="264"/>
      <c r="EF65" s="264"/>
      <c r="EG65" s="264"/>
      <c r="EH65" s="264"/>
      <c r="EI65" s="264"/>
      <c r="EJ65" s="264"/>
      <c r="EK65" s="264"/>
      <c r="EL65" s="264"/>
      <c r="EM65" s="264"/>
      <c r="EN65" s="264"/>
      <c r="EO65" s="264"/>
      <c r="EP65" s="264"/>
      <c r="EQ65" s="264"/>
      <c r="ER65" s="264"/>
      <c r="ES65" s="264"/>
      <c r="ET65" s="264"/>
      <c r="EU65" s="264"/>
      <c r="EV65" s="264"/>
      <c r="EW65" s="264"/>
      <c r="EX65" s="264"/>
      <c r="EY65" s="264"/>
      <c r="EZ65" s="264"/>
      <c r="FA65" s="264"/>
      <c r="FB65" s="264"/>
      <c r="FC65" s="264"/>
      <c r="FD65" s="264"/>
      <c r="FE65" s="264"/>
      <c r="FF65" s="264"/>
      <c r="FG65" s="264"/>
      <c r="FH65" s="264"/>
      <c r="FI65" s="264"/>
      <c r="FJ65" s="264"/>
      <c r="FK65" s="264"/>
      <c r="FL65" s="264"/>
      <c r="FM65" s="264"/>
      <c r="FN65" s="264"/>
      <c r="FO65" s="264"/>
      <c r="FP65" s="264"/>
      <c r="FQ65" s="264"/>
      <c r="FR65" s="264"/>
      <c r="FS65" s="264"/>
      <c r="FT65" s="264"/>
      <c r="FU65" s="264"/>
      <c r="FV65" s="264"/>
      <c r="FW65" s="264"/>
      <c r="FX65" s="264"/>
      <c r="FY65" s="264"/>
      <c r="FZ65" s="264"/>
      <c r="GA65" s="264"/>
      <c r="GB65" s="264"/>
      <c r="GC65" s="264"/>
      <c r="GD65" s="264"/>
      <c r="GE65" s="264"/>
      <c r="GF65" s="264"/>
      <c r="GG65" s="264"/>
      <c r="GH65" s="264"/>
      <c r="GI65" s="264"/>
      <c r="GJ65" s="264"/>
      <c r="GK65" s="264"/>
      <c r="GL65" s="264"/>
      <c r="GM65" s="264"/>
      <c r="GN65" s="264"/>
      <c r="GO65" s="264"/>
      <c r="GP65" s="264"/>
      <c r="GQ65" s="264"/>
      <c r="GR65" s="264"/>
      <c r="GS65" s="264"/>
      <c r="GT65" s="264"/>
      <c r="GU65" s="264"/>
      <c r="GV65" s="264"/>
      <c r="GW65" s="264"/>
      <c r="GX65" s="264"/>
      <c r="GY65" s="264"/>
      <c r="GZ65" s="264"/>
      <c r="HA65" s="264"/>
      <c r="HB65" s="264"/>
      <c r="HC65" s="264"/>
      <c r="HD65" s="264"/>
      <c r="HE65" s="264"/>
      <c r="HF65" s="264"/>
      <c r="HG65" s="264"/>
      <c r="HH65" s="264"/>
      <c r="HI65" s="264"/>
      <c r="HJ65" s="264"/>
      <c r="HK65" s="264"/>
      <c r="HL65" s="264"/>
      <c r="HM65" s="264"/>
      <c r="HN65" s="264"/>
      <c r="HO65" s="264"/>
      <c r="HP65" s="264"/>
      <c r="HQ65" s="264"/>
      <c r="HR65" s="264"/>
      <c r="HS65" s="264"/>
      <c r="HT65" s="264"/>
      <c r="HU65" s="264"/>
      <c r="HV65" s="264"/>
      <c r="HW65" s="264"/>
      <c r="HX65" s="264"/>
      <c r="HY65" s="264"/>
      <c r="HZ65" s="264"/>
      <c r="IA65" s="264"/>
      <c r="IB65" s="264"/>
      <c r="IC65" s="264"/>
      <c r="ID65" s="264"/>
      <c r="IE65" s="264"/>
      <c r="IF65" s="264"/>
      <c r="IG65" s="264"/>
      <c r="IH65" s="264"/>
      <c r="II65" s="264"/>
      <c r="IJ65" s="264"/>
      <c r="IK65" s="264"/>
      <c r="IL65" s="264"/>
      <c r="IM65" s="264"/>
      <c r="IN65" s="264"/>
      <c r="IO65" s="264"/>
      <c r="IP65" s="264"/>
      <c r="IQ65" s="264"/>
      <c r="IR65" s="264"/>
      <c r="IS65" s="264"/>
      <c r="IT65" s="264"/>
      <c r="IU65" s="264"/>
      <c r="IV65" s="264"/>
    </row>
    <row r="66" spans="1:256" s="263" customFormat="1" ht="12" customHeight="1">
      <c r="A66" s="137" t="s">
        <v>131</v>
      </c>
      <c r="B66" s="270">
        <v>4</v>
      </c>
      <c r="C66" s="339">
        <f t="shared" si="9"/>
        <v>23.52941176470588</v>
      </c>
      <c r="D66" s="270">
        <v>13</v>
      </c>
      <c r="E66" s="339">
        <f t="shared" si="10"/>
        <v>76.47058823529412</v>
      </c>
      <c r="F66" s="272">
        <f t="shared" si="11"/>
        <v>17</v>
      </c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264"/>
      <c r="AL66" s="264"/>
      <c r="AM66" s="264"/>
      <c r="AN66" s="264"/>
      <c r="AO66" s="264"/>
      <c r="AP66" s="264"/>
      <c r="AQ66" s="264"/>
      <c r="AR66" s="264"/>
      <c r="AS66" s="264"/>
      <c r="AT66" s="264"/>
      <c r="AU66" s="264"/>
      <c r="AV66" s="264"/>
      <c r="AW66" s="264"/>
      <c r="AX66" s="264"/>
      <c r="AY66" s="264"/>
      <c r="AZ66" s="264"/>
      <c r="BA66" s="264"/>
      <c r="BB66" s="264"/>
      <c r="BC66" s="264"/>
      <c r="BD66" s="264"/>
      <c r="BE66" s="264"/>
      <c r="BF66" s="264"/>
      <c r="BG66" s="264"/>
      <c r="BH66" s="264"/>
      <c r="BI66" s="264"/>
      <c r="BJ66" s="264"/>
      <c r="BK66" s="264"/>
      <c r="BL66" s="264"/>
      <c r="BM66" s="264"/>
      <c r="BN66" s="264"/>
      <c r="BO66" s="264"/>
      <c r="BP66" s="264"/>
      <c r="BQ66" s="264"/>
      <c r="BR66" s="264"/>
      <c r="BS66" s="264"/>
      <c r="BT66" s="264"/>
      <c r="BU66" s="264"/>
      <c r="BV66" s="264"/>
      <c r="BW66" s="264"/>
      <c r="BX66" s="264"/>
      <c r="BY66" s="264"/>
      <c r="BZ66" s="264"/>
      <c r="CA66" s="264"/>
      <c r="CB66" s="264"/>
      <c r="CC66" s="264"/>
      <c r="CD66" s="264"/>
      <c r="CE66" s="264"/>
      <c r="CF66" s="264"/>
      <c r="CG66" s="264"/>
      <c r="CH66" s="264"/>
      <c r="CI66" s="264"/>
      <c r="CJ66" s="264"/>
      <c r="CK66" s="264"/>
      <c r="CL66" s="264"/>
      <c r="CM66" s="264"/>
      <c r="CN66" s="264"/>
      <c r="CO66" s="264"/>
      <c r="CP66" s="264"/>
      <c r="CQ66" s="264"/>
      <c r="CR66" s="264"/>
      <c r="CS66" s="264"/>
      <c r="CT66" s="264"/>
      <c r="CU66" s="264"/>
      <c r="CV66" s="264"/>
      <c r="CW66" s="264"/>
      <c r="CX66" s="264"/>
      <c r="CY66" s="264"/>
      <c r="CZ66" s="264"/>
      <c r="DA66" s="264"/>
      <c r="DB66" s="264"/>
      <c r="DC66" s="264"/>
      <c r="DD66" s="264"/>
      <c r="DE66" s="264"/>
      <c r="DF66" s="264"/>
      <c r="DG66" s="264"/>
      <c r="DH66" s="264"/>
      <c r="DI66" s="264"/>
      <c r="DJ66" s="264"/>
      <c r="DK66" s="264"/>
      <c r="DL66" s="264"/>
      <c r="DM66" s="264"/>
      <c r="DN66" s="264"/>
      <c r="DO66" s="264"/>
      <c r="DP66" s="264"/>
      <c r="DQ66" s="264"/>
      <c r="DR66" s="264"/>
      <c r="DS66" s="264"/>
      <c r="DT66" s="264"/>
      <c r="DU66" s="264"/>
      <c r="DV66" s="264"/>
      <c r="DW66" s="264"/>
      <c r="DX66" s="264"/>
      <c r="DY66" s="264"/>
      <c r="DZ66" s="264"/>
      <c r="EA66" s="264"/>
      <c r="EB66" s="264"/>
      <c r="EC66" s="264"/>
      <c r="ED66" s="264"/>
      <c r="EE66" s="264"/>
      <c r="EF66" s="264"/>
      <c r="EG66" s="264"/>
      <c r="EH66" s="264"/>
      <c r="EI66" s="264"/>
      <c r="EJ66" s="264"/>
      <c r="EK66" s="264"/>
      <c r="EL66" s="264"/>
      <c r="EM66" s="264"/>
      <c r="EN66" s="264"/>
      <c r="EO66" s="264"/>
      <c r="EP66" s="264"/>
      <c r="EQ66" s="264"/>
      <c r="ER66" s="264"/>
      <c r="ES66" s="264"/>
      <c r="ET66" s="264"/>
      <c r="EU66" s="264"/>
      <c r="EV66" s="264"/>
      <c r="EW66" s="264"/>
      <c r="EX66" s="264"/>
      <c r="EY66" s="264"/>
      <c r="EZ66" s="264"/>
      <c r="FA66" s="264"/>
      <c r="FB66" s="264"/>
      <c r="FC66" s="264"/>
      <c r="FD66" s="264"/>
      <c r="FE66" s="264"/>
      <c r="FF66" s="264"/>
      <c r="FG66" s="264"/>
      <c r="FH66" s="264"/>
      <c r="FI66" s="264"/>
      <c r="FJ66" s="264"/>
      <c r="FK66" s="264"/>
      <c r="FL66" s="264"/>
      <c r="FM66" s="264"/>
      <c r="FN66" s="264"/>
      <c r="FO66" s="264"/>
      <c r="FP66" s="264"/>
      <c r="FQ66" s="264"/>
      <c r="FR66" s="264"/>
      <c r="FS66" s="264"/>
      <c r="FT66" s="264"/>
      <c r="FU66" s="264"/>
      <c r="FV66" s="264"/>
      <c r="FW66" s="264"/>
      <c r="FX66" s="264"/>
      <c r="FY66" s="264"/>
      <c r="FZ66" s="264"/>
      <c r="GA66" s="264"/>
      <c r="GB66" s="264"/>
      <c r="GC66" s="264"/>
      <c r="GD66" s="264"/>
      <c r="GE66" s="264"/>
      <c r="GF66" s="264"/>
      <c r="GG66" s="264"/>
      <c r="GH66" s="264"/>
      <c r="GI66" s="264"/>
      <c r="GJ66" s="264"/>
      <c r="GK66" s="264"/>
      <c r="GL66" s="264"/>
      <c r="GM66" s="264"/>
      <c r="GN66" s="264"/>
      <c r="GO66" s="264"/>
      <c r="GP66" s="264"/>
      <c r="GQ66" s="264"/>
      <c r="GR66" s="264"/>
      <c r="GS66" s="264"/>
      <c r="GT66" s="264"/>
      <c r="GU66" s="264"/>
      <c r="GV66" s="264"/>
      <c r="GW66" s="264"/>
      <c r="GX66" s="264"/>
      <c r="GY66" s="264"/>
      <c r="GZ66" s="264"/>
      <c r="HA66" s="264"/>
      <c r="HB66" s="264"/>
      <c r="HC66" s="264"/>
      <c r="HD66" s="264"/>
      <c r="HE66" s="264"/>
      <c r="HF66" s="264"/>
      <c r="HG66" s="264"/>
      <c r="HH66" s="264"/>
      <c r="HI66" s="264"/>
      <c r="HJ66" s="264"/>
      <c r="HK66" s="264"/>
      <c r="HL66" s="264"/>
      <c r="HM66" s="264"/>
      <c r="HN66" s="264"/>
      <c r="HO66" s="264"/>
      <c r="HP66" s="264"/>
      <c r="HQ66" s="264"/>
      <c r="HR66" s="264"/>
      <c r="HS66" s="264"/>
      <c r="HT66" s="264"/>
      <c r="HU66" s="264"/>
      <c r="HV66" s="264"/>
      <c r="HW66" s="264"/>
      <c r="HX66" s="264"/>
      <c r="HY66" s="264"/>
      <c r="HZ66" s="264"/>
      <c r="IA66" s="264"/>
      <c r="IB66" s="264"/>
      <c r="IC66" s="264"/>
      <c r="ID66" s="264"/>
      <c r="IE66" s="264"/>
      <c r="IF66" s="264"/>
      <c r="IG66" s="264"/>
      <c r="IH66" s="264"/>
      <c r="II66" s="264"/>
      <c r="IJ66" s="264"/>
      <c r="IK66" s="264"/>
      <c r="IL66" s="264"/>
      <c r="IM66" s="264"/>
      <c r="IN66" s="264"/>
      <c r="IO66" s="264"/>
      <c r="IP66" s="264"/>
      <c r="IQ66" s="264"/>
      <c r="IR66" s="264"/>
      <c r="IS66" s="264"/>
      <c r="IT66" s="264"/>
      <c r="IU66" s="264"/>
      <c r="IV66" s="264"/>
    </row>
    <row r="67" spans="1:256" s="263" customFormat="1" ht="12" customHeight="1">
      <c r="A67" s="294" t="s">
        <v>143</v>
      </c>
      <c r="B67" s="210">
        <v>5</v>
      </c>
      <c r="C67" s="340">
        <f t="shared" si="9"/>
        <v>31.25</v>
      </c>
      <c r="D67" s="210">
        <v>11</v>
      </c>
      <c r="E67" s="340">
        <f t="shared" si="10"/>
        <v>68.75</v>
      </c>
      <c r="F67" s="281">
        <f t="shared" si="11"/>
        <v>16</v>
      </c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  <c r="Y67" s="264"/>
      <c r="Z67" s="264"/>
      <c r="AA67" s="264"/>
      <c r="AB67" s="264"/>
      <c r="AC67" s="264"/>
      <c r="AD67" s="264"/>
      <c r="AE67" s="264"/>
      <c r="AF67" s="264"/>
      <c r="AG67" s="264"/>
      <c r="AH67" s="264"/>
      <c r="AI67" s="264"/>
      <c r="AJ67" s="264"/>
      <c r="AK67" s="264"/>
      <c r="AL67" s="264"/>
      <c r="AM67" s="264"/>
      <c r="AN67" s="264"/>
      <c r="AO67" s="264"/>
      <c r="AP67" s="264"/>
      <c r="AQ67" s="264"/>
      <c r="AR67" s="264"/>
      <c r="AS67" s="264"/>
      <c r="AT67" s="264"/>
      <c r="AU67" s="264"/>
      <c r="AV67" s="264"/>
      <c r="AW67" s="264"/>
      <c r="AX67" s="264"/>
      <c r="AY67" s="264"/>
      <c r="AZ67" s="264"/>
      <c r="BA67" s="264"/>
      <c r="BB67" s="264"/>
      <c r="BC67" s="264"/>
      <c r="BD67" s="264"/>
      <c r="BE67" s="264"/>
      <c r="BF67" s="264"/>
      <c r="BG67" s="264"/>
      <c r="BH67" s="264"/>
      <c r="BI67" s="264"/>
      <c r="BJ67" s="264"/>
      <c r="BK67" s="264"/>
      <c r="BL67" s="264"/>
      <c r="BM67" s="264"/>
      <c r="BN67" s="264"/>
      <c r="BO67" s="264"/>
      <c r="BP67" s="264"/>
      <c r="BQ67" s="264"/>
      <c r="BR67" s="264"/>
      <c r="BS67" s="264"/>
      <c r="BT67" s="264"/>
      <c r="BU67" s="264"/>
      <c r="BV67" s="264"/>
      <c r="BW67" s="264"/>
      <c r="BX67" s="264"/>
      <c r="BY67" s="264"/>
      <c r="BZ67" s="264"/>
      <c r="CA67" s="264"/>
      <c r="CB67" s="264"/>
      <c r="CC67" s="264"/>
      <c r="CD67" s="264"/>
      <c r="CE67" s="264"/>
      <c r="CF67" s="264"/>
      <c r="CG67" s="264"/>
      <c r="CH67" s="264"/>
      <c r="CI67" s="264"/>
      <c r="CJ67" s="264"/>
      <c r="CK67" s="264"/>
      <c r="CL67" s="264"/>
      <c r="CM67" s="264"/>
      <c r="CN67" s="264"/>
      <c r="CO67" s="264"/>
      <c r="CP67" s="264"/>
      <c r="CQ67" s="264"/>
      <c r="CR67" s="264"/>
      <c r="CS67" s="264"/>
      <c r="CT67" s="264"/>
      <c r="CU67" s="264"/>
      <c r="CV67" s="264"/>
      <c r="CW67" s="264"/>
      <c r="CX67" s="264"/>
      <c r="CY67" s="264"/>
      <c r="CZ67" s="264"/>
      <c r="DA67" s="264"/>
      <c r="DB67" s="264"/>
      <c r="DC67" s="264"/>
      <c r="DD67" s="264"/>
      <c r="DE67" s="264"/>
      <c r="DF67" s="264"/>
      <c r="DG67" s="264"/>
      <c r="DH67" s="264"/>
      <c r="DI67" s="264"/>
      <c r="DJ67" s="264"/>
      <c r="DK67" s="264"/>
      <c r="DL67" s="264"/>
      <c r="DM67" s="264"/>
      <c r="DN67" s="264"/>
      <c r="DO67" s="264"/>
      <c r="DP67" s="264"/>
      <c r="DQ67" s="264"/>
      <c r="DR67" s="264"/>
      <c r="DS67" s="264"/>
      <c r="DT67" s="264"/>
      <c r="DU67" s="264"/>
      <c r="DV67" s="264"/>
      <c r="DW67" s="264"/>
      <c r="DX67" s="264"/>
      <c r="DY67" s="264"/>
      <c r="DZ67" s="264"/>
      <c r="EA67" s="264"/>
      <c r="EB67" s="264"/>
      <c r="EC67" s="264"/>
      <c r="ED67" s="264"/>
      <c r="EE67" s="264"/>
      <c r="EF67" s="264"/>
      <c r="EG67" s="264"/>
      <c r="EH67" s="264"/>
      <c r="EI67" s="264"/>
      <c r="EJ67" s="264"/>
      <c r="EK67" s="264"/>
      <c r="EL67" s="264"/>
      <c r="EM67" s="264"/>
      <c r="EN67" s="264"/>
      <c r="EO67" s="264"/>
      <c r="EP67" s="264"/>
      <c r="EQ67" s="264"/>
      <c r="ER67" s="264"/>
      <c r="ES67" s="264"/>
      <c r="ET67" s="264"/>
      <c r="EU67" s="264"/>
      <c r="EV67" s="264"/>
      <c r="EW67" s="264"/>
      <c r="EX67" s="264"/>
      <c r="EY67" s="264"/>
      <c r="EZ67" s="264"/>
      <c r="FA67" s="264"/>
      <c r="FB67" s="264"/>
      <c r="FC67" s="264"/>
      <c r="FD67" s="264"/>
      <c r="FE67" s="264"/>
      <c r="FF67" s="264"/>
      <c r="FG67" s="264"/>
      <c r="FH67" s="264"/>
      <c r="FI67" s="264"/>
      <c r="FJ67" s="264"/>
      <c r="FK67" s="264"/>
      <c r="FL67" s="264"/>
      <c r="FM67" s="264"/>
      <c r="FN67" s="264"/>
      <c r="FO67" s="264"/>
      <c r="FP67" s="264"/>
      <c r="FQ67" s="264"/>
      <c r="FR67" s="264"/>
      <c r="FS67" s="264"/>
      <c r="FT67" s="264"/>
      <c r="FU67" s="264"/>
      <c r="FV67" s="264"/>
      <c r="FW67" s="264"/>
      <c r="FX67" s="264"/>
      <c r="FY67" s="264"/>
      <c r="FZ67" s="264"/>
      <c r="GA67" s="264"/>
      <c r="GB67" s="264"/>
      <c r="GC67" s="264"/>
      <c r="GD67" s="264"/>
      <c r="GE67" s="264"/>
      <c r="GF67" s="264"/>
      <c r="GG67" s="264"/>
      <c r="GH67" s="264"/>
      <c r="GI67" s="264"/>
      <c r="GJ67" s="264"/>
      <c r="GK67" s="264"/>
      <c r="GL67" s="264"/>
      <c r="GM67" s="264"/>
      <c r="GN67" s="264"/>
      <c r="GO67" s="264"/>
      <c r="GP67" s="264"/>
      <c r="GQ67" s="264"/>
      <c r="GR67" s="264"/>
      <c r="GS67" s="264"/>
      <c r="GT67" s="264"/>
      <c r="GU67" s="264"/>
      <c r="GV67" s="264"/>
      <c r="GW67" s="264"/>
      <c r="GX67" s="264"/>
      <c r="GY67" s="264"/>
      <c r="GZ67" s="264"/>
      <c r="HA67" s="264"/>
      <c r="HB67" s="264"/>
      <c r="HC67" s="264"/>
      <c r="HD67" s="264"/>
      <c r="HE67" s="264"/>
      <c r="HF67" s="264"/>
      <c r="HG67" s="264"/>
      <c r="HH67" s="264"/>
      <c r="HI67" s="264"/>
      <c r="HJ67" s="264"/>
      <c r="HK67" s="264"/>
      <c r="HL67" s="264"/>
      <c r="HM67" s="264"/>
      <c r="HN67" s="264"/>
      <c r="HO67" s="264"/>
      <c r="HP67" s="264"/>
      <c r="HQ67" s="264"/>
      <c r="HR67" s="264"/>
      <c r="HS67" s="264"/>
      <c r="HT67" s="264"/>
      <c r="HU67" s="264"/>
      <c r="HV67" s="264"/>
      <c r="HW67" s="264"/>
      <c r="HX67" s="264"/>
      <c r="HY67" s="264"/>
      <c r="HZ67" s="264"/>
      <c r="IA67" s="264"/>
      <c r="IB67" s="264"/>
      <c r="IC67" s="264"/>
      <c r="ID67" s="264"/>
      <c r="IE67" s="264"/>
      <c r="IF67" s="264"/>
      <c r="IG67" s="264"/>
      <c r="IH67" s="264"/>
      <c r="II67" s="264"/>
      <c r="IJ67" s="264"/>
      <c r="IK67" s="264"/>
      <c r="IL67" s="264"/>
      <c r="IM67" s="264"/>
      <c r="IN67" s="264"/>
      <c r="IO67" s="264"/>
      <c r="IP67" s="264"/>
      <c r="IQ67" s="264"/>
      <c r="IR67" s="264"/>
      <c r="IS67" s="264"/>
      <c r="IT67" s="264"/>
      <c r="IU67" s="264"/>
      <c r="IV67" s="264"/>
    </row>
    <row r="68" spans="1:256" s="263" customFormat="1" ht="9.75">
      <c r="A68" s="264"/>
      <c r="B68" s="300"/>
      <c r="C68" s="301"/>
      <c r="D68" s="300"/>
      <c r="E68" s="301"/>
      <c r="F68" s="302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264"/>
      <c r="Z68" s="264"/>
      <c r="AA68" s="264"/>
      <c r="AB68" s="264"/>
      <c r="AC68" s="264"/>
      <c r="AD68" s="264"/>
      <c r="AE68" s="264"/>
      <c r="AF68" s="264"/>
      <c r="AG68" s="264"/>
      <c r="AH68" s="264"/>
      <c r="AI68" s="264"/>
      <c r="AJ68" s="264"/>
      <c r="AK68" s="264"/>
      <c r="AL68" s="264"/>
      <c r="AM68" s="264"/>
      <c r="AN68" s="264"/>
      <c r="AO68" s="264"/>
      <c r="AP68" s="264"/>
      <c r="AQ68" s="264"/>
      <c r="AR68" s="264"/>
      <c r="AS68" s="264"/>
      <c r="AT68" s="264"/>
      <c r="AU68" s="264"/>
      <c r="AV68" s="264"/>
      <c r="AW68" s="264"/>
      <c r="AX68" s="264"/>
      <c r="AY68" s="264"/>
      <c r="AZ68" s="264"/>
      <c r="BA68" s="264"/>
      <c r="BB68" s="264"/>
      <c r="BC68" s="264"/>
      <c r="BD68" s="264"/>
      <c r="BE68" s="264"/>
      <c r="BF68" s="264"/>
      <c r="BG68" s="264"/>
      <c r="BH68" s="264"/>
      <c r="BI68" s="264"/>
      <c r="BJ68" s="264"/>
      <c r="BK68" s="264"/>
      <c r="BL68" s="264"/>
      <c r="BM68" s="264"/>
      <c r="BN68" s="264"/>
      <c r="BO68" s="264"/>
      <c r="BP68" s="264"/>
      <c r="BQ68" s="264"/>
      <c r="BR68" s="264"/>
      <c r="BS68" s="264"/>
      <c r="BT68" s="264"/>
      <c r="BU68" s="264"/>
      <c r="BV68" s="264"/>
      <c r="BW68" s="264"/>
      <c r="BX68" s="264"/>
      <c r="BY68" s="264"/>
      <c r="BZ68" s="264"/>
      <c r="CA68" s="264"/>
      <c r="CB68" s="264"/>
      <c r="CC68" s="264"/>
      <c r="CD68" s="264"/>
      <c r="CE68" s="264"/>
      <c r="CF68" s="264"/>
      <c r="CG68" s="264"/>
      <c r="CH68" s="264"/>
      <c r="CI68" s="264"/>
      <c r="CJ68" s="264"/>
      <c r="CK68" s="264"/>
      <c r="CL68" s="264"/>
      <c r="CM68" s="264"/>
      <c r="CN68" s="264"/>
      <c r="CO68" s="264"/>
      <c r="CP68" s="264"/>
      <c r="CQ68" s="264"/>
      <c r="CR68" s="264"/>
      <c r="CS68" s="264"/>
      <c r="CT68" s="264"/>
      <c r="CU68" s="264"/>
      <c r="CV68" s="264"/>
      <c r="CW68" s="264"/>
      <c r="CX68" s="264"/>
      <c r="CY68" s="264"/>
      <c r="CZ68" s="264"/>
      <c r="DA68" s="264"/>
      <c r="DB68" s="264"/>
      <c r="DC68" s="264"/>
      <c r="DD68" s="264"/>
      <c r="DE68" s="264"/>
      <c r="DF68" s="264"/>
      <c r="DG68" s="264"/>
      <c r="DH68" s="264"/>
      <c r="DI68" s="264"/>
      <c r="DJ68" s="264"/>
      <c r="DK68" s="264"/>
      <c r="DL68" s="264"/>
      <c r="DM68" s="264"/>
      <c r="DN68" s="264"/>
      <c r="DO68" s="264"/>
      <c r="DP68" s="264"/>
      <c r="DQ68" s="264"/>
      <c r="DR68" s="264"/>
      <c r="DS68" s="264"/>
      <c r="DT68" s="264"/>
      <c r="DU68" s="264"/>
      <c r="DV68" s="264"/>
      <c r="DW68" s="264"/>
      <c r="DX68" s="264"/>
      <c r="DY68" s="264"/>
      <c r="DZ68" s="264"/>
      <c r="EA68" s="264"/>
      <c r="EB68" s="264"/>
      <c r="EC68" s="264"/>
      <c r="ED68" s="264"/>
      <c r="EE68" s="264"/>
      <c r="EF68" s="264"/>
      <c r="EG68" s="264"/>
      <c r="EH68" s="264"/>
      <c r="EI68" s="264"/>
      <c r="EJ68" s="264"/>
      <c r="EK68" s="264"/>
      <c r="EL68" s="264"/>
      <c r="EM68" s="264"/>
      <c r="EN68" s="264"/>
      <c r="EO68" s="264"/>
      <c r="EP68" s="264"/>
      <c r="EQ68" s="264"/>
      <c r="ER68" s="264"/>
      <c r="ES68" s="264"/>
      <c r="ET68" s="264"/>
      <c r="EU68" s="264"/>
      <c r="EV68" s="264"/>
      <c r="EW68" s="264"/>
      <c r="EX68" s="264"/>
      <c r="EY68" s="264"/>
      <c r="EZ68" s="264"/>
      <c r="FA68" s="264"/>
      <c r="FB68" s="264"/>
      <c r="FC68" s="264"/>
      <c r="FD68" s="264"/>
      <c r="FE68" s="264"/>
      <c r="FF68" s="264"/>
      <c r="FG68" s="264"/>
      <c r="FH68" s="264"/>
      <c r="FI68" s="264"/>
      <c r="FJ68" s="264"/>
      <c r="FK68" s="264"/>
      <c r="FL68" s="264"/>
      <c r="FM68" s="264"/>
      <c r="FN68" s="264"/>
      <c r="FO68" s="264"/>
      <c r="FP68" s="264"/>
      <c r="FQ68" s="264"/>
      <c r="FR68" s="264"/>
      <c r="FS68" s="264"/>
      <c r="FT68" s="264"/>
      <c r="FU68" s="264"/>
      <c r="FV68" s="264"/>
      <c r="FW68" s="264"/>
      <c r="FX68" s="264"/>
      <c r="FY68" s="264"/>
      <c r="FZ68" s="264"/>
      <c r="GA68" s="264"/>
      <c r="GB68" s="264"/>
      <c r="GC68" s="264"/>
      <c r="GD68" s="264"/>
      <c r="GE68" s="264"/>
      <c r="GF68" s="264"/>
      <c r="GG68" s="264"/>
      <c r="GH68" s="264"/>
      <c r="GI68" s="264"/>
      <c r="GJ68" s="264"/>
      <c r="GK68" s="264"/>
      <c r="GL68" s="264"/>
      <c r="GM68" s="264"/>
      <c r="GN68" s="264"/>
      <c r="GO68" s="264"/>
      <c r="GP68" s="264"/>
      <c r="GQ68" s="264"/>
      <c r="GR68" s="264"/>
      <c r="GS68" s="264"/>
      <c r="GT68" s="264"/>
      <c r="GU68" s="264"/>
      <c r="GV68" s="264"/>
      <c r="GW68" s="264"/>
      <c r="GX68" s="264"/>
      <c r="GY68" s="264"/>
      <c r="GZ68" s="264"/>
      <c r="HA68" s="264"/>
      <c r="HB68" s="264"/>
      <c r="HC68" s="264"/>
      <c r="HD68" s="264"/>
      <c r="HE68" s="264"/>
      <c r="HF68" s="264"/>
      <c r="HG68" s="264"/>
      <c r="HH68" s="264"/>
      <c r="HI68" s="264"/>
      <c r="HJ68" s="264"/>
      <c r="HK68" s="264"/>
      <c r="HL68" s="264"/>
      <c r="HM68" s="264"/>
      <c r="HN68" s="264"/>
      <c r="HO68" s="264"/>
      <c r="HP68" s="264"/>
      <c r="HQ68" s="264"/>
      <c r="HR68" s="264"/>
      <c r="HS68" s="264"/>
      <c r="HT68" s="264"/>
      <c r="HU68" s="264"/>
      <c r="HV68" s="264"/>
      <c r="HW68" s="264"/>
      <c r="HX68" s="264"/>
      <c r="HY68" s="264"/>
      <c r="HZ68" s="264"/>
      <c r="IA68" s="264"/>
      <c r="IB68" s="264"/>
      <c r="IC68" s="264"/>
      <c r="ID68" s="264"/>
      <c r="IE68" s="264"/>
      <c r="IF68" s="264"/>
      <c r="IG68" s="264"/>
      <c r="IH68" s="264"/>
      <c r="II68" s="264"/>
      <c r="IJ68" s="264"/>
      <c r="IK68" s="264"/>
      <c r="IL68" s="264"/>
      <c r="IM68" s="264"/>
      <c r="IN68" s="264"/>
      <c r="IO68" s="264"/>
      <c r="IP68" s="264"/>
      <c r="IQ68" s="264"/>
      <c r="IR68" s="264"/>
      <c r="IS68" s="264"/>
      <c r="IT68" s="264"/>
      <c r="IU68" s="264"/>
      <c r="IV68" s="264"/>
    </row>
    <row r="69" spans="1:6" s="263" customFormat="1" ht="12" customHeight="1">
      <c r="A69" s="351" t="s">
        <v>210</v>
      </c>
      <c r="B69" s="351"/>
      <c r="C69" s="351"/>
      <c r="D69" s="351"/>
      <c r="E69" s="351"/>
      <c r="F69" s="351"/>
    </row>
    <row r="70" spans="1:6" s="263" customFormat="1" ht="12" customHeight="1">
      <c r="A70" s="264"/>
      <c r="F70" s="265"/>
    </row>
    <row r="71" spans="1:6" s="263" customFormat="1" ht="12" customHeight="1">
      <c r="A71" s="283"/>
      <c r="B71" s="352" t="s">
        <v>174</v>
      </c>
      <c r="C71" s="352"/>
      <c r="D71" s="353" t="s">
        <v>175</v>
      </c>
      <c r="E71" s="353"/>
      <c r="F71" s="285" t="s">
        <v>4</v>
      </c>
    </row>
    <row r="72" spans="1:256" s="264" customFormat="1" ht="12" customHeight="1">
      <c r="A72" s="286" t="s">
        <v>171</v>
      </c>
      <c r="B72" s="284" t="s">
        <v>13</v>
      </c>
      <c r="C72" s="284" t="s">
        <v>27</v>
      </c>
      <c r="D72" s="284" t="s">
        <v>13</v>
      </c>
      <c r="E72" s="284" t="s">
        <v>27</v>
      </c>
      <c r="F72" s="285" t="s">
        <v>13</v>
      </c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  <c r="AG72" s="263"/>
      <c r="AH72" s="263"/>
      <c r="AI72" s="263"/>
      <c r="AJ72" s="263"/>
      <c r="AK72" s="263"/>
      <c r="AL72" s="263"/>
      <c r="AM72" s="263"/>
      <c r="AN72" s="263"/>
      <c r="AO72" s="263"/>
      <c r="AP72" s="263"/>
      <c r="AQ72" s="263"/>
      <c r="AR72" s="263"/>
      <c r="AS72" s="263"/>
      <c r="AT72" s="263"/>
      <c r="AU72" s="263"/>
      <c r="AV72" s="263"/>
      <c r="AW72" s="263"/>
      <c r="AX72" s="263"/>
      <c r="AY72" s="263"/>
      <c r="AZ72" s="263"/>
      <c r="BA72" s="263"/>
      <c r="BB72" s="263"/>
      <c r="BC72" s="263"/>
      <c r="BD72" s="263"/>
      <c r="BE72" s="263"/>
      <c r="BF72" s="263"/>
      <c r="BG72" s="263"/>
      <c r="BH72" s="263"/>
      <c r="BI72" s="263"/>
      <c r="BJ72" s="263"/>
      <c r="BK72" s="263"/>
      <c r="BL72" s="263"/>
      <c r="BM72" s="263"/>
      <c r="BN72" s="263"/>
      <c r="BO72" s="263"/>
      <c r="BP72" s="263"/>
      <c r="BQ72" s="263"/>
      <c r="BR72" s="263"/>
      <c r="BS72" s="263"/>
      <c r="BT72" s="263"/>
      <c r="BU72" s="263"/>
      <c r="BV72" s="263"/>
      <c r="BW72" s="263"/>
      <c r="BX72" s="263"/>
      <c r="BY72" s="263"/>
      <c r="BZ72" s="263"/>
      <c r="CA72" s="263"/>
      <c r="CB72" s="263"/>
      <c r="CC72" s="263"/>
      <c r="CD72" s="263"/>
      <c r="CE72" s="263"/>
      <c r="CF72" s="263"/>
      <c r="CG72" s="263"/>
      <c r="CH72" s="263"/>
      <c r="CI72" s="263"/>
      <c r="CJ72" s="263"/>
      <c r="CK72" s="263"/>
      <c r="CL72" s="263"/>
      <c r="CM72" s="263"/>
      <c r="CN72" s="263"/>
      <c r="CO72" s="263"/>
      <c r="CP72" s="263"/>
      <c r="CQ72" s="263"/>
      <c r="CR72" s="263"/>
      <c r="CS72" s="263"/>
      <c r="CT72" s="263"/>
      <c r="CU72" s="263"/>
      <c r="CV72" s="263"/>
      <c r="CW72" s="263"/>
      <c r="CX72" s="263"/>
      <c r="CY72" s="263"/>
      <c r="CZ72" s="263"/>
      <c r="DA72" s="263"/>
      <c r="DB72" s="263"/>
      <c r="DC72" s="263"/>
      <c r="DD72" s="263"/>
      <c r="DE72" s="263"/>
      <c r="DF72" s="263"/>
      <c r="DG72" s="263"/>
      <c r="DH72" s="263"/>
      <c r="DI72" s="263"/>
      <c r="DJ72" s="263"/>
      <c r="DK72" s="263"/>
      <c r="DL72" s="263"/>
      <c r="DM72" s="263"/>
      <c r="DN72" s="263"/>
      <c r="DO72" s="263"/>
      <c r="DP72" s="263"/>
      <c r="DQ72" s="263"/>
      <c r="DR72" s="263"/>
      <c r="DS72" s="263"/>
      <c r="DT72" s="263"/>
      <c r="DU72" s="263"/>
      <c r="DV72" s="263"/>
      <c r="DW72" s="263"/>
      <c r="DX72" s="263"/>
      <c r="DY72" s="263"/>
      <c r="DZ72" s="263"/>
      <c r="EA72" s="263"/>
      <c r="EB72" s="263"/>
      <c r="EC72" s="263"/>
      <c r="ED72" s="263"/>
      <c r="EE72" s="263"/>
      <c r="EF72" s="263"/>
      <c r="EG72" s="263"/>
      <c r="EH72" s="263"/>
      <c r="EI72" s="263"/>
      <c r="EJ72" s="263"/>
      <c r="EK72" s="263"/>
      <c r="EL72" s="263"/>
      <c r="EM72" s="263"/>
      <c r="EN72" s="263"/>
      <c r="EO72" s="263"/>
      <c r="EP72" s="263"/>
      <c r="EQ72" s="263"/>
      <c r="ER72" s="263"/>
      <c r="ES72" s="263"/>
      <c r="ET72" s="263"/>
      <c r="EU72" s="263"/>
      <c r="EV72" s="263"/>
      <c r="EW72" s="263"/>
      <c r="EX72" s="263"/>
      <c r="EY72" s="263"/>
      <c r="EZ72" s="263"/>
      <c r="FA72" s="263"/>
      <c r="FB72" s="263"/>
      <c r="FC72" s="263"/>
      <c r="FD72" s="263"/>
      <c r="FE72" s="263"/>
      <c r="FF72" s="263"/>
      <c r="FG72" s="263"/>
      <c r="FH72" s="263"/>
      <c r="FI72" s="263"/>
      <c r="FJ72" s="263"/>
      <c r="FK72" s="263"/>
      <c r="FL72" s="263"/>
      <c r="FM72" s="263"/>
      <c r="FN72" s="263"/>
      <c r="FO72" s="263"/>
      <c r="FP72" s="263"/>
      <c r="FQ72" s="263"/>
      <c r="FR72" s="263"/>
      <c r="FS72" s="263"/>
      <c r="FT72" s="263"/>
      <c r="FU72" s="263"/>
      <c r="FV72" s="263"/>
      <c r="FW72" s="263"/>
      <c r="FX72" s="263"/>
      <c r="FY72" s="263"/>
      <c r="FZ72" s="263"/>
      <c r="GA72" s="263"/>
      <c r="GB72" s="263"/>
      <c r="GC72" s="263"/>
      <c r="GD72" s="263"/>
      <c r="GE72" s="263"/>
      <c r="GF72" s="263"/>
      <c r="GG72" s="263"/>
      <c r="GH72" s="263"/>
      <c r="GI72" s="263"/>
      <c r="GJ72" s="263"/>
      <c r="GK72" s="263"/>
      <c r="GL72" s="263"/>
      <c r="GM72" s="263"/>
      <c r="GN72" s="263"/>
      <c r="GO72" s="263"/>
      <c r="GP72" s="263"/>
      <c r="GQ72" s="263"/>
      <c r="GR72" s="263"/>
      <c r="GS72" s="263"/>
      <c r="GT72" s="263"/>
      <c r="GU72" s="263"/>
      <c r="GV72" s="263"/>
      <c r="GW72" s="263"/>
      <c r="GX72" s="263"/>
      <c r="GY72" s="263"/>
      <c r="GZ72" s="263"/>
      <c r="HA72" s="263"/>
      <c r="HB72" s="263"/>
      <c r="HC72" s="263"/>
      <c r="HD72" s="263"/>
      <c r="HE72" s="263"/>
      <c r="HF72" s="263"/>
      <c r="HG72" s="263"/>
      <c r="HH72" s="263"/>
      <c r="HI72" s="263"/>
      <c r="HJ72" s="263"/>
      <c r="HK72" s="263"/>
      <c r="HL72" s="263"/>
      <c r="HM72" s="263"/>
      <c r="HN72" s="263"/>
      <c r="HO72" s="263"/>
      <c r="HP72" s="263"/>
      <c r="HQ72" s="263"/>
      <c r="HR72" s="263"/>
      <c r="HS72" s="263"/>
      <c r="HT72" s="263"/>
      <c r="HU72" s="263"/>
      <c r="HV72" s="263"/>
      <c r="HW72" s="263"/>
      <c r="HX72" s="263"/>
      <c r="HY72" s="263"/>
      <c r="HZ72" s="263"/>
      <c r="IA72" s="263"/>
      <c r="IB72" s="263"/>
      <c r="IC72" s="263"/>
      <c r="ID72" s="263"/>
      <c r="IE72" s="263"/>
      <c r="IF72" s="263"/>
      <c r="IG72" s="263"/>
      <c r="IH72" s="263"/>
      <c r="II72" s="263"/>
      <c r="IJ72" s="263"/>
      <c r="IK72" s="263"/>
      <c r="IL72" s="263"/>
      <c r="IM72" s="263"/>
      <c r="IN72" s="263"/>
      <c r="IO72" s="263"/>
      <c r="IP72" s="263"/>
      <c r="IQ72" s="263"/>
      <c r="IR72" s="263"/>
      <c r="IS72" s="263"/>
      <c r="IT72" s="263"/>
      <c r="IU72" s="263"/>
      <c r="IV72" s="263"/>
    </row>
    <row r="73" spans="1:256" s="264" customFormat="1" ht="12" customHeight="1" thickBot="1">
      <c r="A73" s="283" t="s">
        <v>64</v>
      </c>
      <c r="B73" s="287">
        <v>160</v>
      </c>
      <c r="C73" s="288">
        <f aca="true" t="shared" si="12" ref="C73:C81">B73/F73*100</f>
        <v>31.558185404339252</v>
      </c>
      <c r="D73" s="287">
        <v>347</v>
      </c>
      <c r="E73" s="288">
        <f aca="true" t="shared" si="13" ref="E73:E81">D73/F73*100</f>
        <v>68.44181459566076</v>
      </c>
      <c r="F73" s="289">
        <f aca="true" t="shared" si="14" ref="F73:F80">SUM(D73,B73)</f>
        <v>507</v>
      </c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  <c r="AC73" s="263"/>
      <c r="AD73" s="263"/>
      <c r="AE73" s="263"/>
      <c r="AF73" s="263"/>
      <c r="AG73" s="263"/>
      <c r="AH73" s="263"/>
      <c r="AI73" s="263"/>
      <c r="AJ73" s="263"/>
      <c r="AK73" s="263"/>
      <c r="AL73" s="263"/>
      <c r="AM73" s="263"/>
      <c r="AN73" s="263"/>
      <c r="AO73" s="263"/>
      <c r="AP73" s="263"/>
      <c r="AQ73" s="263"/>
      <c r="AR73" s="263"/>
      <c r="AS73" s="263"/>
      <c r="AT73" s="263"/>
      <c r="AU73" s="263"/>
      <c r="AV73" s="263"/>
      <c r="AW73" s="263"/>
      <c r="AX73" s="263"/>
      <c r="AY73" s="263"/>
      <c r="AZ73" s="263"/>
      <c r="BA73" s="263"/>
      <c r="BB73" s="263"/>
      <c r="BC73" s="263"/>
      <c r="BD73" s="263"/>
      <c r="BE73" s="263"/>
      <c r="BF73" s="263"/>
      <c r="BG73" s="263"/>
      <c r="BH73" s="263"/>
      <c r="BI73" s="263"/>
      <c r="BJ73" s="263"/>
      <c r="BK73" s="263"/>
      <c r="BL73" s="263"/>
      <c r="BM73" s="263"/>
      <c r="BN73" s="263"/>
      <c r="BO73" s="263"/>
      <c r="BP73" s="263"/>
      <c r="BQ73" s="263"/>
      <c r="BR73" s="263"/>
      <c r="BS73" s="263"/>
      <c r="BT73" s="263"/>
      <c r="BU73" s="263"/>
      <c r="BV73" s="263"/>
      <c r="BW73" s="263"/>
      <c r="BX73" s="263"/>
      <c r="BY73" s="263"/>
      <c r="BZ73" s="263"/>
      <c r="CA73" s="263"/>
      <c r="CB73" s="263"/>
      <c r="CC73" s="263"/>
      <c r="CD73" s="263"/>
      <c r="CE73" s="263"/>
      <c r="CF73" s="263"/>
      <c r="CG73" s="263"/>
      <c r="CH73" s="263"/>
      <c r="CI73" s="263"/>
      <c r="CJ73" s="263"/>
      <c r="CK73" s="263"/>
      <c r="CL73" s="263"/>
      <c r="CM73" s="263"/>
      <c r="CN73" s="263"/>
      <c r="CO73" s="263"/>
      <c r="CP73" s="263"/>
      <c r="CQ73" s="263"/>
      <c r="CR73" s="263"/>
      <c r="CS73" s="263"/>
      <c r="CT73" s="263"/>
      <c r="CU73" s="263"/>
      <c r="CV73" s="263"/>
      <c r="CW73" s="263"/>
      <c r="CX73" s="263"/>
      <c r="CY73" s="263"/>
      <c r="CZ73" s="263"/>
      <c r="DA73" s="263"/>
      <c r="DB73" s="263"/>
      <c r="DC73" s="263"/>
      <c r="DD73" s="263"/>
      <c r="DE73" s="263"/>
      <c r="DF73" s="263"/>
      <c r="DG73" s="263"/>
      <c r="DH73" s="263"/>
      <c r="DI73" s="263"/>
      <c r="DJ73" s="263"/>
      <c r="DK73" s="263"/>
      <c r="DL73" s="263"/>
      <c r="DM73" s="263"/>
      <c r="DN73" s="263"/>
      <c r="DO73" s="263"/>
      <c r="DP73" s="263"/>
      <c r="DQ73" s="263"/>
      <c r="DR73" s="263"/>
      <c r="DS73" s="263"/>
      <c r="DT73" s="263"/>
      <c r="DU73" s="263"/>
      <c r="DV73" s="263"/>
      <c r="DW73" s="263"/>
      <c r="DX73" s="263"/>
      <c r="DY73" s="263"/>
      <c r="DZ73" s="263"/>
      <c r="EA73" s="263"/>
      <c r="EB73" s="263"/>
      <c r="EC73" s="263"/>
      <c r="ED73" s="263"/>
      <c r="EE73" s="263"/>
      <c r="EF73" s="263"/>
      <c r="EG73" s="263"/>
      <c r="EH73" s="263"/>
      <c r="EI73" s="263"/>
      <c r="EJ73" s="263"/>
      <c r="EK73" s="263"/>
      <c r="EL73" s="263"/>
      <c r="EM73" s="263"/>
      <c r="EN73" s="263"/>
      <c r="EO73" s="263"/>
      <c r="EP73" s="263"/>
      <c r="EQ73" s="263"/>
      <c r="ER73" s="263"/>
      <c r="ES73" s="263"/>
      <c r="ET73" s="263"/>
      <c r="EU73" s="263"/>
      <c r="EV73" s="263"/>
      <c r="EW73" s="263"/>
      <c r="EX73" s="263"/>
      <c r="EY73" s="263"/>
      <c r="EZ73" s="263"/>
      <c r="FA73" s="263"/>
      <c r="FB73" s="263"/>
      <c r="FC73" s="263"/>
      <c r="FD73" s="263"/>
      <c r="FE73" s="263"/>
      <c r="FF73" s="263"/>
      <c r="FG73" s="263"/>
      <c r="FH73" s="263"/>
      <c r="FI73" s="263"/>
      <c r="FJ73" s="263"/>
      <c r="FK73" s="263"/>
      <c r="FL73" s="263"/>
      <c r="FM73" s="263"/>
      <c r="FN73" s="263"/>
      <c r="FO73" s="263"/>
      <c r="FP73" s="263"/>
      <c r="FQ73" s="263"/>
      <c r="FR73" s="263"/>
      <c r="FS73" s="263"/>
      <c r="FT73" s="263"/>
      <c r="FU73" s="263"/>
      <c r="FV73" s="263"/>
      <c r="FW73" s="263"/>
      <c r="FX73" s="263"/>
      <c r="FY73" s="263"/>
      <c r="FZ73" s="263"/>
      <c r="GA73" s="263"/>
      <c r="GB73" s="263"/>
      <c r="GC73" s="263"/>
      <c r="GD73" s="263"/>
      <c r="GE73" s="263"/>
      <c r="GF73" s="263"/>
      <c r="GG73" s="263"/>
      <c r="GH73" s="263"/>
      <c r="GI73" s="263"/>
      <c r="GJ73" s="263"/>
      <c r="GK73" s="263"/>
      <c r="GL73" s="263"/>
      <c r="GM73" s="263"/>
      <c r="GN73" s="263"/>
      <c r="GO73" s="263"/>
      <c r="GP73" s="263"/>
      <c r="GQ73" s="263"/>
      <c r="GR73" s="263"/>
      <c r="GS73" s="263"/>
      <c r="GT73" s="263"/>
      <c r="GU73" s="263"/>
      <c r="GV73" s="263"/>
      <c r="GW73" s="263"/>
      <c r="GX73" s="263"/>
      <c r="GY73" s="263"/>
      <c r="GZ73" s="263"/>
      <c r="HA73" s="263"/>
      <c r="HB73" s="263"/>
      <c r="HC73" s="263"/>
      <c r="HD73" s="263"/>
      <c r="HE73" s="263"/>
      <c r="HF73" s="263"/>
      <c r="HG73" s="263"/>
      <c r="HH73" s="263"/>
      <c r="HI73" s="263"/>
      <c r="HJ73" s="263"/>
      <c r="HK73" s="263"/>
      <c r="HL73" s="263"/>
      <c r="HM73" s="263"/>
      <c r="HN73" s="263"/>
      <c r="HO73" s="263"/>
      <c r="HP73" s="263"/>
      <c r="HQ73" s="263"/>
      <c r="HR73" s="263"/>
      <c r="HS73" s="263"/>
      <c r="HT73" s="263"/>
      <c r="HU73" s="263"/>
      <c r="HV73" s="263"/>
      <c r="HW73" s="263"/>
      <c r="HX73" s="263"/>
      <c r="HY73" s="263"/>
      <c r="HZ73" s="263"/>
      <c r="IA73" s="263"/>
      <c r="IB73" s="263"/>
      <c r="IC73" s="263"/>
      <c r="ID73" s="263"/>
      <c r="IE73" s="263"/>
      <c r="IF73" s="263"/>
      <c r="IG73" s="263"/>
      <c r="IH73" s="263"/>
      <c r="II73" s="263"/>
      <c r="IJ73" s="263"/>
      <c r="IK73" s="263"/>
      <c r="IL73" s="263"/>
      <c r="IM73" s="263"/>
      <c r="IN73" s="263"/>
      <c r="IO73" s="263"/>
      <c r="IP73" s="263"/>
      <c r="IQ73" s="263"/>
      <c r="IR73" s="263"/>
      <c r="IS73" s="263"/>
      <c r="IT73" s="263"/>
      <c r="IU73" s="263"/>
      <c r="IV73" s="263"/>
    </row>
    <row r="74" spans="1:256" s="264" customFormat="1" ht="12" customHeight="1" thickTop="1">
      <c r="A74" s="277" t="s">
        <v>204</v>
      </c>
      <c r="B74" s="278">
        <v>402</v>
      </c>
      <c r="C74" s="291">
        <f t="shared" si="12"/>
        <v>31.955484896661368</v>
      </c>
      <c r="D74" s="278">
        <v>856</v>
      </c>
      <c r="E74" s="291">
        <f t="shared" si="13"/>
        <v>68.04451510333863</v>
      </c>
      <c r="F74" s="279">
        <f t="shared" si="14"/>
        <v>1258</v>
      </c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3"/>
      <c r="X74" s="263"/>
      <c r="Y74" s="263"/>
      <c r="Z74" s="263"/>
      <c r="AA74" s="263"/>
      <c r="AB74" s="263"/>
      <c r="AC74" s="263"/>
      <c r="AD74" s="263"/>
      <c r="AE74" s="263"/>
      <c r="AF74" s="263"/>
      <c r="AG74" s="263"/>
      <c r="AH74" s="263"/>
      <c r="AI74" s="263"/>
      <c r="AJ74" s="263"/>
      <c r="AK74" s="263"/>
      <c r="AL74" s="263"/>
      <c r="AM74" s="263"/>
      <c r="AN74" s="263"/>
      <c r="AO74" s="263"/>
      <c r="AP74" s="263"/>
      <c r="AQ74" s="263"/>
      <c r="AR74" s="263"/>
      <c r="AS74" s="263"/>
      <c r="AT74" s="263"/>
      <c r="AU74" s="263"/>
      <c r="AV74" s="263"/>
      <c r="AW74" s="263"/>
      <c r="AX74" s="263"/>
      <c r="AY74" s="263"/>
      <c r="AZ74" s="263"/>
      <c r="BA74" s="263"/>
      <c r="BB74" s="263"/>
      <c r="BC74" s="263"/>
      <c r="BD74" s="263"/>
      <c r="BE74" s="263"/>
      <c r="BF74" s="263"/>
      <c r="BG74" s="263"/>
      <c r="BH74" s="263"/>
      <c r="BI74" s="263"/>
      <c r="BJ74" s="263"/>
      <c r="BK74" s="263"/>
      <c r="BL74" s="263"/>
      <c r="BM74" s="263"/>
      <c r="BN74" s="263"/>
      <c r="BO74" s="263"/>
      <c r="BP74" s="263"/>
      <c r="BQ74" s="263"/>
      <c r="BR74" s="263"/>
      <c r="BS74" s="263"/>
      <c r="BT74" s="263"/>
      <c r="BU74" s="263"/>
      <c r="BV74" s="263"/>
      <c r="BW74" s="263"/>
      <c r="BX74" s="263"/>
      <c r="BY74" s="263"/>
      <c r="BZ74" s="263"/>
      <c r="CA74" s="263"/>
      <c r="CB74" s="263"/>
      <c r="CC74" s="263"/>
      <c r="CD74" s="263"/>
      <c r="CE74" s="263"/>
      <c r="CF74" s="263"/>
      <c r="CG74" s="263"/>
      <c r="CH74" s="263"/>
      <c r="CI74" s="263"/>
      <c r="CJ74" s="263"/>
      <c r="CK74" s="263"/>
      <c r="CL74" s="263"/>
      <c r="CM74" s="263"/>
      <c r="CN74" s="263"/>
      <c r="CO74" s="263"/>
      <c r="CP74" s="263"/>
      <c r="CQ74" s="263"/>
      <c r="CR74" s="263"/>
      <c r="CS74" s="263"/>
      <c r="CT74" s="263"/>
      <c r="CU74" s="263"/>
      <c r="CV74" s="263"/>
      <c r="CW74" s="263"/>
      <c r="CX74" s="263"/>
      <c r="CY74" s="263"/>
      <c r="CZ74" s="263"/>
      <c r="DA74" s="263"/>
      <c r="DB74" s="263"/>
      <c r="DC74" s="263"/>
      <c r="DD74" s="263"/>
      <c r="DE74" s="263"/>
      <c r="DF74" s="263"/>
      <c r="DG74" s="263"/>
      <c r="DH74" s="263"/>
      <c r="DI74" s="263"/>
      <c r="DJ74" s="263"/>
      <c r="DK74" s="263"/>
      <c r="DL74" s="263"/>
      <c r="DM74" s="263"/>
      <c r="DN74" s="263"/>
      <c r="DO74" s="263"/>
      <c r="DP74" s="263"/>
      <c r="DQ74" s="263"/>
      <c r="DR74" s="263"/>
      <c r="DS74" s="263"/>
      <c r="DT74" s="263"/>
      <c r="DU74" s="263"/>
      <c r="DV74" s="263"/>
      <c r="DW74" s="263"/>
      <c r="DX74" s="263"/>
      <c r="DY74" s="263"/>
      <c r="DZ74" s="263"/>
      <c r="EA74" s="263"/>
      <c r="EB74" s="263"/>
      <c r="EC74" s="263"/>
      <c r="ED74" s="263"/>
      <c r="EE74" s="263"/>
      <c r="EF74" s="263"/>
      <c r="EG74" s="263"/>
      <c r="EH74" s="263"/>
      <c r="EI74" s="263"/>
      <c r="EJ74" s="263"/>
      <c r="EK74" s="263"/>
      <c r="EL74" s="263"/>
      <c r="EM74" s="263"/>
      <c r="EN74" s="263"/>
      <c r="EO74" s="263"/>
      <c r="EP74" s="263"/>
      <c r="EQ74" s="263"/>
      <c r="ER74" s="263"/>
      <c r="ES74" s="263"/>
      <c r="ET74" s="263"/>
      <c r="EU74" s="263"/>
      <c r="EV74" s="263"/>
      <c r="EW74" s="263"/>
      <c r="EX74" s="263"/>
      <c r="EY74" s="263"/>
      <c r="EZ74" s="263"/>
      <c r="FA74" s="263"/>
      <c r="FB74" s="263"/>
      <c r="FC74" s="263"/>
      <c r="FD74" s="263"/>
      <c r="FE74" s="263"/>
      <c r="FF74" s="263"/>
      <c r="FG74" s="263"/>
      <c r="FH74" s="263"/>
      <c r="FI74" s="263"/>
      <c r="FJ74" s="263"/>
      <c r="FK74" s="263"/>
      <c r="FL74" s="263"/>
      <c r="FM74" s="263"/>
      <c r="FN74" s="263"/>
      <c r="FO74" s="263"/>
      <c r="FP74" s="263"/>
      <c r="FQ74" s="263"/>
      <c r="FR74" s="263"/>
      <c r="FS74" s="263"/>
      <c r="FT74" s="263"/>
      <c r="FU74" s="263"/>
      <c r="FV74" s="263"/>
      <c r="FW74" s="263"/>
      <c r="FX74" s="263"/>
      <c r="FY74" s="263"/>
      <c r="FZ74" s="263"/>
      <c r="GA74" s="263"/>
      <c r="GB74" s="263"/>
      <c r="GC74" s="263"/>
      <c r="GD74" s="263"/>
      <c r="GE74" s="263"/>
      <c r="GF74" s="263"/>
      <c r="GG74" s="263"/>
      <c r="GH74" s="263"/>
      <c r="GI74" s="263"/>
      <c r="GJ74" s="263"/>
      <c r="GK74" s="263"/>
      <c r="GL74" s="263"/>
      <c r="GM74" s="263"/>
      <c r="GN74" s="263"/>
      <c r="GO74" s="263"/>
      <c r="GP74" s="263"/>
      <c r="GQ74" s="263"/>
      <c r="GR74" s="263"/>
      <c r="GS74" s="263"/>
      <c r="GT74" s="263"/>
      <c r="GU74" s="263"/>
      <c r="GV74" s="263"/>
      <c r="GW74" s="263"/>
      <c r="GX74" s="263"/>
      <c r="GY74" s="263"/>
      <c r="GZ74" s="263"/>
      <c r="HA74" s="263"/>
      <c r="HB74" s="263"/>
      <c r="HC74" s="263"/>
      <c r="HD74" s="263"/>
      <c r="HE74" s="263"/>
      <c r="HF74" s="263"/>
      <c r="HG74" s="263"/>
      <c r="HH74" s="263"/>
      <c r="HI74" s="263"/>
      <c r="HJ74" s="263"/>
      <c r="HK74" s="263"/>
      <c r="HL74" s="263"/>
      <c r="HM74" s="263"/>
      <c r="HN74" s="263"/>
      <c r="HO74" s="263"/>
      <c r="HP74" s="263"/>
      <c r="HQ74" s="263"/>
      <c r="HR74" s="263"/>
      <c r="HS74" s="263"/>
      <c r="HT74" s="263"/>
      <c r="HU74" s="263"/>
      <c r="HV74" s="263"/>
      <c r="HW74" s="263"/>
      <c r="HX74" s="263"/>
      <c r="HY74" s="263"/>
      <c r="HZ74" s="263"/>
      <c r="IA74" s="263"/>
      <c r="IB74" s="263"/>
      <c r="IC74" s="263"/>
      <c r="ID74" s="263"/>
      <c r="IE74" s="263"/>
      <c r="IF74" s="263"/>
      <c r="IG74" s="263"/>
      <c r="IH74" s="263"/>
      <c r="II74" s="263"/>
      <c r="IJ74" s="263"/>
      <c r="IK74" s="263"/>
      <c r="IL74" s="263"/>
      <c r="IM74" s="263"/>
      <c r="IN74" s="263"/>
      <c r="IO74" s="263"/>
      <c r="IP74" s="263"/>
      <c r="IQ74" s="263"/>
      <c r="IR74" s="263"/>
      <c r="IS74" s="263"/>
      <c r="IT74" s="263"/>
      <c r="IU74" s="263"/>
      <c r="IV74" s="263"/>
    </row>
    <row r="75" spans="1:256" s="264" customFormat="1" ht="12" customHeight="1">
      <c r="A75" s="264" t="s">
        <v>68</v>
      </c>
      <c r="B75" s="273">
        <v>648</v>
      </c>
      <c r="C75" s="290">
        <f t="shared" si="12"/>
        <v>33.66233766233766</v>
      </c>
      <c r="D75" s="273">
        <v>1277</v>
      </c>
      <c r="E75" s="290">
        <f t="shared" si="13"/>
        <v>66.33766233766234</v>
      </c>
      <c r="F75" s="276">
        <f t="shared" si="14"/>
        <v>1925</v>
      </c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263"/>
      <c r="AL75" s="263"/>
      <c r="AM75" s="263"/>
      <c r="AN75" s="263"/>
      <c r="AO75" s="263"/>
      <c r="AP75" s="263"/>
      <c r="AQ75" s="263"/>
      <c r="AR75" s="263"/>
      <c r="AS75" s="263"/>
      <c r="AT75" s="263"/>
      <c r="AU75" s="263"/>
      <c r="AV75" s="263"/>
      <c r="AW75" s="263"/>
      <c r="AX75" s="263"/>
      <c r="AY75" s="263"/>
      <c r="AZ75" s="263"/>
      <c r="BA75" s="263"/>
      <c r="BB75" s="263"/>
      <c r="BC75" s="263"/>
      <c r="BD75" s="263"/>
      <c r="BE75" s="263"/>
      <c r="BF75" s="263"/>
      <c r="BG75" s="263"/>
      <c r="BH75" s="263"/>
      <c r="BI75" s="263"/>
      <c r="BJ75" s="263"/>
      <c r="BK75" s="263"/>
      <c r="BL75" s="263"/>
      <c r="BM75" s="263"/>
      <c r="BN75" s="263"/>
      <c r="BO75" s="263"/>
      <c r="BP75" s="263"/>
      <c r="BQ75" s="263"/>
      <c r="BR75" s="263"/>
      <c r="BS75" s="263"/>
      <c r="BT75" s="263"/>
      <c r="BU75" s="263"/>
      <c r="BV75" s="263"/>
      <c r="BW75" s="263"/>
      <c r="BX75" s="263"/>
      <c r="BY75" s="263"/>
      <c r="BZ75" s="263"/>
      <c r="CA75" s="263"/>
      <c r="CB75" s="263"/>
      <c r="CC75" s="263"/>
      <c r="CD75" s="263"/>
      <c r="CE75" s="263"/>
      <c r="CF75" s="263"/>
      <c r="CG75" s="263"/>
      <c r="CH75" s="263"/>
      <c r="CI75" s="263"/>
      <c r="CJ75" s="263"/>
      <c r="CK75" s="263"/>
      <c r="CL75" s="263"/>
      <c r="CM75" s="263"/>
      <c r="CN75" s="263"/>
      <c r="CO75" s="263"/>
      <c r="CP75" s="263"/>
      <c r="CQ75" s="263"/>
      <c r="CR75" s="263"/>
      <c r="CS75" s="263"/>
      <c r="CT75" s="263"/>
      <c r="CU75" s="263"/>
      <c r="CV75" s="263"/>
      <c r="CW75" s="263"/>
      <c r="CX75" s="263"/>
      <c r="CY75" s="263"/>
      <c r="CZ75" s="263"/>
      <c r="DA75" s="263"/>
      <c r="DB75" s="263"/>
      <c r="DC75" s="263"/>
      <c r="DD75" s="263"/>
      <c r="DE75" s="263"/>
      <c r="DF75" s="263"/>
      <c r="DG75" s="263"/>
      <c r="DH75" s="263"/>
      <c r="DI75" s="263"/>
      <c r="DJ75" s="263"/>
      <c r="DK75" s="263"/>
      <c r="DL75" s="263"/>
      <c r="DM75" s="263"/>
      <c r="DN75" s="263"/>
      <c r="DO75" s="263"/>
      <c r="DP75" s="263"/>
      <c r="DQ75" s="263"/>
      <c r="DR75" s="263"/>
      <c r="DS75" s="263"/>
      <c r="DT75" s="263"/>
      <c r="DU75" s="263"/>
      <c r="DV75" s="263"/>
      <c r="DW75" s="263"/>
      <c r="DX75" s="263"/>
      <c r="DY75" s="263"/>
      <c r="DZ75" s="263"/>
      <c r="EA75" s="263"/>
      <c r="EB75" s="263"/>
      <c r="EC75" s="263"/>
      <c r="ED75" s="263"/>
      <c r="EE75" s="263"/>
      <c r="EF75" s="263"/>
      <c r="EG75" s="263"/>
      <c r="EH75" s="263"/>
      <c r="EI75" s="263"/>
      <c r="EJ75" s="263"/>
      <c r="EK75" s="263"/>
      <c r="EL75" s="263"/>
      <c r="EM75" s="263"/>
      <c r="EN75" s="263"/>
      <c r="EO75" s="263"/>
      <c r="EP75" s="263"/>
      <c r="EQ75" s="263"/>
      <c r="ER75" s="263"/>
      <c r="ES75" s="263"/>
      <c r="ET75" s="263"/>
      <c r="EU75" s="263"/>
      <c r="EV75" s="263"/>
      <c r="EW75" s="263"/>
      <c r="EX75" s="263"/>
      <c r="EY75" s="263"/>
      <c r="EZ75" s="263"/>
      <c r="FA75" s="263"/>
      <c r="FB75" s="263"/>
      <c r="FC75" s="263"/>
      <c r="FD75" s="263"/>
      <c r="FE75" s="263"/>
      <c r="FF75" s="263"/>
      <c r="FG75" s="263"/>
      <c r="FH75" s="263"/>
      <c r="FI75" s="263"/>
      <c r="FJ75" s="263"/>
      <c r="FK75" s="263"/>
      <c r="FL75" s="263"/>
      <c r="FM75" s="263"/>
      <c r="FN75" s="263"/>
      <c r="FO75" s="263"/>
      <c r="FP75" s="263"/>
      <c r="FQ75" s="263"/>
      <c r="FR75" s="263"/>
      <c r="FS75" s="263"/>
      <c r="FT75" s="263"/>
      <c r="FU75" s="263"/>
      <c r="FV75" s="263"/>
      <c r="FW75" s="263"/>
      <c r="FX75" s="263"/>
      <c r="FY75" s="263"/>
      <c r="FZ75" s="263"/>
      <c r="GA75" s="263"/>
      <c r="GB75" s="263"/>
      <c r="GC75" s="263"/>
      <c r="GD75" s="263"/>
      <c r="GE75" s="263"/>
      <c r="GF75" s="263"/>
      <c r="GG75" s="263"/>
      <c r="GH75" s="263"/>
      <c r="GI75" s="263"/>
      <c r="GJ75" s="263"/>
      <c r="GK75" s="263"/>
      <c r="GL75" s="263"/>
      <c r="GM75" s="263"/>
      <c r="GN75" s="263"/>
      <c r="GO75" s="263"/>
      <c r="GP75" s="263"/>
      <c r="GQ75" s="263"/>
      <c r="GR75" s="263"/>
      <c r="GS75" s="263"/>
      <c r="GT75" s="263"/>
      <c r="GU75" s="263"/>
      <c r="GV75" s="263"/>
      <c r="GW75" s="263"/>
      <c r="GX75" s="263"/>
      <c r="GY75" s="263"/>
      <c r="GZ75" s="263"/>
      <c r="HA75" s="263"/>
      <c r="HB75" s="263"/>
      <c r="HC75" s="263"/>
      <c r="HD75" s="263"/>
      <c r="HE75" s="263"/>
      <c r="HF75" s="263"/>
      <c r="HG75" s="263"/>
      <c r="HH75" s="263"/>
      <c r="HI75" s="263"/>
      <c r="HJ75" s="263"/>
      <c r="HK75" s="263"/>
      <c r="HL75" s="263"/>
      <c r="HM75" s="263"/>
      <c r="HN75" s="263"/>
      <c r="HO75" s="263"/>
      <c r="HP75" s="263"/>
      <c r="HQ75" s="263"/>
      <c r="HR75" s="263"/>
      <c r="HS75" s="263"/>
      <c r="HT75" s="263"/>
      <c r="HU75" s="263"/>
      <c r="HV75" s="263"/>
      <c r="HW75" s="263"/>
      <c r="HX75" s="263"/>
      <c r="HY75" s="263"/>
      <c r="HZ75" s="263"/>
      <c r="IA75" s="263"/>
      <c r="IB75" s="263"/>
      <c r="IC75" s="263"/>
      <c r="ID75" s="263"/>
      <c r="IE75" s="263"/>
      <c r="IF75" s="263"/>
      <c r="IG75" s="263"/>
      <c r="IH75" s="263"/>
      <c r="II75" s="263"/>
      <c r="IJ75" s="263"/>
      <c r="IK75" s="263"/>
      <c r="IL75" s="263"/>
      <c r="IM75" s="263"/>
      <c r="IN75" s="263"/>
      <c r="IO75" s="263"/>
      <c r="IP75" s="263"/>
      <c r="IQ75" s="263"/>
      <c r="IR75" s="263"/>
      <c r="IS75" s="263"/>
      <c r="IT75" s="263"/>
      <c r="IU75" s="263"/>
      <c r="IV75" s="263"/>
    </row>
    <row r="76" spans="1:7" s="264" customFormat="1" ht="12" customHeight="1">
      <c r="A76" s="137" t="s">
        <v>72</v>
      </c>
      <c r="B76" s="273">
        <v>177</v>
      </c>
      <c r="C76" s="290">
        <f t="shared" si="12"/>
        <v>36.875</v>
      </c>
      <c r="D76" s="273">
        <v>303</v>
      </c>
      <c r="E76" s="290">
        <f t="shared" si="13"/>
        <v>63.125</v>
      </c>
      <c r="F76" s="276">
        <f t="shared" si="14"/>
        <v>480</v>
      </c>
      <c r="G76" s="341"/>
    </row>
    <row r="77" spans="1:256" ht="12" customHeight="1">
      <c r="A77" s="137" t="s">
        <v>100</v>
      </c>
      <c r="B77" s="273">
        <v>157</v>
      </c>
      <c r="C77" s="290">
        <f t="shared" si="12"/>
        <v>33.61884368308351</v>
      </c>
      <c r="D77" s="273">
        <v>310</v>
      </c>
      <c r="E77" s="290">
        <f t="shared" si="13"/>
        <v>66.38115631691649</v>
      </c>
      <c r="F77" s="276">
        <f t="shared" si="14"/>
        <v>467</v>
      </c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/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64"/>
      <c r="AX77" s="264"/>
      <c r="AY77" s="264"/>
      <c r="AZ77" s="264"/>
      <c r="BA77" s="264"/>
      <c r="BB77" s="264"/>
      <c r="BC77" s="264"/>
      <c r="BD77" s="264"/>
      <c r="BE77" s="264"/>
      <c r="BF77" s="264"/>
      <c r="BG77" s="264"/>
      <c r="BH77" s="264"/>
      <c r="BI77" s="264"/>
      <c r="BJ77" s="264"/>
      <c r="BK77" s="264"/>
      <c r="BL77" s="264"/>
      <c r="BM77" s="264"/>
      <c r="BN77" s="264"/>
      <c r="BO77" s="264"/>
      <c r="BP77" s="264"/>
      <c r="BQ77" s="264"/>
      <c r="BR77" s="264"/>
      <c r="BS77" s="264"/>
      <c r="BT77" s="264"/>
      <c r="BU77" s="264"/>
      <c r="BV77" s="264"/>
      <c r="BW77" s="264"/>
      <c r="BX77" s="264"/>
      <c r="BY77" s="264"/>
      <c r="BZ77" s="264"/>
      <c r="CA77" s="264"/>
      <c r="CB77" s="264"/>
      <c r="CC77" s="264"/>
      <c r="CD77" s="264"/>
      <c r="CE77" s="264"/>
      <c r="CF77" s="264"/>
      <c r="CG77" s="264"/>
      <c r="CH77" s="264"/>
      <c r="CI77" s="264"/>
      <c r="CJ77" s="264"/>
      <c r="CK77" s="264"/>
      <c r="CL77" s="264"/>
      <c r="CM77" s="264"/>
      <c r="CN77" s="264"/>
      <c r="CO77" s="264"/>
      <c r="CP77" s="264"/>
      <c r="CQ77" s="264"/>
      <c r="CR77" s="264"/>
      <c r="CS77" s="264"/>
      <c r="CT77" s="264"/>
      <c r="CU77" s="264"/>
      <c r="CV77" s="264"/>
      <c r="CW77" s="264"/>
      <c r="CX77" s="264"/>
      <c r="CY77" s="264"/>
      <c r="CZ77" s="264"/>
      <c r="DA77" s="264"/>
      <c r="DB77" s="264"/>
      <c r="DC77" s="264"/>
      <c r="DD77" s="264"/>
      <c r="DE77" s="264"/>
      <c r="DF77" s="264"/>
      <c r="DG77" s="264"/>
      <c r="DH77" s="264"/>
      <c r="DI77" s="264"/>
      <c r="DJ77" s="264"/>
      <c r="DK77" s="264"/>
      <c r="DL77" s="264"/>
      <c r="DM77" s="264"/>
      <c r="DN77" s="264"/>
      <c r="DO77" s="264"/>
      <c r="DP77" s="264"/>
      <c r="DQ77" s="264"/>
      <c r="DR77" s="264"/>
      <c r="DS77" s="264"/>
      <c r="DT77" s="264"/>
      <c r="DU77" s="264"/>
      <c r="DV77" s="264"/>
      <c r="DW77" s="264"/>
      <c r="DX77" s="264"/>
      <c r="DY77" s="264"/>
      <c r="DZ77" s="264"/>
      <c r="EA77" s="264"/>
      <c r="EB77" s="264"/>
      <c r="EC77" s="264"/>
      <c r="ED77" s="264"/>
      <c r="EE77" s="264"/>
      <c r="EF77" s="264"/>
      <c r="EG77" s="264"/>
      <c r="EH77" s="264"/>
      <c r="EI77" s="264"/>
      <c r="EJ77" s="264"/>
      <c r="EK77" s="264"/>
      <c r="EL77" s="264"/>
      <c r="EM77" s="264"/>
      <c r="EN77" s="264"/>
      <c r="EO77" s="264"/>
      <c r="EP77" s="264"/>
      <c r="EQ77" s="264"/>
      <c r="ER77" s="264"/>
      <c r="ES77" s="264"/>
      <c r="ET77" s="264"/>
      <c r="EU77" s="264"/>
      <c r="EV77" s="264"/>
      <c r="EW77" s="264"/>
      <c r="EX77" s="264"/>
      <c r="EY77" s="264"/>
      <c r="EZ77" s="264"/>
      <c r="FA77" s="264"/>
      <c r="FB77" s="264"/>
      <c r="FC77" s="264"/>
      <c r="FD77" s="264"/>
      <c r="FE77" s="264"/>
      <c r="FF77" s="264"/>
      <c r="FG77" s="264"/>
      <c r="FH77" s="264"/>
      <c r="FI77" s="264"/>
      <c r="FJ77" s="264"/>
      <c r="FK77" s="264"/>
      <c r="FL77" s="264"/>
      <c r="FM77" s="264"/>
      <c r="FN77" s="264"/>
      <c r="FO77" s="264"/>
      <c r="FP77" s="264"/>
      <c r="FQ77" s="264"/>
      <c r="FR77" s="264"/>
      <c r="FS77" s="264"/>
      <c r="FT77" s="264"/>
      <c r="FU77" s="264"/>
      <c r="FV77" s="264"/>
      <c r="FW77" s="264"/>
      <c r="FX77" s="264"/>
      <c r="FY77" s="264"/>
      <c r="FZ77" s="264"/>
      <c r="GA77" s="264"/>
      <c r="GB77" s="264"/>
      <c r="GC77" s="264"/>
      <c r="GD77" s="264"/>
      <c r="GE77" s="264"/>
      <c r="GF77" s="264"/>
      <c r="GG77" s="264"/>
      <c r="GH77" s="264"/>
      <c r="GI77" s="264"/>
      <c r="GJ77" s="264"/>
      <c r="GK77" s="264"/>
      <c r="GL77" s="264"/>
      <c r="GM77" s="264"/>
      <c r="GN77" s="264"/>
      <c r="GO77" s="264"/>
      <c r="GP77" s="264"/>
      <c r="GQ77" s="264"/>
      <c r="GR77" s="264"/>
      <c r="GS77" s="264"/>
      <c r="GT77" s="264"/>
      <c r="GU77" s="264"/>
      <c r="GV77" s="264"/>
      <c r="GW77" s="264"/>
      <c r="GX77" s="264"/>
      <c r="GY77" s="264"/>
      <c r="GZ77" s="264"/>
      <c r="HA77" s="264"/>
      <c r="HB77" s="264"/>
      <c r="HC77" s="264"/>
      <c r="HD77" s="264"/>
      <c r="HE77" s="264"/>
      <c r="HF77" s="264"/>
      <c r="HG77" s="264"/>
      <c r="HH77" s="264"/>
      <c r="HI77" s="264"/>
      <c r="HJ77" s="264"/>
      <c r="HK77" s="264"/>
      <c r="HL77" s="264"/>
      <c r="HM77" s="264"/>
      <c r="HN77" s="264"/>
      <c r="HO77" s="264"/>
      <c r="HP77" s="264"/>
      <c r="HQ77" s="264"/>
      <c r="HR77" s="264"/>
      <c r="HS77" s="264"/>
      <c r="HT77" s="264"/>
      <c r="HU77" s="264"/>
      <c r="HV77" s="264"/>
      <c r="HW77" s="264"/>
      <c r="HX77" s="264"/>
      <c r="HY77" s="264"/>
      <c r="HZ77" s="264"/>
      <c r="IA77" s="264"/>
      <c r="IB77" s="264"/>
      <c r="IC77" s="264"/>
      <c r="ID77" s="264"/>
      <c r="IE77" s="264"/>
      <c r="IF77" s="264"/>
      <c r="IG77" s="264"/>
      <c r="IH77" s="264"/>
      <c r="II77" s="264"/>
      <c r="IJ77" s="264"/>
      <c r="IK77" s="264"/>
      <c r="IL77" s="264"/>
      <c r="IM77" s="264"/>
      <c r="IN77" s="264"/>
      <c r="IO77" s="264"/>
      <c r="IP77" s="264"/>
      <c r="IQ77" s="264"/>
      <c r="IR77" s="264"/>
      <c r="IS77" s="264"/>
      <c r="IT77" s="264"/>
      <c r="IU77" s="264"/>
      <c r="IV77" s="264"/>
    </row>
    <row r="78" spans="1:256" s="263" customFormat="1" ht="12" customHeight="1" thickBot="1">
      <c r="A78" s="137" t="s">
        <v>116</v>
      </c>
      <c r="B78" s="273">
        <v>173</v>
      </c>
      <c r="C78" s="290">
        <f t="shared" si="12"/>
        <v>37.690631808278866</v>
      </c>
      <c r="D78" s="273">
        <v>286</v>
      </c>
      <c r="E78" s="290">
        <f t="shared" si="13"/>
        <v>62.309368191721134</v>
      </c>
      <c r="F78" s="276">
        <f t="shared" si="14"/>
        <v>459</v>
      </c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64"/>
      <c r="AI78" s="264"/>
      <c r="AJ78" s="264"/>
      <c r="AK78" s="264"/>
      <c r="AL78" s="264"/>
      <c r="AM78" s="264"/>
      <c r="AN78" s="264"/>
      <c r="AO78" s="264"/>
      <c r="AP78" s="264"/>
      <c r="AQ78" s="264"/>
      <c r="AR78" s="264"/>
      <c r="AS78" s="264"/>
      <c r="AT78" s="264"/>
      <c r="AU78" s="264"/>
      <c r="AV78" s="264"/>
      <c r="AW78" s="264"/>
      <c r="AX78" s="264"/>
      <c r="AY78" s="264"/>
      <c r="AZ78" s="264"/>
      <c r="BA78" s="264"/>
      <c r="BB78" s="264"/>
      <c r="BC78" s="264"/>
      <c r="BD78" s="264"/>
      <c r="BE78" s="264"/>
      <c r="BF78" s="264"/>
      <c r="BG78" s="264"/>
      <c r="BH78" s="264"/>
      <c r="BI78" s="264"/>
      <c r="BJ78" s="264"/>
      <c r="BK78" s="264"/>
      <c r="BL78" s="264"/>
      <c r="BM78" s="264"/>
      <c r="BN78" s="264"/>
      <c r="BO78" s="264"/>
      <c r="BP78" s="264"/>
      <c r="BQ78" s="264"/>
      <c r="BR78" s="264"/>
      <c r="BS78" s="264"/>
      <c r="BT78" s="264"/>
      <c r="BU78" s="264"/>
      <c r="BV78" s="264"/>
      <c r="BW78" s="264"/>
      <c r="BX78" s="264"/>
      <c r="BY78" s="264"/>
      <c r="BZ78" s="264"/>
      <c r="CA78" s="264"/>
      <c r="CB78" s="264"/>
      <c r="CC78" s="264"/>
      <c r="CD78" s="264"/>
      <c r="CE78" s="264"/>
      <c r="CF78" s="264"/>
      <c r="CG78" s="264"/>
      <c r="CH78" s="264"/>
      <c r="CI78" s="264"/>
      <c r="CJ78" s="264"/>
      <c r="CK78" s="264"/>
      <c r="CL78" s="264"/>
      <c r="CM78" s="264"/>
      <c r="CN78" s="264"/>
      <c r="CO78" s="264"/>
      <c r="CP78" s="264"/>
      <c r="CQ78" s="264"/>
      <c r="CR78" s="264"/>
      <c r="CS78" s="264"/>
      <c r="CT78" s="264"/>
      <c r="CU78" s="264"/>
      <c r="CV78" s="264"/>
      <c r="CW78" s="264"/>
      <c r="CX78" s="264"/>
      <c r="CY78" s="264"/>
      <c r="CZ78" s="264"/>
      <c r="DA78" s="264"/>
      <c r="DB78" s="264"/>
      <c r="DC78" s="264"/>
      <c r="DD78" s="264"/>
      <c r="DE78" s="264"/>
      <c r="DF78" s="264"/>
      <c r="DG78" s="264"/>
      <c r="DH78" s="264"/>
      <c r="DI78" s="264"/>
      <c r="DJ78" s="264"/>
      <c r="DK78" s="264"/>
      <c r="DL78" s="264"/>
      <c r="DM78" s="264"/>
      <c r="DN78" s="264"/>
      <c r="DO78" s="264"/>
      <c r="DP78" s="264"/>
      <c r="DQ78" s="264"/>
      <c r="DR78" s="264"/>
      <c r="DS78" s="264"/>
      <c r="DT78" s="264"/>
      <c r="DU78" s="264"/>
      <c r="DV78" s="264"/>
      <c r="DW78" s="264"/>
      <c r="DX78" s="264"/>
      <c r="DY78" s="264"/>
      <c r="DZ78" s="264"/>
      <c r="EA78" s="264"/>
      <c r="EB78" s="264"/>
      <c r="EC78" s="264"/>
      <c r="ED78" s="264"/>
      <c r="EE78" s="264"/>
      <c r="EF78" s="264"/>
      <c r="EG78" s="264"/>
      <c r="EH78" s="264"/>
      <c r="EI78" s="264"/>
      <c r="EJ78" s="264"/>
      <c r="EK78" s="264"/>
      <c r="EL78" s="264"/>
      <c r="EM78" s="264"/>
      <c r="EN78" s="264"/>
      <c r="EO78" s="264"/>
      <c r="EP78" s="264"/>
      <c r="EQ78" s="264"/>
      <c r="ER78" s="264"/>
      <c r="ES78" s="264"/>
      <c r="ET78" s="264"/>
      <c r="EU78" s="264"/>
      <c r="EV78" s="264"/>
      <c r="EW78" s="264"/>
      <c r="EX78" s="264"/>
      <c r="EY78" s="264"/>
      <c r="EZ78" s="264"/>
      <c r="FA78" s="264"/>
      <c r="FB78" s="264"/>
      <c r="FC78" s="264"/>
      <c r="FD78" s="264"/>
      <c r="FE78" s="264"/>
      <c r="FF78" s="264"/>
      <c r="FG78" s="264"/>
      <c r="FH78" s="264"/>
      <c r="FI78" s="264"/>
      <c r="FJ78" s="264"/>
      <c r="FK78" s="264"/>
      <c r="FL78" s="264"/>
      <c r="FM78" s="264"/>
      <c r="FN78" s="264"/>
      <c r="FO78" s="264"/>
      <c r="FP78" s="264"/>
      <c r="FQ78" s="264"/>
      <c r="FR78" s="264"/>
      <c r="FS78" s="264"/>
      <c r="FT78" s="264"/>
      <c r="FU78" s="264"/>
      <c r="FV78" s="264"/>
      <c r="FW78" s="264"/>
      <c r="FX78" s="264"/>
      <c r="FY78" s="264"/>
      <c r="FZ78" s="264"/>
      <c r="GA78" s="264"/>
      <c r="GB78" s="264"/>
      <c r="GC78" s="264"/>
      <c r="GD78" s="264"/>
      <c r="GE78" s="264"/>
      <c r="GF78" s="264"/>
      <c r="GG78" s="264"/>
      <c r="GH78" s="264"/>
      <c r="GI78" s="264"/>
      <c r="GJ78" s="264"/>
      <c r="GK78" s="264"/>
      <c r="GL78" s="264"/>
      <c r="GM78" s="264"/>
      <c r="GN78" s="264"/>
      <c r="GO78" s="264"/>
      <c r="GP78" s="264"/>
      <c r="GQ78" s="264"/>
      <c r="GR78" s="264"/>
      <c r="GS78" s="264"/>
      <c r="GT78" s="264"/>
      <c r="GU78" s="264"/>
      <c r="GV78" s="264"/>
      <c r="GW78" s="264"/>
      <c r="GX78" s="264"/>
      <c r="GY78" s="264"/>
      <c r="GZ78" s="264"/>
      <c r="HA78" s="264"/>
      <c r="HB78" s="264"/>
      <c r="HC78" s="264"/>
      <c r="HD78" s="264"/>
      <c r="HE78" s="264"/>
      <c r="HF78" s="264"/>
      <c r="HG78" s="264"/>
      <c r="HH78" s="264"/>
      <c r="HI78" s="264"/>
      <c r="HJ78" s="264"/>
      <c r="HK78" s="264"/>
      <c r="HL78" s="264"/>
      <c r="HM78" s="264"/>
      <c r="HN78" s="264"/>
      <c r="HO78" s="264"/>
      <c r="HP78" s="264"/>
      <c r="HQ78" s="264"/>
      <c r="HR78" s="264"/>
      <c r="HS78" s="264"/>
      <c r="HT78" s="264"/>
      <c r="HU78" s="264"/>
      <c r="HV78" s="264"/>
      <c r="HW78" s="264"/>
      <c r="HX78" s="264"/>
      <c r="HY78" s="264"/>
      <c r="HZ78" s="264"/>
      <c r="IA78" s="264"/>
      <c r="IB78" s="264"/>
      <c r="IC78" s="264"/>
      <c r="ID78" s="264"/>
      <c r="IE78" s="264"/>
      <c r="IF78" s="264"/>
      <c r="IG78" s="264"/>
      <c r="IH78" s="264"/>
      <c r="II78" s="264"/>
      <c r="IJ78" s="264"/>
      <c r="IK78" s="264"/>
      <c r="IL78" s="264"/>
      <c r="IM78" s="264"/>
      <c r="IN78" s="264"/>
      <c r="IO78" s="264"/>
      <c r="IP78" s="264"/>
      <c r="IQ78" s="264"/>
      <c r="IR78" s="264"/>
      <c r="IS78" s="264"/>
      <c r="IT78" s="264"/>
      <c r="IU78" s="264"/>
      <c r="IV78" s="264"/>
    </row>
    <row r="79" spans="1:256" s="263" customFormat="1" ht="12" customHeight="1" thickTop="1">
      <c r="A79" s="277" t="s">
        <v>208</v>
      </c>
      <c r="B79" s="278">
        <v>178</v>
      </c>
      <c r="C79" s="291">
        <f t="shared" si="12"/>
        <v>41.9811320754717</v>
      </c>
      <c r="D79" s="278">
        <v>246</v>
      </c>
      <c r="E79" s="291">
        <f t="shared" si="13"/>
        <v>58.01886792452831</v>
      </c>
      <c r="F79" s="279">
        <f t="shared" si="14"/>
        <v>424</v>
      </c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  <c r="AI79" s="264"/>
      <c r="AJ79" s="264"/>
      <c r="AK79" s="264"/>
      <c r="AL79" s="264"/>
      <c r="AM79" s="264"/>
      <c r="AN79" s="264"/>
      <c r="AO79" s="264"/>
      <c r="AP79" s="264"/>
      <c r="AQ79" s="264"/>
      <c r="AR79" s="264"/>
      <c r="AS79" s="264"/>
      <c r="AT79" s="264"/>
      <c r="AU79" s="264"/>
      <c r="AV79" s="264"/>
      <c r="AW79" s="264"/>
      <c r="AX79" s="264"/>
      <c r="AY79" s="264"/>
      <c r="AZ79" s="264"/>
      <c r="BA79" s="264"/>
      <c r="BB79" s="264"/>
      <c r="BC79" s="264"/>
      <c r="BD79" s="264"/>
      <c r="BE79" s="264"/>
      <c r="BF79" s="264"/>
      <c r="BG79" s="264"/>
      <c r="BH79" s="264"/>
      <c r="BI79" s="264"/>
      <c r="BJ79" s="264"/>
      <c r="BK79" s="264"/>
      <c r="BL79" s="264"/>
      <c r="BM79" s="264"/>
      <c r="BN79" s="264"/>
      <c r="BO79" s="264"/>
      <c r="BP79" s="264"/>
      <c r="BQ79" s="264"/>
      <c r="BR79" s="264"/>
      <c r="BS79" s="264"/>
      <c r="BT79" s="264"/>
      <c r="BU79" s="264"/>
      <c r="BV79" s="264"/>
      <c r="BW79" s="264"/>
      <c r="BX79" s="264"/>
      <c r="BY79" s="264"/>
      <c r="BZ79" s="264"/>
      <c r="CA79" s="264"/>
      <c r="CB79" s="264"/>
      <c r="CC79" s="264"/>
      <c r="CD79" s="264"/>
      <c r="CE79" s="264"/>
      <c r="CF79" s="264"/>
      <c r="CG79" s="264"/>
      <c r="CH79" s="264"/>
      <c r="CI79" s="264"/>
      <c r="CJ79" s="264"/>
      <c r="CK79" s="264"/>
      <c r="CL79" s="264"/>
      <c r="CM79" s="264"/>
      <c r="CN79" s="264"/>
      <c r="CO79" s="264"/>
      <c r="CP79" s="264"/>
      <c r="CQ79" s="264"/>
      <c r="CR79" s="264"/>
      <c r="CS79" s="264"/>
      <c r="CT79" s="264"/>
      <c r="CU79" s="264"/>
      <c r="CV79" s="264"/>
      <c r="CW79" s="264"/>
      <c r="CX79" s="264"/>
      <c r="CY79" s="264"/>
      <c r="CZ79" s="264"/>
      <c r="DA79" s="264"/>
      <c r="DB79" s="264"/>
      <c r="DC79" s="264"/>
      <c r="DD79" s="264"/>
      <c r="DE79" s="264"/>
      <c r="DF79" s="264"/>
      <c r="DG79" s="264"/>
      <c r="DH79" s="264"/>
      <c r="DI79" s="264"/>
      <c r="DJ79" s="264"/>
      <c r="DK79" s="264"/>
      <c r="DL79" s="264"/>
      <c r="DM79" s="264"/>
      <c r="DN79" s="264"/>
      <c r="DO79" s="264"/>
      <c r="DP79" s="264"/>
      <c r="DQ79" s="264"/>
      <c r="DR79" s="264"/>
      <c r="DS79" s="264"/>
      <c r="DT79" s="264"/>
      <c r="DU79" s="264"/>
      <c r="DV79" s="264"/>
      <c r="DW79" s="264"/>
      <c r="DX79" s="264"/>
      <c r="DY79" s="264"/>
      <c r="DZ79" s="264"/>
      <c r="EA79" s="264"/>
      <c r="EB79" s="264"/>
      <c r="EC79" s="264"/>
      <c r="ED79" s="264"/>
      <c r="EE79" s="264"/>
      <c r="EF79" s="264"/>
      <c r="EG79" s="264"/>
      <c r="EH79" s="264"/>
      <c r="EI79" s="264"/>
      <c r="EJ79" s="264"/>
      <c r="EK79" s="264"/>
      <c r="EL79" s="264"/>
      <c r="EM79" s="264"/>
      <c r="EN79" s="264"/>
      <c r="EO79" s="264"/>
      <c r="EP79" s="264"/>
      <c r="EQ79" s="264"/>
      <c r="ER79" s="264"/>
      <c r="ES79" s="264"/>
      <c r="ET79" s="264"/>
      <c r="EU79" s="264"/>
      <c r="EV79" s="264"/>
      <c r="EW79" s="264"/>
      <c r="EX79" s="264"/>
      <c r="EY79" s="264"/>
      <c r="EZ79" s="264"/>
      <c r="FA79" s="264"/>
      <c r="FB79" s="264"/>
      <c r="FC79" s="264"/>
      <c r="FD79" s="264"/>
      <c r="FE79" s="264"/>
      <c r="FF79" s="264"/>
      <c r="FG79" s="264"/>
      <c r="FH79" s="264"/>
      <c r="FI79" s="264"/>
      <c r="FJ79" s="264"/>
      <c r="FK79" s="264"/>
      <c r="FL79" s="264"/>
      <c r="FM79" s="264"/>
      <c r="FN79" s="264"/>
      <c r="FO79" s="264"/>
      <c r="FP79" s="264"/>
      <c r="FQ79" s="264"/>
      <c r="FR79" s="264"/>
      <c r="FS79" s="264"/>
      <c r="FT79" s="264"/>
      <c r="FU79" s="264"/>
      <c r="FV79" s="264"/>
      <c r="FW79" s="264"/>
      <c r="FX79" s="264"/>
      <c r="FY79" s="264"/>
      <c r="FZ79" s="264"/>
      <c r="GA79" s="264"/>
      <c r="GB79" s="264"/>
      <c r="GC79" s="264"/>
      <c r="GD79" s="264"/>
      <c r="GE79" s="264"/>
      <c r="GF79" s="264"/>
      <c r="GG79" s="264"/>
      <c r="GH79" s="264"/>
      <c r="GI79" s="264"/>
      <c r="GJ79" s="264"/>
      <c r="GK79" s="264"/>
      <c r="GL79" s="264"/>
      <c r="GM79" s="264"/>
      <c r="GN79" s="264"/>
      <c r="GO79" s="264"/>
      <c r="GP79" s="264"/>
      <c r="GQ79" s="264"/>
      <c r="GR79" s="264"/>
      <c r="GS79" s="264"/>
      <c r="GT79" s="264"/>
      <c r="GU79" s="264"/>
      <c r="GV79" s="264"/>
      <c r="GW79" s="264"/>
      <c r="GX79" s="264"/>
      <c r="GY79" s="264"/>
      <c r="GZ79" s="264"/>
      <c r="HA79" s="264"/>
      <c r="HB79" s="264"/>
      <c r="HC79" s="264"/>
      <c r="HD79" s="264"/>
      <c r="HE79" s="264"/>
      <c r="HF79" s="264"/>
      <c r="HG79" s="264"/>
      <c r="HH79" s="264"/>
      <c r="HI79" s="264"/>
      <c r="HJ79" s="264"/>
      <c r="HK79" s="264"/>
      <c r="HL79" s="264"/>
      <c r="HM79" s="264"/>
      <c r="HN79" s="264"/>
      <c r="HO79" s="264"/>
      <c r="HP79" s="264"/>
      <c r="HQ79" s="264"/>
      <c r="HR79" s="264"/>
      <c r="HS79" s="264"/>
      <c r="HT79" s="264"/>
      <c r="HU79" s="264"/>
      <c r="HV79" s="264"/>
      <c r="HW79" s="264"/>
      <c r="HX79" s="264"/>
      <c r="HY79" s="264"/>
      <c r="HZ79" s="264"/>
      <c r="IA79" s="264"/>
      <c r="IB79" s="264"/>
      <c r="IC79" s="264"/>
      <c r="ID79" s="264"/>
      <c r="IE79" s="264"/>
      <c r="IF79" s="264"/>
      <c r="IG79" s="264"/>
      <c r="IH79" s="264"/>
      <c r="II79" s="264"/>
      <c r="IJ79" s="264"/>
      <c r="IK79" s="264"/>
      <c r="IL79" s="264"/>
      <c r="IM79" s="264"/>
      <c r="IN79" s="264"/>
      <c r="IO79" s="264"/>
      <c r="IP79" s="264"/>
      <c r="IQ79" s="264"/>
      <c r="IR79" s="264"/>
      <c r="IS79" s="264"/>
      <c r="IT79" s="264"/>
      <c r="IU79" s="264"/>
      <c r="IV79" s="264"/>
    </row>
    <row r="80" spans="1:256" s="263" customFormat="1" ht="12" customHeight="1">
      <c r="A80" s="137" t="s">
        <v>131</v>
      </c>
      <c r="B80" s="273">
        <v>185</v>
      </c>
      <c r="C80" s="290">
        <f t="shared" si="12"/>
        <v>42.14123006833713</v>
      </c>
      <c r="D80" s="273">
        <v>254</v>
      </c>
      <c r="E80" s="290">
        <f t="shared" si="13"/>
        <v>57.85876993166287</v>
      </c>
      <c r="F80" s="276">
        <f t="shared" si="14"/>
        <v>439</v>
      </c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/>
      <c r="AF80" s="264"/>
      <c r="AG80" s="264"/>
      <c r="AH80" s="264"/>
      <c r="AI80" s="264"/>
      <c r="AJ80" s="264"/>
      <c r="AK80" s="264"/>
      <c r="AL80" s="264"/>
      <c r="AM80" s="264"/>
      <c r="AN80" s="264"/>
      <c r="AO80" s="264"/>
      <c r="AP80" s="264"/>
      <c r="AQ80" s="264"/>
      <c r="AR80" s="264"/>
      <c r="AS80" s="264"/>
      <c r="AT80" s="264"/>
      <c r="AU80" s="264"/>
      <c r="AV80" s="264"/>
      <c r="AW80" s="264"/>
      <c r="AX80" s="264"/>
      <c r="AY80" s="264"/>
      <c r="AZ80" s="264"/>
      <c r="BA80" s="264"/>
      <c r="BB80" s="264"/>
      <c r="BC80" s="264"/>
      <c r="BD80" s="264"/>
      <c r="BE80" s="264"/>
      <c r="BF80" s="264"/>
      <c r="BG80" s="264"/>
      <c r="BH80" s="264"/>
      <c r="BI80" s="264"/>
      <c r="BJ80" s="264"/>
      <c r="BK80" s="264"/>
      <c r="BL80" s="264"/>
      <c r="BM80" s="264"/>
      <c r="BN80" s="264"/>
      <c r="BO80" s="264"/>
      <c r="BP80" s="264"/>
      <c r="BQ80" s="264"/>
      <c r="BR80" s="264"/>
      <c r="BS80" s="264"/>
      <c r="BT80" s="264"/>
      <c r="BU80" s="264"/>
      <c r="BV80" s="264"/>
      <c r="BW80" s="264"/>
      <c r="BX80" s="264"/>
      <c r="BY80" s="264"/>
      <c r="BZ80" s="264"/>
      <c r="CA80" s="264"/>
      <c r="CB80" s="264"/>
      <c r="CC80" s="264"/>
      <c r="CD80" s="264"/>
      <c r="CE80" s="264"/>
      <c r="CF80" s="264"/>
      <c r="CG80" s="264"/>
      <c r="CH80" s="264"/>
      <c r="CI80" s="264"/>
      <c r="CJ80" s="264"/>
      <c r="CK80" s="264"/>
      <c r="CL80" s="264"/>
      <c r="CM80" s="264"/>
      <c r="CN80" s="264"/>
      <c r="CO80" s="264"/>
      <c r="CP80" s="264"/>
      <c r="CQ80" s="264"/>
      <c r="CR80" s="264"/>
      <c r="CS80" s="264"/>
      <c r="CT80" s="264"/>
      <c r="CU80" s="264"/>
      <c r="CV80" s="264"/>
      <c r="CW80" s="264"/>
      <c r="CX80" s="264"/>
      <c r="CY80" s="264"/>
      <c r="CZ80" s="264"/>
      <c r="DA80" s="264"/>
      <c r="DB80" s="264"/>
      <c r="DC80" s="264"/>
      <c r="DD80" s="264"/>
      <c r="DE80" s="264"/>
      <c r="DF80" s="264"/>
      <c r="DG80" s="264"/>
      <c r="DH80" s="264"/>
      <c r="DI80" s="264"/>
      <c r="DJ80" s="264"/>
      <c r="DK80" s="264"/>
      <c r="DL80" s="264"/>
      <c r="DM80" s="264"/>
      <c r="DN80" s="264"/>
      <c r="DO80" s="264"/>
      <c r="DP80" s="264"/>
      <c r="DQ80" s="264"/>
      <c r="DR80" s="264"/>
      <c r="DS80" s="264"/>
      <c r="DT80" s="264"/>
      <c r="DU80" s="264"/>
      <c r="DV80" s="264"/>
      <c r="DW80" s="264"/>
      <c r="DX80" s="264"/>
      <c r="DY80" s="264"/>
      <c r="DZ80" s="264"/>
      <c r="EA80" s="264"/>
      <c r="EB80" s="264"/>
      <c r="EC80" s="264"/>
      <c r="ED80" s="264"/>
      <c r="EE80" s="264"/>
      <c r="EF80" s="264"/>
      <c r="EG80" s="264"/>
      <c r="EH80" s="264"/>
      <c r="EI80" s="264"/>
      <c r="EJ80" s="264"/>
      <c r="EK80" s="264"/>
      <c r="EL80" s="264"/>
      <c r="EM80" s="264"/>
      <c r="EN80" s="264"/>
      <c r="EO80" s="264"/>
      <c r="EP80" s="264"/>
      <c r="EQ80" s="264"/>
      <c r="ER80" s="264"/>
      <c r="ES80" s="264"/>
      <c r="ET80" s="264"/>
      <c r="EU80" s="264"/>
      <c r="EV80" s="264"/>
      <c r="EW80" s="264"/>
      <c r="EX80" s="264"/>
      <c r="EY80" s="264"/>
      <c r="EZ80" s="264"/>
      <c r="FA80" s="264"/>
      <c r="FB80" s="264"/>
      <c r="FC80" s="264"/>
      <c r="FD80" s="264"/>
      <c r="FE80" s="264"/>
      <c r="FF80" s="264"/>
      <c r="FG80" s="264"/>
      <c r="FH80" s="264"/>
      <c r="FI80" s="264"/>
      <c r="FJ80" s="264"/>
      <c r="FK80" s="264"/>
      <c r="FL80" s="264"/>
      <c r="FM80" s="264"/>
      <c r="FN80" s="264"/>
      <c r="FO80" s="264"/>
      <c r="FP80" s="264"/>
      <c r="FQ80" s="264"/>
      <c r="FR80" s="264"/>
      <c r="FS80" s="264"/>
      <c r="FT80" s="264"/>
      <c r="FU80" s="264"/>
      <c r="FV80" s="264"/>
      <c r="FW80" s="264"/>
      <c r="FX80" s="264"/>
      <c r="FY80" s="264"/>
      <c r="FZ80" s="264"/>
      <c r="GA80" s="264"/>
      <c r="GB80" s="264"/>
      <c r="GC80" s="264"/>
      <c r="GD80" s="264"/>
      <c r="GE80" s="264"/>
      <c r="GF80" s="264"/>
      <c r="GG80" s="264"/>
      <c r="GH80" s="264"/>
      <c r="GI80" s="264"/>
      <c r="GJ80" s="264"/>
      <c r="GK80" s="264"/>
      <c r="GL80" s="264"/>
      <c r="GM80" s="264"/>
      <c r="GN80" s="264"/>
      <c r="GO80" s="264"/>
      <c r="GP80" s="264"/>
      <c r="GQ80" s="264"/>
      <c r="GR80" s="264"/>
      <c r="GS80" s="264"/>
      <c r="GT80" s="264"/>
      <c r="GU80" s="264"/>
      <c r="GV80" s="264"/>
      <c r="GW80" s="264"/>
      <c r="GX80" s="264"/>
      <c r="GY80" s="264"/>
      <c r="GZ80" s="264"/>
      <c r="HA80" s="264"/>
      <c r="HB80" s="264"/>
      <c r="HC80" s="264"/>
      <c r="HD80" s="264"/>
      <c r="HE80" s="264"/>
      <c r="HF80" s="264"/>
      <c r="HG80" s="264"/>
      <c r="HH80" s="264"/>
      <c r="HI80" s="264"/>
      <c r="HJ80" s="264"/>
      <c r="HK80" s="264"/>
      <c r="HL80" s="264"/>
      <c r="HM80" s="264"/>
      <c r="HN80" s="264"/>
      <c r="HO80" s="264"/>
      <c r="HP80" s="264"/>
      <c r="HQ80" s="264"/>
      <c r="HR80" s="264"/>
      <c r="HS80" s="264"/>
      <c r="HT80" s="264"/>
      <c r="HU80" s="264"/>
      <c r="HV80" s="264"/>
      <c r="HW80" s="264"/>
      <c r="HX80" s="264"/>
      <c r="HY80" s="264"/>
      <c r="HZ80" s="264"/>
      <c r="IA80" s="264"/>
      <c r="IB80" s="264"/>
      <c r="IC80" s="264"/>
      <c r="ID80" s="264"/>
      <c r="IE80" s="264"/>
      <c r="IF80" s="264"/>
      <c r="IG80" s="264"/>
      <c r="IH80" s="264"/>
      <c r="II80" s="264"/>
      <c r="IJ80" s="264"/>
      <c r="IK80" s="264"/>
      <c r="IL80" s="264"/>
      <c r="IM80" s="264"/>
      <c r="IN80" s="264"/>
      <c r="IO80" s="264"/>
      <c r="IP80" s="264"/>
      <c r="IQ80" s="264"/>
      <c r="IR80" s="264"/>
      <c r="IS80" s="264"/>
      <c r="IT80" s="264"/>
      <c r="IU80" s="264"/>
      <c r="IV80" s="264"/>
    </row>
    <row r="81" spans="1:256" s="263" customFormat="1" ht="12" customHeight="1">
      <c r="A81" s="294" t="s">
        <v>143</v>
      </c>
      <c r="B81" s="342">
        <v>190</v>
      </c>
      <c r="C81" s="340">
        <f t="shared" si="12"/>
        <v>40.94827586206897</v>
      </c>
      <c r="D81" s="342">
        <v>274</v>
      </c>
      <c r="E81" s="340">
        <f t="shared" si="13"/>
        <v>59.05172413793104</v>
      </c>
      <c r="F81" s="281">
        <v>464</v>
      </c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/>
      <c r="AF81" s="264"/>
      <c r="AG81" s="264"/>
      <c r="AH81" s="264"/>
      <c r="AI81" s="264"/>
      <c r="AJ81" s="264"/>
      <c r="AK81" s="264"/>
      <c r="AL81" s="264"/>
      <c r="AM81" s="264"/>
      <c r="AN81" s="264"/>
      <c r="AO81" s="264"/>
      <c r="AP81" s="264"/>
      <c r="AQ81" s="264"/>
      <c r="AR81" s="264"/>
      <c r="AS81" s="264"/>
      <c r="AT81" s="264"/>
      <c r="AU81" s="264"/>
      <c r="AV81" s="264"/>
      <c r="AW81" s="264"/>
      <c r="AX81" s="264"/>
      <c r="AY81" s="264"/>
      <c r="AZ81" s="264"/>
      <c r="BA81" s="264"/>
      <c r="BB81" s="264"/>
      <c r="BC81" s="264"/>
      <c r="BD81" s="264"/>
      <c r="BE81" s="264"/>
      <c r="BF81" s="264"/>
      <c r="BG81" s="264"/>
      <c r="BH81" s="264"/>
      <c r="BI81" s="264"/>
      <c r="BJ81" s="264"/>
      <c r="BK81" s="264"/>
      <c r="BL81" s="264"/>
      <c r="BM81" s="264"/>
      <c r="BN81" s="264"/>
      <c r="BO81" s="264"/>
      <c r="BP81" s="264"/>
      <c r="BQ81" s="264"/>
      <c r="BR81" s="264"/>
      <c r="BS81" s="264"/>
      <c r="BT81" s="264"/>
      <c r="BU81" s="264"/>
      <c r="BV81" s="264"/>
      <c r="BW81" s="264"/>
      <c r="BX81" s="264"/>
      <c r="BY81" s="264"/>
      <c r="BZ81" s="264"/>
      <c r="CA81" s="264"/>
      <c r="CB81" s="264"/>
      <c r="CC81" s="264"/>
      <c r="CD81" s="264"/>
      <c r="CE81" s="264"/>
      <c r="CF81" s="264"/>
      <c r="CG81" s="264"/>
      <c r="CH81" s="264"/>
      <c r="CI81" s="264"/>
      <c r="CJ81" s="264"/>
      <c r="CK81" s="264"/>
      <c r="CL81" s="264"/>
      <c r="CM81" s="264"/>
      <c r="CN81" s="264"/>
      <c r="CO81" s="264"/>
      <c r="CP81" s="264"/>
      <c r="CQ81" s="264"/>
      <c r="CR81" s="264"/>
      <c r="CS81" s="264"/>
      <c r="CT81" s="264"/>
      <c r="CU81" s="264"/>
      <c r="CV81" s="264"/>
      <c r="CW81" s="264"/>
      <c r="CX81" s="264"/>
      <c r="CY81" s="264"/>
      <c r="CZ81" s="264"/>
      <c r="DA81" s="264"/>
      <c r="DB81" s="264"/>
      <c r="DC81" s="264"/>
      <c r="DD81" s="264"/>
      <c r="DE81" s="264"/>
      <c r="DF81" s="264"/>
      <c r="DG81" s="264"/>
      <c r="DH81" s="264"/>
      <c r="DI81" s="264"/>
      <c r="DJ81" s="264"/>
      <c r="DK81" s="264"/>
      <c r="DL81" s="264"/>
      <c r="DM81" s="264"/>
      <c r="DN81" s="264"/>
      <c r="DO81" s="264"/>
      <c r="DP81" s="264"/>
      <c r="DQ81" s="264"/>
      <c r="DR81" s="264"/>
      <c r="DS81" s="264"/>
      <c r="DT81" s="264"/>
      <c r="DU81" s="264"/>
      <c r="DV81" s="264"/>
      <c r="DW81" s="264"/>
      <c r="DX81" s="264"/>
      <c r="DY81" s="264"/>
      <c r="DZ81" s="264"/>
      <c r="EA81" s="264"/>
      <c r="EB81" s="264"/>
      <c r="EC81" s="264"/>
      <c r="ED81" s="264"/>
      <c r="EE81" s="264"/>
      <c r="EF81" s="264"/>
      <c r="EG81" s="264"/>
      <c r="EH81" s="264"/>
      <c r="EI81" s="264"/>
      <c r="EJ81" s="264"/>
      <c r="EK81" s="264"/>
      <c r="EL81" s="264"/>
      <c r="EM81" s="264"/>
      <c r="EN81" s="264"/>
      <c r="EO81" s="264"/>
      <c r="EP81" s="264"/>
      <c r="EQ81" s="264"/>
      <c r="ER81" s="264"/>
      <c r="ES81" s="264"/>
      <c r="ET81" s="264"/>
      <c r="EU81" s="264"/>
      <c r="EV81" s="264"/>
      <c r="EW81" s="264"/>
      <c r="EX81" s="264"/>
      <c r="EY81" s="264"/>
      <c r="EZ81" s="264"/>
      <c r="FA81" s="264"/>
      <c r="FB81" s="264"/>
      <c r="FC81" s="264"/>
      <c r="FD81" s="264"/>
      <c r="FE81" s="264"/>
      <c r="FF81" s="264"/>
      <c r="FG81" s="264"/>
      <c r="FH81" s="264"/>
      <c r="FI81" s="264"/>
      <c r="FJ81" s="264"/>
      <c r="FK81" s="264"/>
      <c r="FL81" s="264"/>
      <c r="FM81" s="264"/>
      <c r="FN81" s="264"/>
      <c r="FO81" s="264"/>
      <c r="FP81" s="264"/>
      <c r="FQ81" s="264"/>
      <c r="FR81" s="264"/>
      <c r="FS81" s="264"/>
      <c r="FT81" s="264"/>
      <c r="FU81" s="264"/>
      <c r="FV81" s="264"/>
      <c r="FW81" s="264"/>
      <c r="FX81" s="264"/>
      <c r="FY81" s="264"/>
      <c r="FZ81" s="264"/>
      <c r="GA81" s="264"/>
      <c r="GB81" s="264"/>
      <c r="GC81" s="264"/>
      <c r="GD81" s="264"/>
      <c r="GE81" s="264"/>
      <c r="GF81" s="264"/>
      <c r="GG81" s="264"/>
      <c r="GH81" s="264"/>
      <c r="GI81" s="264"/>
      <c r="GJ81" s="264"/>
      <c r="GK81" s="264"/>
      <c r="GL81" s="264"/>
      <c r="GM81" s="264"/>
      <c r="GN81" s="264"/>
      <c r="GO81" s="264"/>
      <c r="GP81" s="264"/>
      <c r="GQ81" s="264"/>
      <c r="GR81" s="264"/>
      <c r="GS81" s="264"/>
      <c r="GT81" s="264"/>
      <c r="GU81" s="264"/>
      <c r="GV81" s="264"/>
      <c r="GW81" s="264"/>
      <c r="GX81" s="264"/>
      <c r="GY81" s="264"/>
      <c r="GZ81" s="264"/>
      <c r="HA81" s="264"/>
      <c r="HB81" s="264"/>
      <c r="HC81" s="264"/>
      <c r="HD81" s="264"/>
      <c r="HE81" s="264"/>
      <c r="HF81" s="264"/>
      <c r="HG81" s="264"/>
      <c r="HH81" s="264"/>
      <c r="HI81" s="264"/>
      <c r="HJ81" s="264"/>
      <c r="HK81" s="264"/>
      <c r="HL81" s="264"/>
      <c r="HM81" s="264"/>
      <c r="HN81" s="264"/>
      <c r="HO81" s="264"/>
      <c r="HP81" s="264"/>
      <c r="HQ81" s="264"/>
      <c r="HR81" s="264"/>
      <c r="HS81" s="264"/>
      <c r="HT81" s="264"/>
      <c r="HU81" s="264"/>
      <c r="HV81" s="264"/>
      <c r="HW81" s="264"/>
      <c r="HX81" s="264"/>
      <c r="HY81" s="264"/>
      <c r="HZ81" s="264"/>
      <c r="IA81" s="264"/>
      <c r="IB81" s="264"/>
      <c r="IC81" s="264"/>
      <c r="ID81" s="264"/>
      <c r="IE81" s="264"/>
      <c r="IF81" s="264"/>
      <c r="IG81" s="264"/>
      <c r="IH81" s="264"/>
      <c r="II81" s="264"/>
      <c r="IJ81" s="264"/>
      <c r="IK81" s="264"/>
      <c r="IL81" s="264"/>
      <c r="IM81" s="264"/>
      <c r="IN81" s="264"/>
      <c r="IO81" s="264"/>
      <c r="IP81" s="264"/>
      <c r="IQ81" s="264"/>
      <c r="IR81" s="264"/>
      <c r="IS81" s="264"/>
      <c r="IT81" s="264"/>
      <c r="IU81" s="264"/>
      <c r="IV81" s="264"/>
    </row>
    <row r="82" spans="1:256" s="264" customFormat="1" ht="9.75">
      <c r="A82" s="258"/>
      <c r="B82" s="261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  <c r="AA82" s="261"/>
      <c r="AB82" s="261"/>
      <c r="AC82" s="261"/>
      <c r="AD82" s="261"/>
      <c r="AE82" s="261"/>
      <c r="AF82" s="261"/>
      <c r="AG82" s="261"/>
      <c r="AH82" s="261"/>
      <c r="AI82" s="261"/>
      <c r="AJ82" s="261"/>
      <c r="AK82" s="261"/>
      <c r="AL82" s="261"/>
      <c r="AM82" s="261"/>
      <c r="AN82" s="261"/>
      <c r="AO82" s="261"/>
      <c r="AP82" s="261"/>
      <c r="AQ82" s="261"/>
      <c r="AR82" s="261"/>
      <c r="AS82" s="261"/>
      <c r="AT82" s="261"/>
      <c r="AU82" s="261"/>
      <c r="AV82" s="261"/>
      <c r="AW82" s="261"/>
      <c r="AX82" s="261"/>
      <c r="AY82" s="261"/>
      <c r="AZ82" s="261"/>
      <c r="BA82" s="261"/>
      <c r="BB82" s="261"/>
      <c r="BC82" s="261"/>
      <c r="BD82" s="261"/>
      <c r="BE82" s="261"/>
      <c r="BF82" s="261"/>
      <c r="BG82" s="261"/>
      <c r="BH82" s="261"/>
      <c r="BI82" s="261"/>
      <c r="BJ82" s="261"/>
      <c r="BK82" s="261"/>
      <c r="BL82" s="261"/>
      <c r="BM82" s="261"/>
      <c r="BN82" s="261"/>
      <c r="BO82" s="261"/>
      <c r="BP82" s="261"/>
      <c r="BQ82" s="261"/>
      <c r="BR82" s="261"/>
      <c r="BS82" s="261"/>
      <c r="BT82" s="261"/>
      <c r="BU82" s="261"/>
      <c r="BV82" s="261"/>
      <c r="BW82" s="261"/>
      <c r="BX82" s="261"/>
      <c r="BY82" s="261"/>
      <c r="BZ82" s="261"/>
      <c r="CA82" s="261"/>
      <c r="CB82" s="261"/>
      <c r="CC82" s="261"/>
      <c r="CD82" s="261"/>
      <c r="CE82" s="261"/>
      <c r="CF82" s="261"/>
      <c r="CG82" s="261"/>
      <c r="CH82" s="261"/>
      <c r="CI82" s="261"/>
      <c r="CJ82" s="261"/>
      <c r="CK82" s="261"/>
      <c r="CL82" s="261"/>
      <c r="CM82" s="261"/>
      <c r="CN82" s="261"/>
      <c r="CO82" s="261"/>
      <c r="CP82" s="261"/>
      <c r="CQ82" s="261"/>
      <c r="CR82" s="261"/>
      <c r="CS82" s="261"/>
      <c r="CT82" s="261"/>
      <c r="CU82" s="261"/>
      <c r="CV82" s="261"/>
      <c r="CW82" s="261"/>
      <c r="CX82" s="261"/>
      <c r="CY82" s="261"/>
      <c r="CZ82" s="261"/>
      <c r="DA82" s="261"/>
      <c r="DB82" s="261"/>
      <c r="DC82" s="261"/>
      <c r="DD82" s="261"/>
      <c r="DE82" s="261"/>
      <c r="DF82" s="261"/>
      <c r="DG82" s="261"/>
      <c r="DH82" s="261"/>
      <c r="DI82" s="261"/>
      <c r="DJ82" s="261"/>
      <c r="DK82" s="261"/>
      <c r="DL82" s="261"/>
      <c r="DM82" s="261"/>
      <c r="DN82" s="261"/>
      <c r="DO82" s="261"/>
      <c r="DP82" s="261"/>
      <c r="DQ82" s="261"/>
      <c r="DR82" s="261"/>
      <c r="DS82" s="261"/>
      <c r="DT82" s="261"/>
      <c r="DU82" s="261"/>
      <c r="DV82" s="261"/>
      <c r="DW82" s="261"/>
      <c r="DX82" s="261"/>
      <c r="DY82" s="261"/>
      <c r="DZ82" s="261"/>
      <c r="EA82" s="261"/>
      <c r="EB82" s="261"/>
      <c r="EC82" s="261"/>
      <c r="ED82" s="261"/>
      <c r="EE82" s="261"/>
      <c r="EF82" s="261"/>
      <c r="EG82" s="261"/>
      <c r="EH82" s="261"/>
      <c r="EI82" s="261"/>
      <c r="EJ82" s="261"/>
      <c r="EK82" s="261"/>
      <c r="EL82" s="261"/>
      <c r="EM82" s="261"/>
      <c r="EN82" s="261"/>
      <c r="EO82" s="261"/>
      <c r="EP82" s="261"/>
      <c r="EQ82" s="261"/>
      <c r="ER82" s="261"/>
      <c r="ES82" s="261"/>
      <c r="ET82" s="261"/>
      <c r="EU82" s="261"/>
      <c r="EV82" s="261"/>
      <c r="EW82" s="261"/>
      <c r="EX82" s="261"/>
      <c r="EY82" s="261"/>
      <c r="EZ82" s="261"/>
      <c r="FA82" s="261"/>
      <c r="FB82" s="261"/>
      <c r="FC82" s="261"/>
      <c r="FD82" s="261"/>
      <c r="FE82" s="261"/>
      <c r="FF82" s="261"/>
      <c r="FG82" s="261"/>
      <c r="FH82" s="261"/>
      <c r="FI82" s="261"/>
      <c r="FJ82" s="261"/>
      <c r="FK82" s="261"/>
      <c r="FL82" s="261"/>
      <c r="FM82" s="261"/>
      <c r="FN82" s="261"/>
      <c r="FO82" s="261"/>
      <c r="FP82" s="261"/>
      <c r="FQ82" s="261"/>
      <c r="FR82" s="261"/>
      <c r="FS82" s="261"/>
      <c r="FT82" s="261"/>
      <c r="FU82" s="261"/>
      <c r="FV82" s="261"/>
      <c r="FW82" s="261"/>
      <c r="FX82" s="261"/>
      <c r="FY82" s="261"/>
      <c r="FZ82" s="261"/>
      <c r="GA82" s="261"/>
      <c r="GB82" s="261"/>
      <c r="GC82" s="261"/>
      <c r="GD82" s="261"/>
      <c r="GE82" s="261"/>
      <c r="GF82" s="261"/>
      <c r="GG82" s="261"/>
      <c r="GH82" s="261"/>
      <c r="GI82" s="261"/>
      <c r="GJ82" s="261"/>
      <c r="GK82" s="261"/>
      <c r="GL82" s="261"/>
      <c r="GM82" s="261"/>
      <c r="GN82" s="261"/>
      <c r="GO82" s="261"/>
      <c r="GP82" s="261"/>
      <c r="GQ82" s="261"/>
      <c r="GR82" s="261"/>
      <c r="GS82" s="261"/>
      <c r="GT82" s="261"/>
      <c r="GU82" s="261"/>
      <c r="GV82" s="261"/>
      <c r="GW82" s="261"/>
      <c r="GX82" s="261"/>
      <c r="GY82" s="261"/>
      <c r="GZ82" s="261"/>
      <c r="HA82" s="261"/>
      <c r="HB82" s="261"/>
      <c r="HC82" s="261"/>
      <c r="HD82" s="261"/>
      <c r="HE82" s="261"/>
      <c r="HF82" s="261"/>
      <c r="HG82" s="261"/>
      <c r="HH82" s="261"/>
      <c r="HI82" s="261"/>
      <c r="HJ82" s="261"/>
      <c r="HK82" s="261"/>
      <c r="HL82" s="261"/>
      <c r="HM82" s="261"/>
      <c r="HN82" s="261"/>
      <c r="HO82" s="261"/>
      <c r="HP82" s="261"/>
      <c r="HQ82" s="261"/>
      <c r="HR82" s="261"/>
      <c r="HS82" s="261"/>
      <c r="HT82" s="261"/>
      <c r="HU82" s="261"/>
      <c r="HV82" s="261"/>
      <c r="HW82" s="261"/>
      <c r="HX82" s="261"/>
      <c r="HY82" s="261"/>
      <c r="HZ82" s="261"/>
      <c r="IA82" s="261"/>
      <c r="IB82" s="261"/>
      <c r="IC82" s="261"/>
      <c r="ID82" s="261"/>
      <c r="IE82" s="261"/>
      <c r="IF82" s="261"/>
      <c r="IG82" s="261"/>
      <c r="IH82" s="261"/>
      <c r="II82" s="261"/>
      <c r="IJ82" s="261"/>
      <c r="IK82" s="261"/>
      <c r="IL82" s="261"/>
      <c r="IM82" s="261"/>
      <c r="IN82" s="261"/>
      <c r="IO82" s="261"/>
      <c r="IP82" s="261"/>
      <c r="IQ82" s="261"/>
      <c r="IR82" s="261"/>
      <c r="IS82" s="261"/>
      <c r="IT82" s="261"/>
      <c r="IU82" s="261"/>
      <c r="IV82" s="261"/>
    </row>
    <row r="83" spans="1:256" s="264" customFormat="1" ht="12" customHeight="1">
      <c r="A83" s="351" t="s">
        <v>211</v>
      </c>
      <c r="B83" s="351"/>
      <c r="C83" s="351"/>
      <c r="D83" s="351"/>
      <c r="E83" s="351"/>
      <c r="F83" s="351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  <c r="AD83" s="263"/>
      <c r="AE83" s="263"/>
      <c r="AF83" s="263"/>
      <c r="AG83" s="263"/>
      <c r="AH83" s="263"/>
      <c r="AI83" s="263"/>
      <c r="AJ83" s="263"/>
      <c r="AK83" s="263"/>
      <c r="AL83" s="263"/>
      <c r="AM83" s="263"/>
      <c r="AN83" s="263"/>
      <c r="AO83" s="263"/>
      <c r="AP83" s="263"/>
      <c r="AQ83" s="263"/>
      <c r="AR83" s="263"/>
      <c r="AS83" s="263"/>
      <c r="AT83" s="263"/>
      <c r="AU83" s="263"/>
      <c r="AV83" s="263"/>
      <c r="AW83" s="263"/>
      <c r="AX83" s="263"/>
      <c r="AY83" s="263"/>
      <c r="AZ83" s="263"/>
      <c r="BA83" s="263"/>
      <c r="BB83" s="263"/>
      <c r="BC83" s="263"/>
      <c r="BD83" s="263"/>
      <c r="BE83" s="263"/>
      <c r="BF83" s="263"/>
      <c r="BG83" s="263"/>
      <c r="BH83" s="263"/>
      <c r="BI83" s="263"/>
      <c r="BJ83" s="263"/>
      <c r="BK83" s="263"/>
      <c r="BL83" s="263"/>
      <c r="BM83" s="263"/>
      <c r="BN83" s="263"/>
      <c r="BO83" s="263"/>
      <c r="BP83" s="263"/>
      <c r="BQ83" s="263"/>
      <c r="BR83" s="263"/>
      <c r="BS83" s="263"/>
      <c r="BT83" s="263"/>
      <c r="BU83" s="263"/>
      <c r="BV83" s="263"/>
      <c r="BW83" s="263"/>
      <c r="BX83" s="263"/>
      <c r="BY83" s="263"/>
      <c r="BZ83" s="263"/>
      <c r="CA83" s="263"/>
      <c r="CB83" s="263"/>
      <c r="CC83" s="263"/>
      <c r="CD83" s="263"/>
      <c r="CE83" s="263"/>
      <c r="CF83" s="263"/>
      <c r="CG83" s="263"/>
      <c r="CH83" s="263"/>
      <c r="CI83" s="263"/>
      <c r="CJ83" s="263"/>
      <c r="CK83" s="263"/>
      <c r="CL83" s="263"/>
      <c r="CM83" s="263"/>
      <c r="CN83" s="263"/>
      <c r="CO83" s="263"/>
      <c r="CP83" s="263"/>
      <c r="CQ83" s="263"/>
      <c r="CR83" s="263"/>
      <c r="CS83" s="263"/>
      <c r="CT83" s="263"/>
      <c r="CU83" s="263"/>
      <c r="CV83" s="263"/>
      <c r="CW83" s="263"/>
      <c r="CX83" s="263"/>
      <c r="CY83" s="263"/>
      <c r="CZ83" s="263"/>
      <c r="DA83" s="263"/>
      <c r="DB83" s="263"/>
      <c r="DC83" s="263"/>
      <c r="DD83" s="263"/>
      <c r="DE83" s="263"/>
      <c r="DF83" s="263"/>
      <c r="DG83" s="263"/>
      <c r="DH83" s="263"/>
      <c r="DI83" s="263"/>
      <c r="DJ83" s="263"/>
      <c r="DK83" s="263"/>
      <c r="DL83" s="263"/>
      <c r="DM83" s="263"/>
      <c r="DN83" s="263"/>
      <c r="DO83" s="263"/>
      <c r="DP83" s="263"/>
      <c r="DQ83" s="263"/>
      <c r="DR83" s="263"/>
      <c r="DS83" s="263"/>
      <c r="DT83" s="263"/>
      <c r="DU83" s="263"/>
      <c r="DV83" s="263"/>
      <c r="DW83" s="263"/>
      <c r="DX83" s="263"/>
      <c r="DY83" s="263"/>
      <c r="DZ83" s="263"/>
      <c r="EA83" s="263"/>
      <c r="EB83" s="263"/>
      <c r="EC83" s="263"/>
      <c r="ED83" s="263"/>
      <c r="EE83" s="263"/>
      <c r="EF83" s="263"/>
      <c r="EG83" s="263"/>
      <c r="EH83" s="263"/>
      <c r="EI83" s="263"/>
      <c r="EJ83" s="263"/>
      <c r="EK83" s="263"/>
      <c r="EL83" s="263"/>
      <c r="EM83" s="263"/>
      <c r="EN83" s="263"/>
      <c r="EO83" s="263"/>
      <c r="EP83" s="263"/>
      <c r="EQ83" s="263"/>
      <c r="ER83" s="263"/>
      <c r="ES83" s="263"/>
      <c r="ET83" s="263"/>
      <c r="EU83" s="263"/>
      <c r="EV83" s="263"/>
      <c r="EW83" s="263"/>
      <c r="EX83" s="263"/>
      <c r="EY83" s="263"/>
      <c r="EZ83" s="263"/>
      <c r="FA83" s="263"/>
      <c r="FB83" s="263"/>
      <c r="FC83" s="263"/>
      <c r="FD83" s="263"/>
      <c r="FE83" s="263"/>
      <c r="FF83" s="263"/>
      <c r="FG83" s="263"/>
      <c r="FH83" s="263"/>
      <c r="FI83" s="263"/>
      <c r="FJ83" s="263"/>
      <c r="FK83" s="263"/>
      <c r="FL83" s="263"/>
      <c r="FM83" s="263"/>
      <c r="FN83" s="263"/>
      <c r="FO83" s="263"/>
      <c r="FP83" s="263"/>
      <c r="FQ83" s="263"/>
      <c r="FR83" s="263"/>
      <c r="FS83" s="263"/>
      <c r="FT83" s="263"/>
      <c r="FU83" s="263"/>
      <c r="FV83" s="263"/>
      <c r="FW83" s="263"/>
      <c r="FX83" s="263"/>
      <c r="FY83" s="263"/>
      <c r="FZ83" s="263"/>
      <c r="GA83" s="263"/>
      <c r="GB83" s="263"/>
      <c r="GC83" s="263"/>
      <c r="GD83" s="263"/>
      <c r="GE83" s="263"/>
      <c r="GF83" s="263"/>
      <c r="GG83" s="263"/>
      <c r="GH83" s="263"/>
      <c r="GI83" s="263"/>
      <c r="GJ83" s="263"/>
      <c r="GK83" s="263"/>
      <c r="GL83" s="263"/>
      <c r="GM83" s="263"/>
      <c r="GN83" s="263"/>
      <c r="GO83" s="263"/>
      <c r="GP83" s="263"/>
      <c r="GQ83" s="263"/>
      <c r="GR83" s="263"/>
      <c r="GS83" s="263"/>
      <c r="GT83" s="263"/>
      <c r="GU83" s="263"/>
      <c r="GV83" s="263"/>
      <c r="GW83" s="263"/>
      <c r="GX83" s="263"/>
      <c r="GY83" s="263"/>
      <c r="GZ83" s="263"/>
      <c r="HA83" s="263"/>
      <c r="HB83" s="263"/>
      <c r="HC83" s="263"/>
      <c r="HD83" s="263"/>
      <c r="HE83" s="263"/>
      <c r="HF83" s="263"/>
      <c r="HG83" s="263"/>
      <c r="HH83" s="263"/>
      <c r="HI83" s="263"/>
      <c r="HJ83" s="263"/>
      <c r="HK83" s="263"/>
      <c r="HL83" s="263"/>
      <c r="HM83" s="263"/>
      <c r="HN83" s="263"/>
      <c r="HO83" s="263"/>
      <c r="HP83" s="263"/>
      <c r="HQ83" s="263"/>
      <c r="HR83" s="263"/>
      <c r="HS83" s="263"/>
      <c r="HT83" s="263"/>
      <c r="HU83" s="263"/>
      <c r="HV83" s="263"/>
      <c r="HW83" s="263"/>
      <c r="HX83" s="263"/>
      <c r="HY83" s="263"/>
      <c r="HZ83" s="263"/>
      <c r="IA83" s="263"/>
      <c r="IB83" s="263"/>
      <c r="IC83" s="263"/>
      <c r="ID83" s="263"/>
      <c r="IE83" s="263"/>
      <c r="IF83" s="263"/>
      <c r="IG83" s="263"/>
      <c r="IH83" s="263"/>
      <c r="II83" s="263"/>
      <c r="IJ83" s="263"/>
      <c r="IK83" s="263"/>
      <c r="IL83" s="263"/>
      <c r="IM83" s="263"/>
      <c r="IN83" s="263"/>
      <c r="IO83" s="263"/>
      <c r="IP83" s="263"/>
      <c r="IQ83" s="263"/>
      <c r="IR83" s="263"/>
      <c r="IS83" s="263"/>
      <c r="IT83" s="263"/>
      <c r="IU83" s="263"/>
      <c r="IV83" s="263"/>
    </row>
    <row r="84" spans="1:256" s="264" customFormat="1" ht="12" customHeight="1">
      <c r="A84" s="282"/>
      <c r="B84" s="263"/>
      <c r="C84" s="263"/>
      <c r="D84" s="263"/>
      <c r="E84" s="263"/>
      <c r="F84" s="265"/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  <c r="AC84" s="263"/>
      <c r="AD84" s="263"/>
      <c r="AE84" s="263"/>
      <c r="AF84" s="263"/>
      <c r="AG84" s="263"/>
      <c r="AH84" s="263"/>
      <c r="AI84" s="263"/>
      <c r="AJ84" s="263"/>
      <c r="AK84" s="263"/>
      <c r="AL84" s="263"/>
      <c r="AM84" s="263"/>
      <c r="AN84" s="263"/>
      <c r="AO84" s="263"/>
      <c r="AP84" s="263"/>
      <c r="AQ84" s="263"/>
      <c r="AR84" s="263"/>
      <c r="AS84" s="263"/>
      <c r="AT84" s="263"/>
      <c r="AU84" s="263"/>
      <c r="AV84" s="263"/>
      <c r="AW84" s="263"/>
      <c r="AX84" s="263"/>
      <c r="AY84" s="263"/>
      <c r="AZ84" s="263"/>
      <c r="BA84" s="263"/>
      <c r="BB84" s="263"/>
      <c r="BC84" s="263"/>
      <c r="BD84" s="263"/>
      <c r="BE84" s="263"/>
      <c r="BF84" s="263"/>
      <c r="BG84" s="263"/>
      <c r="BH84" s="263"/>
      <c r="BI84" s="263"/>
      <c r="BJ84" s="263"/>
      <c r="BK84" s="263"/>
      <c r="BL84" s="263"/>
      <c r="BM84" s="263"/>
      <c r="BN84" s="263"/>
      <c r="BO84" s="263"/>
      <c r="BP84" s="263"/>
      <c r="BQ84" s="263"/>
      <c r="BR84" s="263"/>
      <c r="BS84" s="263"/>
      <c r="BT84" s="263"/>
      <c r="BU84" s="263"/>
      <c r="BV84" s="263"/>
      <c r="BW84" s="263"/>
      <c r="BX84" s="263"/>
      <c r="BY84" s="263"/>
      <c r="BZ84" s="263"/>
      <c r="CA84" s="263"/>
      <c r="CB84" s="263"/>
      <c r="CC84" s="263"/>
      <c r="CD84" s="263"/>
      <c r="CE84" s="263"/>
      <c r="CF84" s="263"/>
      <c r="CG84" s="263"/>
      <c r="CH84" s="263"/>
      <c r="CI84" s="263"/>
      <c r="CJ84" s="263"/>
      <c r="CK84" s="263"/>
      <c r="CL84" s="263"/>
      <c r="CM84" s="263"/>
      <c r="CN84" s="263"/>
      <c r="CO84" s="263"/>
      <c r="CP84" s="263"/>
      <c r="CQ84" s="263"/>
      <c r="CR84" s="263"/>
      <c r="CS84" s="263"/>
      <c r="CT84" s="263"/>
      <c r="CU84" s="263"/>
      <c r="CV84" s="263"/>
      <c r="CW84" s="263"/>
      <c r="CX84" s="263"/>
      <c r="CY84" s="263"/>
      <c r="CZ84" s="263"/>
      <c r="DA84" s="263"/>
      <c r="DB84" s="263"/>
      <c r="DC84" s="263"/>
      <c r="DD84" s="263"/>
      <c r="DE84" s="263"/>
      <c r="DF84" s="263"/>
      <c r="DG84" s="263"/>
      <c r="DH84" s="263"/>
      <c r="DI84" s="263"/>
      <c r="DJ84" s="263"/>
      <c r="DK84" s="263"/>
      <c r="DL84" s="263"/>
      <c r="DM84" s="263"/>
      <c r="DN84" s="263"/>
      <c r="DO84" s="263"/>
      <c r="DP84" s="263"/>
      <c r="DQ84" s="263"/>
      <c r="DR84" s="263"/>
      <c r="DS84" s="263"/>
      <c r="DT84" s="263"/>
      <c r="DU84" s="263"/>
      <c r="DV84" s="263"/>
      <c r="DW84" s="263"/>
      <c r="DX84" s="263"/>
      <c r="DY84" s="263"/>
      <c r="DZ84" s="263"/>
      <c r="EA84" s="263"/>
      <c r="EB84" s="263"/>
      <c r="EC84" s="263"/>
      <c r="ED84" s="263"/>
      <c r="EE84" s="263"/>
      <c r="EF84" s="263"/>
      <c r="EG84" s="263"/>
      <c r="EH84" s="263"/>
      <c r="EI84" s="263"/>
      <c r="EJ84" s="263"/>
      <c r="EK84" s="263"/>
      <c r="EL84" s="263"/>
      <c r="EM84" s="263"/>
      <c r="EN84" s="263"/>
      <c r="EO84" s="263"/>
      <c r="EP84" s="263"/>
      <c r="EQ84" s="263"/>
      <c r="ER84" s="263"/>
      <c r="ES84" s="263"/>
      <c r="ET84" s="263"/>
      <c r="EU84" s="263"/>
      <c r="EV84" s="263"/>
      <c r="EW84" s="263"/>
      <c r="EX84" s="263"/>
      <c r="EY84" s="263"/>
      <c r="EZ84" s="263"/>
      <c r="FA84" s="263"/>
      <c r="FB84" s="263"/>
      <c r="FC84" s="263"/>
      <c r="FD84" s="263"/>
      <c r="FE84" s="263"/>
      <c r="FF84" s="263"/>
      <c r="FG84" s="263"/>
      <c r="FH84" s="263"/>
      <c r="FI84" s="263"/>
      <c r="FJ84" s="263"/>
      <c r="FK84" s="263"/>
      <c r="FL84" s="263"/>
      <c r="FM84" s="263"/>
      <c r="FN84" s="263"/>
      <c r="FO84" s="263"/>
      <c r="FP84" s="263"/>
      <c r="FQ84" s="263"/>
      <c r="FR84" s="263"/>
      <c r="FS84" s="263"/>
      <c r="FT84" s="263"/>
      <c r="FU84" s="263"/>
      <c r="FV84" s="263"/>
      <c r="FW84" s="263"/>
      <c r="FX84" s="263"/>
      <c r="FY84" s="263"/>
      <c r="FZ84" s="263"/>
      <c r="GA84" s="263"/>
      <c r="GB84" s="263"/>
      <c r="GC84" s="263"/>
      <c r="GD84" s="263"/>
      <c r="GE84" s="263"/>
      <c r="GF84" s="263"/>
      <c r="GG84" s="263"/>
      <c r="GH84" s="263"/>
      <c r="GI84" s="263"/>
      <c r="GJ84" s="263"/>
      <c r="GK84" s="263"/>
      <c r="GL84" s="263"/>
      <c r="GM84" s="263"/>
      <c r="GN84" s="263"/>
      <c r="GO84" s="263"/>
      <c r="GP84" s="263"/>
      <c r="GQ84" s="263"/>
      <c r="GR84" s="263"/>
      <c r="GS84" s="263"/>
      <c r="GT84" s="263"/>
      <c r="GU84" s="263"/>
      <c r="GV84" s="263"/>
      <c r="GW84" s="263"/>
      <c r="GX84" s="263"/>
      <c r="GY84" s="263"/>
      <c r="GZ84" s="263"/>
      <c r="HA84" s="263"/>
      <c r="HB84" s="263"/>
      <c r="HC84" s="263"/>
      <c r="HD84" s="263"/>
      <c r="HE84" s="263"/>
      <c r="HF84" s="263"/>
      <c r="HG84" s="263"/>
      <c r="HH84" s="263"/>
      <c r="HI84" s="263"/>
      <c r="HJ84" s="263"/>
      <c r="HK84" s="263"/>
      <c r="HL84" s="263"/>
      <c r="HM84" s="263"/>
      <c r="HN84" s="263"/>
      <c r="HO84" s="263"/>
      <c r="HP84" s="263"/>
      <c r="HQ84" s="263"/>
      <c r="HR84" s="263"/>
      <c r="HS84" s="263"/>
      <c r="HT84" s="263"/>
      <c r="HU84" s="263"/>
      <c r="HV84" s="263"/>
      <c r="HW84" s="263"/>
      <c r="HX84" s="263"/>
      <c r="HY84" s="263"/>
      <c r="HZ84" s="263"/>
      <c r="IA84" s="263"/>
      <c r="IB84" s="263"/>
      <c r="IC84" s="263"/>
      <c r="ID84" s="263"/>
      <c r="IE84" s="263"/>
      <c r="IF84" s="263"/>
      <c r="IG84" s="263"/>
      <c r="IH84" s="263"/>
      <c r="II84" s="263"/>
      <c r="IJ84" s="263"/>
      <c r="IK84" s="263"/>
      <c r="IL84" s="263"/>
      <c r="IM84" s="263"/>
      <c r="IN84" s="263"/>
      <c r="IO84" s="263"/>
      <c r="IP84" s="263"/>
      <c r="IQ84" s="263"/>
      <c r="IR84" s="263"/>
      <c r="IS84" s="263"/>
      <c r="IT84" s="263"/>
      <c r="IU84" s="263"/>
      <c r="IV84" s="263"/>
    </row>
    <row r="85" spans="1:256" s="264" customFormat="1" ht="12" customHeight="1">
      <c r="A85" s="283"/>
      <c r="B85" s="352" t="s">
        <v>174</v>
      </c>
      <c r="C85" s="352"/>
      <c r="D85" s="353" t="s">
        <v>175</v>
      </c>
      <c r="E85" s="353"/>
      <c r="F85" s="285" t="s">
        <v>4</v>
      </c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P85" s="263"/>
      <c r="AQ85" s="263"/>
      <c r="AR85" s="263"/>
      <c r="AS85" s="263"/>
      <c r="AT85" s="263"/>
      <c r="AU85" s="263"/>
      <c r="AV85" s="263"/>
      <c r="AW85" s="263"/>
      <c r="AX85" s="263"/>
      <c r="AY85" s="263"/>
      <c r="AZ85" s="263"/>
      <c r="BA85" s="263"/>
      <c r="BB85" s="263"/>
      <c r="BC85" s="263"/>
      <c r="BD85" s="263"/>
      <c r="BE85" s="263"/>
      <c r="BF85" s="263"/>
      <c r="BG85" s="263"/>
      <c r="BH85" s="263"/>
      <c r="BI85" s="263"/>
      <c r="BJ85" s="263"/>
      <c r="BK85" s="263"/>
      <c r="BL85" s="263"/>
      <c r="BM85" s="263"/>
      <c r="BN85" s="263"/>
      <c r="BO85" s="263"/>
      <c r="BP85" s="263"/>
      <c r="BQ85" s="263"/>
      <c r="BR85" s="263"/>
      <c r="BS85" s="263"/>
      <c r="BT85" s="263"/>
      <c r="BU85" s="263"/>
      <c r="BV85" s="263"/>
      <c r="BW85" s="263"/>
      <c r="BX85" s="263"/>
      <c r="BY85" s="263"/>
      <c r="BZ85" s="263"/>
      <c r="CA85" s="263"/>
      <c r="CB85" s="263"/>
      <c r="CC85" s="263"/>
      <c r="CD85" s="263"/>
      <c r="CE85" s="263"/>
      <c r="CF85" s="263"/>
      <c r="CG85" s="263"/>
      <c r="CH85" s="263"/>
      <c r="CI85" s="263"/>
      <c r="CJ85" s="263"/>
      <c r="CK85" s="263"/>
      <c r="CL85" s="263"/>
      <c r="CM85" s="263"/>
      <c r="CN85" s="263"/>
      <c r="CO85" s="263"/>
      <c r="CP85" s="263"/>
      <c r="CQ85" s="263"/>
      <c r="CR85" s="263"/>
      <c r="CS85" s="263"/>
      <c r="CT85" s="263"/>
      <c r="CU85" s="263"/>
      <c r="CV85" s="263"/>
      <c r="CW85" s="263"/>
      <c r="CX85" s="263"/>
      <c r="CY85" s="263"/>
      <c r="CZ85" s="263"/>
      <c r="DA85" s="263"/>
      <c r="DB85" s="263"/>
      <c r="DC85" s="263"/>
      <c r="DD85" s="263"/>
      <c r="DE85" s="263"/>
      <c r="DF85" s="263"/>
      <c r="DG85" s="263"/>
      <c r="DH85" s="263"/>
      <c r="DI85" s="263"/>
      <c r="DJ85" s="263"/>
      <c r="DK85" s="263"/>
      <c r="DL85" s="263"/>
      <c r="DM85" s="263"/>
      <c r="DN85" s="263"/>
      <c r="DO85" s="263"/>
      <c r="DP85" s="263"/>
      <c r="DQ85" s="263"/>
      <c r="DR85" s="263"/>
      <c r="DS85" s="263"/>
      <c r="DT85" s="263"/>
      <c r="DU85" s="263"/>
      <c r="DV85" s="263"/>
      <c r="DW85" s="263"/>
      <c r="DX85" s="263"/>
      <c r="DY85" s="263"/>
      <c r="DZ85" s="263"/>
      <c r="EA85" s="263"/>
      <c r="EB85" s="263"/>
      <c r="EC85" s="263"/>
      <c r="ED85" s="263"/>
      <c r="EE85" s="263"/>
      <c r="EF85" s="263"/>
      <c r="EG85" s="263"/>
      <c r="EH85" s="263"/>
      <c r="EI85" s="263"/>
      <c r="EJ85" s="263"/>
      <c r="EK85" s="263"/>
      <c r="EL85" s="263"/>
      <c r="EM85" s="263"/>
      <c r="EN85" s="263"/>
      <c r="EO85" s="263"/>
      <c r="EP85" s="263"/>
      <c r="EQ85" s="263"/>
      <c r="ER85" s="263"/>
      <c r="ES85" s="263"/>
      <c r="ET85" s="263"/>
      <c r="EU85" s="263"/>
      <c r="EV85" s="263"/>
      <c r="EW85" s="263"/>
      <c r="EX85" s="263"/>
      <c r="EY85" s="263"/>
      <c r="EZ85" s="263"/>
      <c r="FA85" s="263"/>
      <c r="FB85" s="263"/>
      <c r="FC85" s="263"/>
      <c r="FD85" s="263"/>
      <c r="FE85" s="263"/>
      <c r="FF85" s="263"/>
      <c r="FG85" s="263"/>
      <c r="FH85" s="263"/>
      <c r="FI85" s="263"/>
      <c r="FJ85" s="263"/>
      <c r="FK85" s="263"/>
      <c r="FL85" s="263"/>
      <c r="FM85" s="263"/>
      <c r="FN85" s="263"/>
      <c r="FO85" s="263"/>
      <c r="FP85" s="263"/>
      <c r="FQ85" s="263"/>
      <c r="FR85" s="263"/>
      <c r="FS85" s="263"/>
      <c r="FT85" s="263"/>
      <c r="FU85" s="263"/>
      <c r="FV85" s="263"/>
      <c r="FW85" s="263"/>
      <c r="FX85" s="263"/>
      <c r="FY85" s="263"/>
      <c r="FZ85" s="263"/>
      <c r="GA85" s="263"/>
      <c r="GB85" s="263"/>
      <c r="GC85" s="263"/>
      <c r="GD85" s="263"/>
      <c r="GE85" s="263"/>
      <c r="GF85" s="263"/>
      <c r="GG85" s="263"/>
      <c r="GH85" s="263"/>
      <c r="GI85" s="263"/>
      <c r="GJ85" s="263"/>
      <c r="GK85" s="263"/>
      <c r="GL85" s="263"/>
      <c r="GM85" s="263"/>
      <c r="GN85" s="263"/>
      <c r="GO85" s="263"/>
      <c r="GP85" s="263"/>
      <c r="GQ85" s="263"/>
      <c r="GR85" s="263"/>
      <c r="GS85" s="263"/>
      <c r="GT85" s="263"/>
      <c r="GU85" s="263"/>
      <c r="GV85" s="263"/>
      <c r="GW85" s="263"/>
      <c r="GX85" s="263"/>
      <c r="GY85" s="263"/>
      <c r="GZ85" s="263"/>
      <c r="HA85" s="263"/>
      <c r="HB85" s="263"/>
      <c r="HC85" s="263"/>
      <c r="HD85" s="263"/>
      <c r="HE85" s="263"/>
      <c r="HF85" s="263"/>
      <c r="HG85" s="263"/>
      <c r="HH85" s="263"/>
      <c r="HI85" s="263"/>
      <c r="HJ85" s="263"/>
      <c r="HK85" s="263"/>
      <c r="HL85" s="263"/>
      <c r="HM85" s="263"/>
      <c r="HN85" s="263"/>
      <c r="HO85" s="263"/>
      <c r="HP85" s="263"/>
      <c r="HQ85" s="263"/>
      <c r="HR85" s="263"/>
      <c r="HS85" s="263"/>
      <c r="HT85" s="263"/>
      <c r="HU85" s="263"/>
      <c r="HV85" s="263"/>
      <c r="HW85" s="263"/>
      <c r="HX85" s="263"/>
      <c r="HY85" s="263"/>
      <c r="HZ85" s="263"/>
      <c r="IA85" s="263"/>
      <c r="IB85" s="263"/>
      <c r="IC85" s="263"/>
      <c r="ID85" s="263"/>
      <c r="IE85" s="263"/>
      <c r="IF85" s="263"/>
      <c r="IG85" s="263"/>
      <c r="IH85" s="263"/>
      <c r="II85" s="263"/>
      <c r="IJ85" s="263"/>
      <c r="IK85" s="263"/>
      <c r="IL85" s="263"/>
      <c r="IM85" s="263"/>
      <c r="IN85" s="263"/>
      <c r="IO85" s="263"/>
      <c r="IP85" s="263"/>
      <c r="IQ85" s="263"/>
      <c r="IR85" s="263"/>
      <c r="IS85" s="263"/>
      <c r="IT85" s="263"/>
      <c r="IU85" s="263"/>
      <c r="IV85" s="263"/>
    </row>
    <row r="86" spans="1:6" s="263" customFormat="1" ht="12" customHeight="1">
      <c r="A86" s="286" t="s">
        <v>171</v>
      </c>
      <c r="B86" s="284" t="s">
        <v>13</v>
      </c>
      <c r="C86" s="284" t="s">
        <v>27</v>
      </c>
      <c r="D86" s="284" t="s">
        <v>13</v>
      </c>
      <c r="E86" s="284" t="s">
        <v>27</v>
      </c>
      <c r="F86" s="285" t="s">
        <v>13</v>
      </c>
    </row>
    <row r="87" spans="1:256" s="263" customFormat="1" ht="12" customHeight="1">
      <c r="A87" s="264" t="s">
        <v>42</v>
      </c>
      <c r="B87" s="273">
        <v>388</v>
      </c>
      <c r="C87" s="290">
        <f>B87/$F87*100</f>
        <v>52.1505376344086</v>
      </c>
      <c r="D87" s="273">
        <v>356</v>
      </c>
      <c r="E87" s="290">
        <f>D87/$F87*100</f>
        <v>47.8494623655914</v>
      </c>
      <c r="F87" s="276">
        <f>SUM(D87,B87)</f>
        <v>744</v>
      </c>
      <c r="G87" s="264"/>
      <c r="H87" s="264"/>
      <c r="I87" s="264"/>
      <c r="J87" s="264"/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  <c r="Y87" s="264"/>
      <c r="Z87" s="264"/>
      <c r="AA87" s="264"/>
      <c r="AB87" s="264"/>
      <c r="AC87" s="264"/>
      <c r="AD87" s="264"/>
      <c r="AE87" s="264"/>
      <c r="AF87" s="264"/>
      <c r="AG87" s="264"/>
      <c r="AH87" s="264"/>
      <c r="AI87" s="264"/>
      <c r="AJ87" s="264"/>
      <c r="AK87" s="264"/>
      <c r="AL87" s="264"/>
      <c r="AM87" s="264"/>
      <c r="AN87" s="264"/>
      <c r="AO87" s="264"/>
      <c r="AP87" s="264"/>
      <c r="AQ87" s="264"/>
      <c r="AR87" s="264"/>
      <c r="AS87" s="264"/>
      <c r="AT87" s="264"/>
      <c r="AU87" s="264"/>
      <c r="AV87" s="264"/>
      <c r="AW87" s="264"/>
      <c r="AX87" s="264"/>
      <c r="AY87" s="264"/>
      <c r="AZ87" s="264"/>
      <c r="BA87" s="264"/>
      <c r="BB87" s="264"/>
      <c r="BC87" s="264"/>
      <c r="BD87" s="264"/>
      <c r="BE87" s="264"/>
      <c r="BF87" s="264"/>
      <c r="BG87" s="264"/>
      <c r="BH87" s="264"/>
      <c r="BI87" s="264"/>
      <c r="BJ87" s="264"/>
      <c r="BK87" s="264"/>
      <c r="BL87" s="264"/>
      <c r="BM87" s="264"/>
      <c r="BN87" s="264"/>
      <c r="BO87" s="264"/>
      <c r="BP87" s="264"/>
      <c r="BQ87" s="264"/>
      <c r="BR87" s="264"/>
      <c r="BS87" s="264"/>
      <c r="BT87" s="264"/>
      <c r="BU87" s="264"/>
      <c r="BV87" s="264"/>
      <c r="BW87" s="264"/>
      <c r="BX87" s="264"/>
      <c r="BY87" s="264"/>
      <c r="BZ87" s="264"/>
      <c r="CA87" s="264"/>
      <c r="CB87" s="264"/>
      <c r="CC87" s="264"/>
      <c r="CD87" s="264"/>
      <c r="CE87" s="264"/>
      <c r="CF87" s="264"/>
      <c r="CG87" s="264"/>
      <c r="CH87" s="264"/>
      <c r="CI87" s="264"/>
      <c r="CJ87" s="264"/>
      <c r="CK87" s="264"/>
      <c r="CL87" s="264"/>
      <c r="CM87" s="264"/>
      <c r="CN87" s="264"/>
      <c r="CO87" s="264"/>
      <c r="CP87" s="264"/>
      <c r="CQ87" s="264"/>
      <c r="CR87" s="264"/>
      <c r="CS87" s="264"/>
      <c r="CT87" s="264"/>
      <c r="CU87" s="264"/>
      <c r="CV87" s="264"/>
      <c r="CW87" s="264"/>
      <c r="CX87" s="264"/>
      <c r="CY87" s="264"/>
      <c r="CZ87" s="264"/>
      <c r="DA87" s="264"/>
      <c r="DB87" s="264"/>
      <c r="DC87" s="264"/>
      <c r="DD87" s="264"/>
      <c r="DE87" s="264"/>
      <c r="DF87" s="264"/>
      <c r="DG87" s="264"/>
      <c r="DH87" s="264"/>
      <c r="DI87" s="264"/>
      <c r="DJ87" s="264"/>
      <c r="DK87" s="264"/>
      <c r="DL87" s="264"/>
      <c r="DM87" s="264"/>
      <c r="DN87" s="264"/>
      <c r="DO87" s="264"/>
      <c r="DP87" s="264"/>
      <c r="DQ87" s="264"/>
      <c r="DR87" s="264"/>
      <c r="DS87" s="264"/>
      <c r="DT87" s="264"/>
      <c r="DU87" s="264"/>
      <c r="DV87" s="264"/>
      <c r="DW87" s="264"/>
      <c r="DX87" s="264"/>
      <c r="DY87" s="264"/>
      <c r="DZ87" s="264"/>
      <c r="EA87" s="264"/>
      <c r="EB87" s="264"/>
      <c r="EC87" s="264"/>
      <c r="ED87" s="264"/>
      <c r="EE87" s="264"/>
      <c r="EF87" s="264"/>
      <c r="EG87" s="264"/>
      <c r="EH87" s="264"/>
      <c r="EI87" s="264"/>
      <c r="EJ87" s="264"/>
      <c r="EK87" s="264"/>
      <c r="EL87" s="264"/>
      <c r="EM87" s="264"/>
      <c r="EN87" s="264"/>
      <c r="EO87" s="264"/>
      <c r="EP87" s="264"/>
      <c r="EQ87" s="264"/>
      <c r="ER87" s="264"/>
      <c r="ES87" s="264"/>
      <c r="ET87" s="264"/>
      <c r="EU87" s="264"/>
      <c r="EV87" s="264"/>
      <c r="EW87" s="264"/>
      <c r="EX87" s="264"/>
      <c r="EY87" s="264"/>
      <c r="EZ87" s="264"/>
      <c r="FA87" s="264"/>
      <c r="FB87" s="264"/>
      <c r="FC87" s="264"/>
      <c r="FD87" s="264"/>
      <c r="FE87" s="264"/>
      <c r="FF87" s="264"/>
      <c r="FG87" s="264"/>
      <c r="FH87" s="264"/>
      <c r="FI87" s="264"/>
      <c r="FJ87" s="264"/>
      <c r="FK87" s="264"/>
      <c r="FL87" s="264"/>
      <c r="FM87" s="264"/>
      <c r="FN87" s="264"/>
      <c r="FO87" s="264"/>
      <c r="FP87" s="264"/>
      <c r="FQ87" s="264"/>
      <c r="FR87" s="264"/>
      <c r="FS87" s="264"/>
      <c r="FT87" s="264"/>
      <c r="FU87" s="264"/>
      <c r="FV87" s="264"/>
      <c r="FW87" s="264"/>
      <c r="FX87" s="264"/>
      <c r="FY87" s="264"/>
      <c r="FZ87" s="264"/>
      <c r="GA87" s="264"/>
      <c r="GB87" s="264"/>
      <c r="GC87" s="264"/>
      <c r="GD87" s="264"/>
      <c r="GE87" s="264"/>
      <c r="GF87" s="264"/>
      <c r="GG87" s="264"/>
      <c r="GH87" s="264"/>
      <c r="GI87" s="264"/>
      <c r="GJ87" s="264"/>
      <c r="GK87" s="264"/>
      <c r="GL87" s="264"/>
      <c r="GM87" s="264"/>
      <c r="GN87" s="264"/>
      <c r="GO87" s="264"/>
      <c r="GP87" s="264"/>
      <c r="GQ87" s="264"/>
      <c r="GR87" s="264"/>
      <c r="GS87" s="264"/>
      <c r="GT87" s="264"/>
      <c r="GU87" s="264"/>
      <c r="GV87" s="264"/>
      <c r="GW87" s="264"/>
      <c r="GX87" s="264"/>
      <c r="GY87" s="264"/>
      <c r="GZ87" s="264"/>
      <c r="HA87" s="264"/>
      <c r="HB87" s="264"/>
      <c r="HC87" s="264"/>
      <c r="HD87" s="264"/>
      <c r="HE87" s="264"/>
      <c r="HF87" s="264"/>
      <c r="HG87" s="264"/>
      <c r="HH87" s="264"/>
      <c r="HI87" s="264"/>
      <c r="HJ87" s="264"/>
      <c r="HK87" s="264"/>
      <c r="HL87" s="264"/>
      <c r="HM87" s="264"/>
      <c r="HN87" s="264"/>
      <c r="HO87" s="264"/>
      <c r="HP87" s="264"/>
      <c r="HQ87" s="264"/>
      <c r="HR87" s="264"/>
      <c r="HS87" s="264"/>
      <c r="HT87" s="264"/>
      <c r="HU87" s="264"/>
      <c r="HV87" s="264"/>
      <c r="HW87" s="264"/>
      <c r="HX87" s="264"/>
      <c r="HY87" s="264"/>
      <c r="HZ87" s="264"/>
      <c r="IA87" s="264"/>
      <c r="IB87" s="264"/>
      <c r="IC87" s="264"/>
      <c r="ID87" s="264"/>
      <c r="IE87" s="264"/>
      <c r="IF87" s="264"/>
      <c r="IG87" s="264"/>
      <c r="IH87" s="264"/>
      <c r="II87" s="264"/>
      <c r="IJ87" s="264"/>
      <c r="IK87" s="264"/>
      <c r="IL87" s="264"/>
      <c r="IM87" s="264"/>
      <c r="IN87" s="264"/>
      <c r="IO87" s="264"/>
      <c r="IP87" s="264"/>
      <c r="IQ87" s="264"/>
      <c r="IR87" s="264"/>
      <c r="IS87" s="264"/>
      <c r="IT87" s="264"/>
      <c r="IU87" s="264"/>
      <c r="IV87" s="264"/>
    </row>
    <row r="88" spans="1:256" s="263" customFormat="1" ht="12" customHeight="1">
      <c r="A88" s="264" t="s">
        <v>43</v>
      </c>
      <c r="B88" s="273">
        <v>161</v>
      </c>
      <c r="C88" s="290">
        <f>B88/$F88*100</f>
        <v>52.27272727272727</v>
      </c>
      <c r="D88" s="273">
        <v>147</v>
      </c>
      <c r="E88" s="290">
        <f>D88/$F88*100</f>
        <v>47.72727272727273</v>
      </c>
      <c r="F88" s="276">
        <f>SUM(D88,B88)</f>
        <v>308</v>
      </c>
      <c r="G88" s="264"/>
      <c r="H88" s="264"/>
      <c r="I88" s="264"/>
      <c r="J88" s="264"/>
      <c r="K88" s="264"/>
      <c r="L88" s="264"/>
      <c r="M88" s="264"/>
      <c r="N88" s="264"/>
      <c r="O88" s="264"/>
      <c r="P88" s="264"/>
      <c r="Q88" s="264"/>
      <c r="R88" s="264"/>
      <c r="S88" s="264"/>
      <c r="T88" s="264"/>
      <c r="U88" s="264"/>
      <c r="V88" s="264"/>
      <c r="W88" s="264"/>
      <c r="X88" s="264"/>
      <c r="Y88" s="264"/>
      <c r="Z88" s="264"/>
      <c r="AA88" s="264"/>
      <c r="AB88" s="264"/>
      <c r="AC88" s="264"/>
      <c r="AD88" s="264"/>
      <c r="AE88" s="264"/>
      <c r="AF88" s="264"/>
      <c r="AG88" s="264"/>
      <c r="AH88" s="264"/>
      <c r="AI88" s="264"/>
      <c r="AJ88" s="264"/>
      <c r="AK88" s="264"/>
      <c r="AL88" s="264"/>
      <c r="AM88" s="264"/>
      <c r="AN88" s="264"/>
      <c r="AO88" s="264"/>
      <c r="AP88" s="264"/>
      <c r="AQ88" s="264"/>
      <c r="AR88" s="264"/>
      <c r="AS88" s="264"/>
      <c r="AT88" s="264"/>
      <c r="AU88" s="264"/>
      <c r="AV88" s="264"/>
      <c r="AW88" s="264"/>
      <c r="AX88" s="264"/>
      <c r="AY88" s="264"/>
      <c r="AZ88" s="264"/>
      <c r="BA88" s="264"/>
      <c r="BB88" s="264"/>
      <c r="BC88" s="264"/>
      <c r="BD88" s="264"/>
      <c r="BE88" s="264"/>
      <c r="BF88" s="264"/>
      <c r="BG88" s="264"/>
      <c r="BH88" s="264"/>
      <c r="BI88" s="264"/>
      <c r="BJ88" s="264"/>
      <c r="BK88" s="264"/>
      <c r="BL88" s="264"/>
      <c r="BM88" s="264"/>
      <c r="BN88" s="264"/>
      <c r="BO88" s="264"/>
      <c r="BP88" s="264"/>
      <c r="BQ88" s="264"/>
      <c r="BR88" s="264"/>
      <c r="BS88" s="264"/>
      <c r="BT88" s="264"/>
      <c r="BU88" s="264"/>
      <c r="BV88" s="264"/>
      <c r="BW88" s="264"/>
      <c r="BX88" s="264"/>
      <c r="BY88" s="264"/>
      <c r="BZ88" s="264"/>
      <c r="CA88" s="264"/>
      <c r="CB88" s="264"/>
      <c r="CC88" s="264"/>
      <c r="CD88" s="264"/>
      <c r="CE88" s="264"/>
      <c r="CF88" s="264"/>
      <c r="CG88" s="264"/>
      <c r="CH88" s="264"/>
      <c r="CI88" s="264"/>
      <c r="CJ88" s="264"/>
      <c r="CK88" s="264"/>
      <c r="CL88" s="264"/>
      <c r="CM88" s="264"/>
      <c r="CN88" s="264"/>
      <c r="CO88" s="264"/>
      <c r="CP88" s="264"/>
      <c r="CQ88" s="264"/>
      <c r="CR88" s="264"/>
      <c r="CS88" s="264"/>
      <c r="CT88" s="264"/>
      <c r="CU88" s="264"/>
      <c r="CV88" s="264"/>
      <c r="CW88" s="264"/>
      <c r="CX88" s="264"/>
      <c r="CY88" s="264"/>
      <c r="CZ88" s="264"/>
      <c r="DA88" s="264"/>
      <c r="DB88" s="264"/>
      <c r="DC88" s="264"/>
      <c r="DD88" s="264"/>
      <c r="DE88" s="264"/>
      <c r="DF88" s="264"/>
      <c r="DG88" s="264"/>
      <c r="DH88" s="264"/>
      <c r="DI88" s="264"/>
      <c r="DJ88" s="264"/>
      <c r="DK88" s="264"/>
      <c r="DL88" s="264"/>
      <c r="DM88" s="264"/>
      <c r="DN88" s="264"/>
      <c r="DO88" s="264"/>
      <c r="DP88" s="264"/>
      <c r="DQ88" s="264"/>
      <c r="DR88" s="264"/>
      <c r="DS88" s="264"/>
      <c r="DT88" s="264"/>
      <c r="DU88" s="264"/>
      <c r="DV88" s="264"/>
      <c r="DW88" s="264"/>
      <c r="DX88" s="264"/>
      <c r="DY88" s="264"/>
      <c r="DZ88" s="264"/>
      <c r="EA88" s="264"/>
      <c r="EB88" s="264"/>
      <c r="EC88" s="264"/>
      <c r="ED88" s="264"/>
      <c r="EE88" s="264"/>
      <c r="EF88" s="264"/>
      <c r="EG88" s="264"/>
      <c r="EH88" s="264"/>
      <c r="EI88" s="264"/>
      <c r="EJ88" s="264"/>
      <c r="EK88" s="264"/>
      <c r="EL88" s="264"/>
      <c r="EM88" s="264"/>
      <c r="EN88" s="264"/>
      <c r="EO88" s="264"/>
      <c r="EP88" s="264"/>
      <c r="EQ88" s="264"/>
      <c r="ER88" s="264"/>
      <c r="ES88" s="264"/>
      <c r="ET88" s="264"/>
      <c r="EU88" s="264"/>
      <c r="EV88" s="264"/>
      <c r="EW88" s="264"/>
      <c r="EX88" s="264"/>
      <c r="EY88" s="264"/>
      <c r="EZ88" s="264"/>
      <c r="FA88" s="264"/>
      <c r="FB88" s="264"/>
      <c r="FC88" s="264"/>
      <c r="FD88" s="264"/>
      <c r="FE88" s="264"/>
      <c r="FF88" s="264"/>
      <c r="FG88" s="264"/>
      <c r="FH88" s="264"/>
      <c r="FI88" s="264"/>
      <c r="FJ88" s="264"/>
      <c r="FK88" s="264"/>
      <c r="FL88" s="264"/>
      <c r="FM88" s="264"/>
      <c r="FN88" s="264"/>
      <c r="FO88" s="264"/>
      <c r="FP88" s="264"/>
      <c r="FQ88" s="264"/>
      <c r="FR88" s="264"/>
      <c r="FS88" s="264"/>
      <c r="FT88" s="264"/>
      <c r="FU88" s="264"/>
      <c r="FV88" s="264"/>
      <c r="FW88" s="264"/>
      <c r="FX88" s="264"/>
      <c r="FY88" s="264"/>
      <c r="FZ88" s="264"/>
      <c r="GA88" s="264"/>
      <c r="GB88" s="264"/>
      <c r="GC88" s="264"/>
      <c r="GD88" s="264"/>
      <c r="GE88" s="264"/>
      <c r="GF88" s="264"/>
      <c r="GG88" s="264"/>
      <c r="GH88" s="264"/>
      <c r="GI88" s="264"/>
      <c r="GJ88" s="264"/>
      <c r="GK88" s="264"/>
      <c r="GL88" s="264"/>
      <c r="GM88" s="264"/>
      <c r="GN88" s="264"/>
      <c r="GO88" s="264"/>
      <c r="GP88" s="264"/>
      <c r="GQ88" s="264"/>
      <c r="GR88" s="264"/>
      <c r="GS88" s="264"/>
      <c r="GT88" s="264"/>
      <c r="GU88" s="264"/>
      <c r="GV88" s="264"/>
      <c r="GW88" s="264"/>
      <c r="GX88" s="264"/>
      <c r="GY88" s="264"/>
      <c r="GZ88" s="264"/>
      <c r="HA88" s="264"/>
      <c r="HB88" s="264"/>
      <c r="HC88" s="264"/>
      <c r="HD88" s="264"/>
      <c r="HE88" s="264"/>
      <c r="HF88" s="264"/>
      <c r="HG88" s="264"/>
      <c r="HH88" s="264"/>
      <c r="HI88" s="264"/>
      <c r="HJ88" s="264"/>
      <c r="HK88" s="264"/>
      <c r="HL88" s="264"/>
      <c r="HM88" s="264"/>
      <c r="HN88" s="264"/>
      <c r="HO88" s="264"/>
      <c r="HP88" s="264"/>
      <c r="HQ88" s="264"/>
      <c r="HR88" s="264"/>
      <c r="HS88" s="264"/>
      <c r="HT88" s="264"/>
      <c r="HU88" s="264"/>
      <c r="HV88" s="264"/>
      <c r="HW88" s="264"/>
      <c r="HX88" s="264"/>
      <c r="HY88" s="264"/>
      <c r="HZ88" s="264"/>
      <c r="IA88" s="264"/>
      <c r="IB88" s="264"/>
      <c r="IC88" s="264"/>
      <c r="ID88" s="264"/>
      <c r="IE88" s="264"/>
      <c r="IF88" s="264"/>
      <c r="IG88" s="264"/>
      <c r="IH88" s="264"/>
      <c r="II88" s="264"/>
      <c r="IJ88" s="264"/>
      <c r="IK88" s="264"/>
      <c r="IL88" s="264"/>
      <c r="IM88" s="264"/>
      <c r="IN88" s="264"/>
      <c r="IO88" s="264"/>
      <c r="IP88" s="264"/>
      <c r="IQ88" s="264"/>
      <c r="IR88" s="264"/>
      <c r="IS88" s="264"/>
      <c r="IT88" s="264"/>
      <c r="IU88" s="264"/>
      <c r="IV88" s="264"/>
    </row>
    <row r="89" spans="1:256" s="263" customFormat="1" ht="12" customHeight="1">
      <c r="A89" s="264" t="s">
        <v>63</v>
      </c>
      <c r="B89" s="273">
        <v>172</v>
      </c>
      <c r="C89" s="290">
        <f>B89/$F89*100</f>
        <v>52.121212121212125</v>
      </c>
      <c r="D89" s="273">
        <v>158</v>
      </c>
      <c r="E89" s="290">
        <f>D89/$F89*100</f>
        <v>47.878787878787875</v>
      </c>
      <c r="F89" s="276">
        <f>SUM(D89,B89)</f>
        <v>330</v>
      </c>
      <c r="G89" s="264"/>
      <c r="H89" s="264"/>
      <c r="I89" s="264"/>
      <c r="J89" s="264"/>
      <c r="K89" s="264"/>
      <c r="L89" s="264"/>
      <c r="M89" s="264"/>
      <c r="N89" s="264"/>
      <c r="O89" s="264"/>
      <c r="P89" s="264"/>
      <c r="Q89" s="264"/>
      <c r="R89" s="264"/>
      <c r="S89" s="264"/>
      <c r="T89" s="264"/>
      <c r="U89" s="264"/>
      <c r="V89" s="264"/>
      <c r="W89" s="264"/>
      <c r="X89" s="264"/>
      <c r="Y89" s="264"/>
      <c r="Z89" s="264"/>
      <c r="AA89" s="264"/>
      <c r="AB89" s="264"/>
      <c r="AC89" s="264"/>
      <c r="AD89" s="264"/>
      <c r="AE89" s="264"/>
      <c r="AF89" s="264"/>
      <c r="AG89" s="264"/>
      <c r="AH89" s="264"/>
      <c r="AI89" s="264"/>
      <c r="AJ89" s="264"/>
      <c r="AK89" s="264"/>
      <c r="AL89" s="264"/>
      <c r="AM89" s="264"/>
      <c r="AN89" s="264"/>
      <c r="AO89" s="264"/>
      <c r="AP89" s="264"/>
      <c r="AQ89" s="264"/>
      <c r="AR89" s="264"/>
      <c r="AS89" s="264"/>
      <c r="AT89" s="264"/>
      <c r="AU89" s="264"/>
      <c r="AV89" s="264"/>
      <c r="AW89" s="264"/>
      <c r="AX89" s="264"/>
      <c r="AY89" s="264"/>
      <c r="AZ89" s="264"/>
      <c r="BA89" s="264"/>
      <c r="BB89" s="264"/>
      <c r="BC89" s="264"/>
      <c r="BD89" s="264"/>
      <c r="BE89" s="264"/>
      <c r="BF89" s="264"/>
      <c r="BG89" s="264"/>
      <c r="BH89" s="264"/>
      <c r="BI89" s="264"/>
      <c r="BJ89" s="264"/>
      <c r="BK89" s="264"/>
      <c r="BL89" s="264"/>
      <c r="BM89" s="264"/>
      <c r="BN89" s="264"/>
      <c r="BO89" s="264"/>
      <c r="BP89" s="264"/>
      <c r="BQ89" s="264"/>
      <c r="BR89" s="264"/>
      <c r="BS89" s="264"/>
      <c r="BT89" s="264"/>
      <c r="BU89" s="264"/>
      <c r="BV89" s="264"/>
      <c r="BW89" s="264"/>
      <c r="BX89" s="264"/>
      <c r="BY89" s="264"/>
      <c r="BZ89" s="264"/>
      <c r="CA89" s="264"/>
      <c r="CB89" s="264"/>
      <c r="CC89" s="264"/>
      <c r="CD89" s="264"/>
      <c r="CE89" s="264"/>
      <c r="CF89" s="264"/>
      <c r="CG89" s="264"/>
      <c r="CH89" s="264"/>
      <c r="CI89" s="264"/>
      <c r="CJ89" s="264"/>
      <c r="CK89" s="264"/>
      <c r="CL89" s="264"/>
      <c r="CM89" s="264"/>
      <c r="CN89" s="264"/>
      <c r="CO89" s="264"/>
      <c r="CP89" s="264"/>
      <c r="CQ89" s="264"/>
      <c r="CR89" s="264"/>
      <c r="CS89" s="264"/>
      <c r="CT89" s="264"/>
      <c r="CU89" s="264"/>
      <c r="CV89" s="264"/>
      <c r="CW89" s="264"/>
      <c r="CX89" s="264"/>
      <c r="CY89" s="264"/>
      <c r="CZ89" s="264"/>
      <c r="DA89" s="264"/>
      <c r="DB89" s="264"/>
      <c r="DC89" s="264"/>
      <c r="DD89" s="264"/>
      <c r="DE89" s="264"/>
      <c r="DF89" s="264"/>
      <c r="DG89" s="264"/>
      <c r="DH89" s="264"/>
      <c r="DI89" s="264"/>
      <c r="DJ89" s="264"/>
      <c r="DK89" s="264"/>
      <c r="DL89" s="264"/>
      <c r="DM89" s="264"/>
      <c r="DN89" s="264"/>
      <c r="DO89" s="264"/>
      <c r="DP89" s="264"/>
      <c r="DQ89" s="264"/>
      <c r="DR89" s="264"/>
      <c r="DS89" s="264"/>
      <c r="DT89" s="264"/>
      <c r="DU89" s="264"/>
      <c r="DV89" s="264"/>
      <c r="DW89" s="264"/>
      <c r="DX89" s="264"/>
      <c r="DY89" s="264"/>
      <c r="DZ89" s="264"/>
      <c r="EA89" s="264"/>
      <c r="EB89" s="264"/>
      <c r="EC89" s="264"/>
      <c r="ED89" s="264"/>
      <c r="EE89" s="264"/>
      <c r="EF89" s="264"/>
      <c r="EG89" s="264"/>
      <c r="EH89" s="264"/>
      <c r="EI89" s="264"/>
      <c r="EJ89" s="264"/>
      <c r="EK89" s="264"/>
      <c r="EL89" s="264"/>
      <c r="EM89" s="264"/>
      <c r="EN89" s="264"/>
      <c r="EO89" s="264"/>
      <c r="EP89" s="264"/>
      <c r="EQ89" s="264"/>
      <c r="ER89" s="264"/>
      <c r="ES89" s="264"/>
      <c r="ET89" s="264"/>
      <c r="EU89" s="264"/>
      <c r="EV89" s="264"/>
      <c r="EW89" s="264"/>
      <c r="EX89" s="264"/>
      <c r="EY89" s="264"/>
      <c r="EZ89" s="264"/>
      <c r="FA89" s="264"/>
      <c r="FB89" s="264"/>
      <c r="FC89" s="264"/>
      <c r="FD89" s="264"/>
      <c r="FE89" s="264"/>
      <c r="FF89" s="264"/>
      <c r="FG89" s="264"/>
      <c r="FH89" s="264"/>
      <c r="FI89" s="264"/>
      <c r="FJ89" s="264"/>
      <c r="FK89" s="264"/>
      <c r="FL89" s="264"/>
      <c r="FM89" s="264"/>
      <c r="FN89" s="264"/>
      <c r="FO89" s="264"/>
      <c r="FP89" s="264"/>
      <c r="FQ89" s="264"/>
      <c r="FR89" s="264"/>
      <c r="FS89" s="264"/>
      <c r="FT89" s="264"/>
      <c r="FU89" s="264"/>
      <c r="FV89" s="264"/>
      <c r="FW89" s="264"/>
      <c r="FX89" s="264"/>
      <c r="FY89" s="264"/>
      <c r="FZ89" s="264"/>
      <c r="GA89" s="264"/>
      <c r="GB89" s="264"/>
      <c r="GC89" s="264"/>
      <c r="GD89" s="264"/>
      <c r="GE89" s="264"/>
      <c r="GF89" s="264"/>
      <c r="GG89" s="264"/>
      <c r="GH89" s="264"/>
      <c r="GI89" s="264"/>
      <c r="GJ89" s="264"/>
      <c r="GK89" s="264"/>
      <c r="GL89" s="264"/>
      <c r="GM89" s="264"/>
      <c r="GN89" s="264"/>
      <c r="GO89" s="264"/>
      <c r="GP89" s="264"/>
      <c r="GQ89" s="264"/>
      <c r="GR89" s="264"/>
      <c r="GS89" s="264"/>
      <c r="GT89" s="264"/>
      <c r="GU89" s="264"/>
      <c r="GV89" s="264"/>
      <c r="GW89" s="264"/>
      <c r="GX89" s="264"/>
      <c r="GY89" s="264"/>
      <c r="GZ89" s="264"/>
      <c r="HA89" s="264"/>
      <c r="HB89" s="264"/>
      <c r="HC89" s="264"/>
      <c r="HD89" s="264"/>
      <c r="HE89" s="264"/>
      <c r="HF89" s="264"/>
      <c r="HG89" s="264"/>
      <c r="HH89" s="264"/>
      <c r="HI89" s="264"/>
      <c r="HJ89" s="264"/>
      <c r="HK89" s="264"/>
      <c r="HL89" s="264"/>
      <c r="HM89" s="264"/>
      <c r="HN89" s="264"/>
      <c r="HO89" s="264"/>
      <c r="HP89" s="264"/>
      <c r="HQ89" s="264"/>
      <c r="HR89" s="264"/>
      <c r="HS89" s="264"/>
      <c r="HT89" s="264"/>
      <c r="HU89" s="264"/>
      <c r="HV89" s="264"/>
      <c r="HW89" s="264"/>
      <c r="HX89" s="264"/>
      <c r="HY89" s="264"/>
      <c r="HZ89" s="264"/>
      <c r="IA89" s="264"/>
      <c r="IB89" s="264"/>
      <c r="IC89" s="264"/>
      <c r="ID89" s="264"/>
      <c r="IE89" s="264"/>
      <c r="IF89" s="264"/>
      <c r="IG89" s="264"/>
      <c r="IH89" s="264"/>
      <c r="II89" s="264"/>
      <c r="IJ89" s="264"/>
      <c r="IK89" s="264"/>
      <c r="IL89" s="264"/>
      <c r="IM89" s="264"/>
      <c r="IN89" s="264"/>
      <c r="IO89" s="264"/>
      <c r="IP89" s="264"/>
      <c r="IQ89" s="264"/>
      <c r="IR89" s="264"/>
      <c r="IS89" s="264"/>
      <c r="IT89" s="264"/>
      <c r="IU89" s="264"/>
      <c r="IV89" s="264"/>
    </row>
    <row r="90" spans="1:256" s="263" customFormat="1" ht="12" customHeight="1" thickBot="1">
      <c r="A90" s="264" t="s">
        <v>64</v>
      </c>
      <c r="B90" s="273">
        <v>23</v>
      </c>
      <c r="C90" s="290">
        <f>B90/$F90*100</f>
        <v>58.97435897435898</v>
      </c>
      <c r="D90" s="273">
        <v>16</v>
      </c>
      <c r="E90" s="290">
        <f>D90/$F90*100</f>
        <v>41.02564102564102</v>
      </c>
      <c r="F90" s="276">
        <f>SUM(D90,B90)</f>
        <v>39</v>
      </c>
      <c r="G90" s="264"/>
      <c r="H90" s="264"/>
      <c r="I90" s="264"/>
      <c r="J90" s="264"/>
      <c r="K90" s="264"/>
      <c r="L90" s="264"/>
      <c r="M90" s="264"/>
      <c r="N90" s="264"/>
      <c r="O90" s="264"/>
      <c r="P90" s="264"/>
      <c r="Q90" s="264"/>
      <c r="R90" s="264"/>
      <c r="S90" s="264"/>
      <c r="T90" s="264"/>
      <c r="U90" s="264"/>
      <c r="V90" s="264"/>
      <c r="W90" s="264"/>
      <c r="X90" s="264"/>
      <c r="Y90" s="264"/>
      <c r="Z90" s="264"/>
      <c r="AA90" s="264"/>
      <c r="AB90" s="264"/>
      <c r="AC90" s="264"/>
      <c r="AD90" s="264"/>
      <c r="AE90" s="264"/>
      <c r="AF90" s="264"/>
      <c r="AG90" s="264"/>
      <c r="AH90" s="264"/>
      <c r="AI90" s="264"/>
      <c r="AJ90" s="264"/>
      <c r="AK90" s="264"/>
      <c r="AL90" s="264"/>
      <c r="AM90" s="264"/>
      <c r="AN90" s="264"/>
      <c r="AO90" s="264"/>
      <c r="AP90" s="264"/>
      <c r="AQ90" s="264"/>
      <c r="AR90" s="264"/>
      <c r="AS90" s="264"/>
      <c r="AT90" s="264"/>
      <c r="AU90" s="264"/>
      <c r="AV90" s="264"/>
      <c r="AW90" s="264"/>
      <c r="AX90" s="264"/>
      <c r="AY90" s="264"/>
      <c r="AZ90" s="264"/>
      <c r="BA90" s="264"/>
      <c r="BB90" s="264"/>
      <c r="BC90" s="264"/>
      <c r="BD90" s="264"/>
      <c r="BE90" s="264"/>
      <c r="BF90" s="264"/>
      <c r="BG90" s="264"/>
      <c r="BH90" s="264"/>
      <c r="BI90" s="264"/>
      <c r="BJ90" s="264"/>
      <c r="BK90" s="264"/>
      <c r="BL90" s="264"/>
      <c r="BM90" s="264"/>
      <c r="BN90" s="264"/>
      <c r="BO90" s="264"/>
      <c r="BP90" s="264"/>
      <c r="BQ90" s="264"/>
      <c r="BR90" s="264"/>
      <c r="BS90" s="264"/>
      <c r="BT90" s="264"/>
      <c r="BU90" s="264"/>
      <c r="BV90" s="264"/>
      <c r="BW90" s="264"/>
      <c r="BX90" s="264"/>
      <c r="BY90" s="264"/>
      <c r="BZ90" s="264"/>
      <c r="CA90" s="264"/>
      <c r="CB90" s="264"/>
      <c r="CC90" s="264"/>
      <c r="CD90" s="264"/>
      <c r="CE90" s="264"/>
      <c r="CF90" s="264"/>
      <c r="CG90" s="264"/>
      <c r="CH90" s="264"/>
      <c r="CI90" s="264"/>
      <c r="CJ90" s="264"/>
      <c r="CK90" s="264"/>
      <c r="CL90" s="264"/>
      <c r="CM90" s="264"/>
      <c r="CN90" s="264"/>
      <c r="CO90" s="264"/>
      <c r="CP90" s="264"/>
      <c r="CQ90" s="264"/>
      <c r="CR90" s="264"/>
      <c r="CS90" s="264"/>
      <c r="CT90" s="264"/>
      <c r="CU90" s="264"/>
      <c r="CV90" s="264"/>
      <c r="CW90" s="264"/>
      <c r="CX90" s="264"/>
      <c r="CY90" s="264"/>
      <c r="CZ90" s="264"/>
      <c r="DA90" s="264"/>
      <c r="DB90" s="264"/>
      <c r="DC90" s="264"/>
      <c r="DD90" s="264"/>
      <c r="DE90" s="264"/>
      <c r="DF90" s="264"/>
      <c r="DG90" s="264"/>
      <c r="DH90" s="264"/>
      <c r="DI90" s="264"/>
      <c r="DJ90" s="264"/>
      <c r="DK90" s="264"/>
      <c r="DL90" s="264"/>
      <c r="DM90" s="264"/>
      <c r="DN90" s="264"/>
      <c r="DO90" s="264"/>
      <c r="DP90" s="264"/>
      <c r="DQ90" s="264"/>
      <c r="DR90" s="264"/>
      <c r="DS90" s="264"/>
      <c r="DT90" s="264"/>
      <c r="DU90" s="264"/>
      <c r="DV90" s="264"/>
      <c r="DW90" s="264"/>
      <c r="DX90" s="264"/>
      <c r="DY90" s="264"/>
      <c r="DZ90" s="264"/>
      <c r="EA90" s="264"/>
      <c r="EB90" s="264"/>
      <c r="EC90" s="264"/>
      <c r="ED90" s="264"/>
      <c r="EE90" s="264"/>
      <c r="EF90" s="264"/>
      <c r="EG90" s="264"/>
      <c r="EH90" s="264"/>
      <c r="EI90" s="264"/>
      <c r="EJ90" s="264"/>
      <c r="EK90" s="264"/>
      <c r="EL90" s="264"/>
      <c r="EM90" s="264"/>
      <c r="EN90" s="264"/>
      <c r="EO90" s="264"/>
      <c r="EP90" s="264"/>
      <c r="EQ90" s="264"/>
      <c r="ER90" s="264"/>
      <c r="ES90" s="264"/>
      <c r="ET90" s="264"/>
      <c r="EU90" s="264"/>
      <c r="EV90" s="264"/>
      <c r="EW90" s="264"/>
      <c r="EX90" s="264"/>
      <c r="EY90" s="264"/>
      <c r="EZ90" s="264"/>
      <c r="FA90" s="264"/>
      <c r="FB90" s="264"/>
      <c r="FC90" s="264"/>
      <c r="FD90" s="264"/>
      <c r="FE90" s="264"/>
      <c r="FF90" s="264"/>
      <c r="FG90" s="264"/>
      <c r="FH90" s="264"/>
      <c r="FI90" s="264"/>
      <c r="FJ90" s="264"/>
      <c r="FK90" s="264"/>
      <c r="FL90" s="264"/>
      <c r="FM90" s="264"/>
      <c r="FN90" s="264"/>
      <c r="FO90" s="264"/>
      <c r="FP90" s="264"/>
      <c r="FQ90" s="264"/>
      <c r="FR90" s="264"/>
      <c r="FS90" s="264"/>
      <c r="FT90" s="264"/>
      <c r="FU90" s="264"/>
      <c r="FV90" s="264"/>
      <c r="FW90" s="264"/>
      <c r="FX90" s="264"/>
      <c r="FY90" s="264"/>
      <c r="FZ90" s="264"/>
      <c r="GA90" s="264"/>
      <c r="GB90" s="264"/>
      <c r="GC90" s="264"/>
      <c r="GD90" s="264"/>
      <c r="GE90" s="264"/>
      <c r="GF90" s="264"/>
      <c r="GG90" s="264"/>
      <c r="GH90" s="264"/>
      <c r="GI90" s="264"/>
      <c r="GJ90" s="264"/>
      <c r="GK90" s="264"/>
      <c r="GL90" s="264"/>
      <c r="GM90" s="264"/>
      <c r="GN90" s="264"/>
      <c r="GO90" s="264"/>
      <c r="GP90" s="264"/>
      <c r="GQ90" s="264"/>
      <c r="GR90" s="264"/>
      <c r="GS90" s="264"/>
      <c r="GT90" s="264"/>
      <c r="GU90" s="264"/>
      <c r="GV90" s="264"/>
      <c r="GW90" s="264"/>
      <c r="GX90" s="264"/>
      <c r="GY90" s="264"/>
      <c r="GZ90" s="264"/>
      <c r="HA90" s="264"/>
      <c r="HB90" s="264"/>
      <c r="HC90" s="264"/>
      <c r="HD90" s="264"/>
      <c r="HE90" s="264"/>
      <c r="HF90" s="264"/>
      <c r="HG90" s="264"/>
      <c r="HH90" s="264"/>
      <c r="HI90" s="264"/>
      <c r="HJ90" s="264"/>
      <c r="HK90" s="264"/>
      <c r="HL90" s="264"/>
      <c r="HM90" s="264"/>
      <c r="HN90" s="264"/>
      <c r="HO90" s="264"/>
      <c r="HP90" s="264"/>
      <c r="HQ90" s="264"/>
      <c r="HR90" s="264"/>
      <c r="HS90" s="264"/>
      <c r="HT90" s="264"/>
      <c r="HU90" s="264"/>
      <c r="HV90" s="264"/>
      <c r="HW90" s="264"/>
      <c r="HX90" s="264"/>
      <c r="HY90" s="264"/>
      <c r="HZ90" s="264"/>
      <c r="IA90" s="264"/>
      <c r="IB90" s="264"/>
      <c r="IC90" s="264"/>
      <c r="ID90" s="264"/>
      <c r="IE90" s="264"/>
      <c r="IF90" s="264"/>
      <c r="IG90" s="264"/>
      <c r="IH90" s="264"/>
      <c r="II90" s="264"/>
      <c r="IJ90" s="264"/>
      <c r="IK90" s="264"/>
      <c r="IL90" s="264"/>
      <c r="IM90" s="264"/>
      <c r="IN90" s="264"/>
      <c r="IO90" s="264"/>
      <c r="IP90" s="264"/>
      <c r="IQ90" s="264"/>
      <c r="IR90" s="264"/>
      <c r="IS90" s="264"/>
      <c r="IT90" s="264"/>
      <c r="IU90" s="264"/>
      <c r="IV90" s="264"/>
    </row>
    <row r="91" spans="1:6" s="263" customFormat="1" ht="12" customHeight="1" thickTop="1">
      <c r="A91" s="303" t="s">
        <v>204</v>
      </c>
      <c r="B91" s="304">
        <v>19</v>
      </c>
      <c r="C91" s="305">
        <f>B91/$F91*100</f>
        <v>76</v>
      </c>
      <c r="D91" s="304">
        <v>6</v>
      </c>
      <c r="E91" s="305">
        <f>D91/$F91*100</f>
        <v>24</v>
      </c>
      <c r="F91" s="306">
        <f>SUM(D91,B91)</f>
        <v>25</v>
      </c>
    </row>
    <row r="92" spans="2:256" s="264" customFormat="1" ht="9.75">
      <c r="B92" s="300"/>
      <c r="C92" s="301"/>
      <c r="D92" s="300"/>
      <c r="E92" s="301"/>
      <c r="F92" s="302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3"/>
      <c r="AE92" s="263"/>
      <c r="AF92" s="263"/>
      <c r="AG92" s="263"/>
      <c r="AH92" s="263"/>
      <c r="AI92" s="263"/>
      <c r="AJ92" s="263"/>
      <c r="AK92" s="263"/>
      <c r="AL92" s="263"/>
      <c r="AM92" s="263"/>
      <c r="AN92" s="263"/>
      <c r="AO92" s="263"/>
      <c r="AP92" s="263"/>
      <c r="AQ92" s="263"/>
      <c r="AR92" s="263"/>
      <c r="AS92" s="263"/>
      <c r="AT92" s="263"/>
      <c r="AU92" s="263"/>
      <c r="AV92" s="263"/>
      <c r="AW92" s="263"/>
      <c r="AX92" s="263"/>
      <c r="AY92" s="263"/>
      <c r="AZ92" s="263"/>
      <c r="BA92" s="263"/>
      <c r="BB92" s="263"/>
      <c r="BC92" s="263"/>
      <c r="BD92" s="263"/>
      <c r="BE92" s="263"/>
      <c r="BF92" s="263"/>
      <c r="BG92" s="263"/>
      <c r="BH92" s="263"/>
      <c r="BI92" s="263"/>
      <c r="BJ92" s="263"/>
      <c r="BK92" s="263"/>
      <c r="BL92" s="263"/>
      <c r="BM92" s="263"/>
      <c r="BN92" s="263"/>
      <c r="BO92" s="263"/>
      <c r="BP92" s="263"/>
      <c r="BQ92" s="263"/>
      <c r="BR92" s="263"/>
      <c r="BS92" s="263"/>
      <c r="BT92" s="263"/>
      <c r="BU92" s="263"/>
      <c r="BV92" s="263"/>
      <c r="BW92" s="263"/>
      <c r="BX92" s="263"/>
      <c r="BY92" s="263"/>
      <c r="BZ92" s="263"/>
      <c r="CA92" s="263"/>
      <c r="CB92" s="263"/>
      <c r="CC92" s="263"/>
      <c r="CD92" s="263"/>
      <c r="CE92" s="263"/>
      <c r="CF92" s="263"/>
      <c r="CG92" s="263"/>
      <c r="CH92" s="263"/>
      <c r="CI92" s="263"/>
      <c r="CJ92" s="263"/>
      <c r="CK92" s="263"/>
      <c r="CL92" s="263"/>
      <c r="CM92" s="263"/>
      <c r="CN92" s="263"/>
      <c r="CO92" s="263"/>
      <c r="CP92" s="263"/>
      <c r="CQ92" s="263"/>
      <c r="CR92" s="263"/>
      <c r="CS92" s="263"/>
      <c r="CT92" s="263"/>
      <c r="CU92" s="263"/>
      <c r="CV92" s="263"/>
      <c r="CW92" s="263"/>
      <c r="CX92" s="263"/>
      <c r="CY92" s="263"/>
      <c r="CZ92" s="263"/>
      <c r="DA92" s="263"/>
      <c r="DB92" s="263"/>
      <c r="DC92" s="263"/>
      <c r="DD92" s="263"/>
      <c r="DE92" s="263"/>
      <c r="DF92" s="263"/>
      <c r="DG92" s="263"/>
      <c r="DH92" s="263"/>
      <c r="DI92" s="263"/>
      <c r="DJ92" s="263"/>
      <c r="DK92" s="263"/>
      <c r="DL92" s="263"/>
      <c r="DM92" s="263"/>
      <c r="DN92" s="263"/>
      <c r="DO92" s="263"/>
      <c r="DP92" s="263"/>
      <c r="DQ92" s="263"/>
      <c r="DR92" s="263"/>
      <c r="DS92" s="263"/>
      <c r="DT92" s="263"/>
      <c r="DU92" s="263"/>
      <c r="DV92" s="263"/>
      <c r="DW92" s="263"/>
      <c r="DX92" s="263"/>
      <c r="DY92" s="263"/>
      <c r="DZ92" s="263"/>
      <c r="EA92" s="263"/>
      <c r="EB92" s="263"/>
      <c r="EC92" s="263"/>
      <c r="ED92" s="263"/>
      <c r="EE92" s="263"/>
      <c r="EF92" s="263"/>
      <c r="EG92" s="263"/>
      <c r="EH92" s="263"/>
      <c r="EI92" s="263"/>
      <c r="EJ92" s="263"/>
      <c r="EK92" s="263"/>
      <c r="EL92" s="263"/>
      <c r="EM92" s="263"/>
      <c r="EN92" s="263"/>
      <c r="EO92" s="263"/>
      <c r="EP92" s="263"/>
      <c r="EQ92" s="263"/>
      <c r="ER92" s="263"/>
      <c r="ES92" s="263"/>
      <c r="ET92" s="263"/>
      <c r="EU92" s="263"/>
      <c r="EV92" s="263"/>
      <c r="EW92" s="263"/>
      <c r="EX92" s="263"/>
      <c r="EY92" s="263"/>
      <c r="EZ92" s="263"/>
      <c r="FA92" s="263"/>
      <c r="FB92" s="263"/>
      <c r="FC92" s="263"/>
      <c r="FD92" s="263"/>
      <c r="FE92" s="263"/>
      <c r="FF92" s="263"/>
      <c r="FG92" s="263"/>
      <c r="FH92" s="263"/>
      <c r="FI92" s="263"/>
      <c r="FJ92" s="263"/>
      <c r="FK92" s="263"/>
      <c r="FL92" s="263"/>
      <c r="FM92" s="263"/>
      <c r="FN92" s="263"/>
      <c r="FO92" s="263"/>
      <c r="FP92" s="263"/>
      <c r="FQ92" s="263"/>
      <c r="FR92" s="263"/>
      <c r="FS92" s="263"/>
      <c r="FT92" s="263"/>
      <c r="FU92" s="263"/>
      <c r="FV92" s="263"/>
      <c r="FW92" s="263"/>
      <c r="FX92" s="263"/>
      <c r="FY92" s="263"/>
      <c r="FZ92" s="263"/>
      <c r="GA92" s="263"/>
      <c r="GB92" s="263"/>
      <c r="GC92" s="263"/>
      <c r="GD92" s="263"/>
      <c r="GE92" s="263"/>
      <c r="GF92" s="263"/>
      <c r="GG92" s="263"/>
      <c r="GH92" s="263"/>
      <c r="GI92" s="263"/>
      <c r="GJ92" s="263"/>
      <c r="GK92" s="263"/>
      <c r="GL92" s="263"/>
      <c r="GM92" s="263"/>
      <c r="GN92" s="263"/>
      <c r="GO92" s="263"/>
      <c r="GP92" s="263"/>
      <c r="GQ92" s="263"/>
      <c r="GR92" s="263"/>
      <c r="GS92" s="263"/>
      <c r="GT92" s="263"/>
      <c r="GU92" s="263"/>
      <c r="GV92" s="263"/>
      <c r="GW92" s="263"/>
      <c r="GX92" s="263"/>
      <c r="GY92" s="263"/>
      <c r="GZ92" s="263"/>
      <c r="HA92" s="263"/>
      <c r="HB92" s="263"/>
      <c r="HC92" s="263"/>
      <c r="HD92" s="263"/>
      <c r="HE92" s="263"/>
      <c r="HF92" s="263"/>
      <c r="HG92" s="263"/>
      <c r="HH92" s="263"/>
      <c r="HI92" s="263"/>
      <c r="HJ92" s="263"/>
      <c r="HK92" s="263"/>
      <c r="HL92" s="263"/>
      <c r="HM92" s="263"/>
      <c r="HN92" s="263"/>
      <c r="HO92" s="263"/>
      <c r="HP92" s="263"/>
      <c r="HQ92" s="263"/>
      <c r="HR92" s="263"/>
      <c r="HS92" s="263"/>
      <c r="HT92" s="263"/>
      <c r="HU92" s="263"/>
      <c r="HV92" s="263"/>
      <c r="HW92" s="263"/>
      <c r="HX92" s="263"/>
      <c r="HY92" s="263"/>
      <c r="HZ92" s="263"/>
      <c r="IA92" s="263"/>
      <c r="IB92" s="263"/>
      <c r="IC92" s="263"/>
      <c r="ID92" s="263"/>
      <c r="IE92" s="263"/>
      <c r="IF92" s="263"/>
      <c r="IG92" s="263"/>
      <c r="IH92" s="263"/>
      <c r="II92" s="263"/>
      <c r="IJ92" s="263"/>
      <c r="IK92" s="263"/>
      <c r="IL92" s="263"/>
      <c r="IM92" s="263"/>
      <c r="IN92" s="263"/>
      <c r="IO92" s="263"/>
      <c r="IP92" s="263"/>
      <c r="IQ92" s="263"/>
      <c r="IR92" s="263"/>
      <c r="IS92" s="263"/>
      <c r="IT92" s="263"/>
      <c r="IU92" s="263"/>
      <c r="IV92" s="263"/>
    </row>
    <row r="93" spans="1:256" s="264" customFormat="1" ht="12" customHeight="1">
      <c r="A93" s="351" t="s">
        <v>212</v>
      </c>
      <c r="B93" s="351"/>
      <c r="C93" s="351"/>
      <c r="D93" s="351"/>
      <c r="E93" s="351"/>
      <c r="F93" s="351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3"/>
      <c r="AE93" s="263"/>
      <c r="AF93" s="263"/>
      <c r="AG93" s="263"/>
      <c r="AH93" s="263"/>
      <c r="AI93" s="263"/>
      <c r="AJ93" s="263"/>
      <c r="AK93" s="263"/>
      <c r="AL93" s="263"/>
      <c r="AM93" s="263"/>
      <c r="AN93" s="263"/>
      <c r="AO93" s="263"/>
      <c r="AP93" s="263"/>
      <c r="AQ93" s="263"/>
      <c r="AR93" s="263"/>
      <c r="AS93" s="263"/>
      <c r="AT93" s="263"/>
      <c r="AU93" s="263"/>
      <c r="AV93" s="263"/>
      <c r="AW93" s="263"/>
      <c r="AX93" s="263"/>
      <c r="AY93" s="263"/>
      <c r="AZ93" s="263"/>
      <c r="BA93" s="263"/>
      <c r="BB93" s="263"/>
      <c r="BC93" s="263"/>
      <c r="BD93" s="263"/>
      <c r="BE93" s="263"/>
      <c r="BF93" s="263"/>
      <c r="BG93" s="263"/>
      <c r="BH93" s="263"/>
      <c r="BI93" s="263"/>
      <c r="BJ93" s="263"/>
      <c r="BK93" s="263"/>
      <c r="BL93" s="263"/>
      <c r="BM93" s="263"/>
      <c r="BN93" s="263"/>
      <c r="BO93" s="263"/>
      <c r="BP93" s="263"/>
      <c r="BQ93" s="263"/>
      <c r="BR93" s="263"/>
      <c r="BS93" s="263"/>
      <c r="BT93" s="263"/>
      <c r="BU93" s="263"/>
      <c r="BV93" s="263"/>
      <c r="BW93" s="263"/>
      <c r="BX93" s="263"/>
      <c r="BY93" s="263"/>
      <c r="BZ93" s="263"/>
      <c r="CA93" s="263"/>
      <c r="CB93" s="263"/>
      <c r="CC93" s="263"/>
      <c r="CD93" s="263"/>
      <c r="CE93" s="263"/>
      <c r="CF93" s="263"/>
      <c r="CG93" s="263"/>
      <c r="CH93" s="263"/>
      <c r="CI93" s="263"/>
      <c r="CJ93" s="263"/>
      <c r="CK93" s="263"/>
      <c r="CL93" s="263"/>
      <c r="CM93" s="263"/>
      <c r="CN93" s="263"/>
      <c r="CO93" s="263"/>
      <c r="CP93" s="263"/>
      <c r="CQ93" s="263"/>
      <c r="CR93" s="263"/>
      <c r="CS93" s="263"/>
      <c r="CT93" s="263"/>
      <c r="CU93" s="263"/>
      <c r="CV93" s="263"/>
      <c r="CW93" s="263"/>
      <c r="CX93" s="263"/>
      <c r="CY93" s="263"/>
      <c r="CZ93" s="263"/>
      <c r="DA93" s="263"/>
      <c r="DB93" s="263"/>
      <c r="DC93" s="263"/>
      <c r="DD93" s="263"/>
      <c r="DE93" s="263"/>
      <c r="DF93" s="263"/>
      <c r="DG93" s="263"/>
      <c r="DH93" s="263"/>
      <c r="DI93" s="263"/>
      <c r="DJ93" s="263"/>
      <c r="DK93" s="263"/>
      <c r="DL93" s="263"/>
      <c r="DM93" s="263"/>
      <c r="DN93" s="263"/>
      <c r="DO93" s="263"/>
      <c r="DP93" s="263"/>
      <c r="DQ93" s="263"/>
      <c r="DR93" s="263"/>
      <c r="DS93" s="263"/>
      <c r="DT93" s="263"/>
      <c r="DU93" s="263"/>
      <c r="DV93" s="263"/>
      <c r="DW93" s="263"/>
      <c r="DX93" s="263"/>
      <c r="DY93" s="263"/>
      <c r="DZ93" s="263"/>
      <c r="EA93" s="263"/>
      <c r="EB93" s="263"/>
      <c r="EC93" s="263"/>
      <c r="ED93" s="263"/>
      <c r="EE93" s="263"/>
      <c r="EF93" s="263"/>
      <c r="EG93" s="263"/>
      <c r="EH93" s="263"/>
      <c r="EI93" s="263"/>
      <c r="EJ93" s="263"/>
      <c r="EK93" s="263"/>
      <c r="EL93" s="263"/>
      <c r="EM93" s="263"/>
      <c r="EN93" s="263"/>
      <c r="EO93" s="263"/>
      <c r="EP93" s="263"/>
      <c r="EQ93" s="263"/>
      <c r="ER93" s="263"/>
      <c r="ES93" s="263"/>
      <c r="ET93" s="263"/>
      <c r="EU93" s="263"/>
      <c r="EV93" s="263"/>
      <c r="EW93" s="263"/>
      <c r="EX93" s="263"/>
      <c r="EY93" s="263"/>
      <c r="EZ93" s="263"/>
      <c r="FA93" s="263"/>
      <c r="FB93" s="263"/>
      <c r="FC93" s="263"/>
      <c r="FD93" s="263"/>
      <c r="FE93" s="263"/>
      <c r="FF93" s="263"/>
      <c r="FG93" s="263"/>
      <c r="FH93" s="263"/>
      <c r="FI93" s="263"/>
      <c r="FJ93" s="263"/>
      <c r="FK93" s="263"/>
      <c r="FL93" s="263"/>
      <c r="FM93" s="263"/>
      <c r="FN93" s="263"/>
      <c r="FO93" s="263"/>
      <c r="FP93" s="263"/>
      <c r="FQ93" s="263"/>
      <c r="FR93" s="263"/>
      <c r="FS93" s="263"/>
      <c r="FT93" s="263"/>
      <c r="FU93" s="263"/>
      <c r="FV93" s="263"/>
      <c r="FW93" s="263"/>
      <c r="FX93" s="263"/>
      <c r="FY93" s="263"/>
      <c r="FZ93" s="263"/>
      <c r="GA93" s="263"/>
      <c r="GB93" s="263"/>
      <c r="GC93" s="263"/>
      <c r="GD93" s="263"/>
      <c r="GE93" s="263"/>
      <c r="GF93" s="263"/>
      <c r="GG93" s="263"/>
      <c r="GH93" s="263"/>
      <c r="GI93" s="263"/>
      <c r="GJ93" s="263"/>
      <c r="GK93" s="263"/>
      <c r="GL93" s="263"/>
      <c r="GM93" s="263"/>
      <c r="GN93" s="263"/>
      <c r="GO93" s="263"/>
      <c r="GP93" s="263"/>
      <c r="GQ93" s="263"/>
      <c r="GR93" s="263"/>
      <c r="GS93" s="263"/>
      <c r="GT93" s="263"/>
      <c r="GU93" s="263"/>
      <c r="GV93" s="263"/>
      <c r="GW93" s="263"/>
      <c r="GX93" s="263"/>
      <c r="GY93" s="263"/>
      <c r="GZ93" s="263"/>
      <c r="HA93" s="263"/>
      <c r="HB93" s="263"/>
      <c r="HC93" s="263"/>
      <c r="HD93" s="263"/>
      <c r="HE93" s="263"/>
      <c r="HF93" s="263"/>
      <c r="HG93" s="263"/>
      <c r="HH93" s="263"/>
      <c r="HI93" s="263"/>
      <c r="HJ93" s="263"/>
      <c r="HK93" s="263"/>
      <c r="HL93" s="263"/>
      <c r="HM93" s="263"/>
      <c r="HN93" s="263"/>
      <c r="HO93" s="263"/>
      <c r="HP93" s="263"/>
      <c r="HQ93" s="263"/>
      <c r="HR93" s="263"/>
      <c r="HS93" s="263"/>
      <c r="HT93" s="263"/>
      <c r="HU93" s="263"/>
      <c r="HV93" s="263"/>
      <c r="HW93" s="263"/>
      <c r="HX93" s="263"/>
      <c r="HY93" s="263"/>
      <c r="HZ93" s="263"/>
      <c r="IA93" s="263"/>
      <c r="IB93" s="263"/>
      <c r="IC93" s="263"/>
      <c r="ID93" s="263"/>
      <c r="IE93" s="263"/>
      <c r="IF93" s="263"/>
      <c r="IG93" s="263"/>
      <c r="IH93" s="263"/>
      <c r="II93" s="263"/>
      <c r="IJ93" s="263"/>
      <c r="IK93" s="263"/>
      <c r="IL93" s="263"/>
      <c r="IM93" s="263"/>
      <c r="IN93" s="263"/>
      <c r="IO93" s="263"/>
      <c r="IP93" s="263"/>
      <c r="IQ93" s="263"/>
      <c r="IR93" s="263"/>
      <c r="IS93" s="263"/>
      <c r="IT93" s="263"/>
      <c r="IU93" s="263"/>
      <c r="IV93" s="263"/>
    </row>
    <row r="94" spans="1:256" s="264" customFormat="1" ht="12" customHeight="1">
      <c r="A94" s="282"/>
      <c r="B94" s="263"/>
      <c r="C94" s="263"/>
      <c r="D94" s="263"/>
      <c r="E94" s="263"/>
      <c r="F94" s="265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  <c r="AC94" s="263"/>
      <c r="AD94" s="263"/>
      <c r="AE94" s="263"/>
      <c r="AF94" s="263"/>
      <c r="AG94" s="263"/>
      <c r="AH94" s="263"/>
      <c r="AI94" s="263"/>
      <c r="AJ94" s="263"/>
      <c r="AK94" s="263"/>
      <c r="AL94" s="263"/>
      <c r="AM94" s="263"/>
      <c r="AN94" s="263"/>
      <c r="AO94" s="263"/>
      <c r="AP94" s="263"/>
      <c r="AQ94" s="263"/>
      <c r="AR94" s="263"/>
      <c r="AS94" s="263"/>
      <c r="AT94" s="263"/>
      <c r="AU94" s="263"/>
      <c r="AV94" s="263"/>
      <c r="AW94" s="263"/>
      <c r="AX94" s="263"/>
      <c r="AY94" s="263"/>
      <c r="AZ94" s="263"/>
      <c r="BA94" s="263"/>
      <c r="BB94" s="263"/>
      <c r="BC94" s="263"/>
      <c r="BD94" s="263"/>
      <c r="BE94" s="263"/>
      <c r="BF94" s="263"/>
      <c r="BG94" s="263"/>
      <c r="BH94" s="263"/>
      <c r="BI94" s="263"/>
      <c r="BJ94" s="263"/>
      <c r="BK94" s="263"/>
      <c r="BL94" s="263"/>
      <c r="BM94" s="263"/>
      <c r="BN94" s="263"/>
      <c r="BO94" s="263"/>
      <c r="BP94" s="263"/>
      <c r="BQ94" s="263"/>
      <c r="BR94" s="263"/>
      <c r="BS94" s="263"/>
      <c r="BT94" s="263"/>
      <c r="BU94" s="263"/>
      <c r="BV94" s="263"/>
      <c r="BW94" s="263"/>
      <c r="BX94" s="263"/>
      <c r="BY94" s="263"/>
      <c r="BZ94" s="263"/>
      <c r="CA94" s="263"/>
      <c r="CB94" s="263"/>
      <c r="CC94" s="263"/>
      <c r="CD94" s="263"/>
      <c r="CE94" s="263"/>
      <c r="CF94" s="263"/>
      <c r="CG94" s="263"/>
      <c r="CH94" s="263"/>
      <c r="CI94" s="263"/>
      <c r="CJ94" s="263"/>
      <c r="CK94" s="263"/>
      <c r="CL94" s="263"/>
      <c r="CM94" s="263"/>
      <c r="CN94" s="263"/>
      <c r="CO94" s="263"/>
      <c r="CP94" s="263"/>
      <c r="CQ94" s="263"/>
      <c r="CR94" s="263"/>
      <c r="CS94" s="263"/>
      <c r="CT94" s="263"/>
      <c r="CU94" s="263"/>
      <c r="CV94" s="263"/>
      <c r="CW94" s="263"/>
      <c r="CX94" s="263"/>
      <c r="CY94" s="263"/>
      <c r="CZ94" s="263"/>
      <c r="DA94" s="263"/>
      <c r="DB94" s="263"/>
      <c r="DC94" s="263"/>
      <c r="DD94" s="263"/>
      <c r="DE94" s="263"/>
      <c r="DF94" s="263"/>
      <c r="DG94" s="263"/>
      <c r="DH94" s="263"/>
      <c r="DI94" s="263"/>
      <c r="DJ94" s="263"/>
      <c r="DK94" s="263"/>
      <c r="DL94" s="263"/>
      <c r="DM94" s="263"/>
      <c r="DN94" s="263"/>
      <c r="DO94" s="263"/>
      <c r="DP94" s="263"/>
      <c r="DQ94" s="263"/>
      <c r="DR94" s="263"/>
      <c r="DS94" s="263"/>
      <c r="DT94" s="263"/>
      <c r="DU94" s="263"/>
      <c r="DV94" s="263"/>
      <c r="DW94" s="263"/>
      <c r="DX94" s="263"/>
      <c r="DY94" s="263"/>
      <c r="DZ94" s="263"/>
      <c r="EA94" s="263"/>
      <c r="EB94" s="263"/>
      <c r="EC94" s="263"/>
      <c r="ED94" s="263"/>
      <c r="EE94" s="263"/>
      <c r="EF94" s="263"/>
      <c r="EG94" s="263"/>
      <c r="EH94" s="263"/>
      <c r="EI94" s="263"/>
      <c r="EJ94" s="263"/>
      <c r="EK94" s="263"/>
      <c r="EL94" s="263"/>
      <c r="EM94" s="263"/>
      <c r="EN94" s="263"/>
      <c r="EO94" s="263"/>
      <c r="EP94" s="263"/>
      <c r="EQ94" s="263"/>
      <c r="ER94" s="263"/>
      <c r="ES94" s="263"/>
      <c r="ET94" s="263"/>
      <c r="EU94" s="263"/>
      <c r="EV94" s="263"/>
      <c r="EW94" s="263"/>
      <c r="EX94" s="263"/>
      <c r="EY94" s="263"/>
      <c r="EZ94" s="263"/>
      <c r="FA94" s="263"/>
      <c r="FB94" s="263"/>
      <c r="FC94" s="263"/>
      <c r="FD94" s="263"/>
      <c r="FE94" s="263"/>
      <c r="FF94" s="263"/>
      <c r="FG94" s="263"/>
      <c r="FH94" s="263"/>
      <c r="FI94" s="263"/>
      <c r="FJ94" s="263"/>
      <c r="FK94" s="263"/>
      <c r="FL94" s="263"/>
      <c r="FM94" s="263"/>
      <c r="FN94" s="263"/>
      <c r="FO94" s="263"/>
      <c r="FP94" s="263"/>
      <c r="FQ94" s="263"/>
      <c r="FR94" s="263"/>
      <c r="FS94" s="263"/>
      <c r="FT94" s="263"/>
      <c r="FU94" s="263"/>
      <c r="FV94" s="263"/>
      <c r="FW94" s="263"/>
      <c r="FX94" s="263"/>
      <c r="FY94" s="263"/>
      <c r="FZ94" s="263"/>
      <c r="GA94" s="263"/>
      <c r="GB94" s="263"/>
      <c r="GC94" s="263"/>
      <c r="GD94" s="263"/>
      <c r="GE94" s="263"/>
      <c r="GF94" s="263"/>
      <c r="GG94" s="263"/>
      <c r="GH94" s="263"/>
      <c r="GI94" s="263"/>
      <c r="GJ94" s="263"/>
      <c r="GK94" s="263"/>
      <c r="GL94" s="263"/>
      <c r="GM94" s="263"/>
      <c r="GN94" s="263"/>
      <c r="GO94" s="263"/>
      <c r="GP94" s="263"/>
      <c r="GQ94" s="263"/>
      <c r="GR94" s="263"/>
      <c r="GS94" s="263"/>
      <c r="GT94" s="263"/>
      <c r="GU94" s="263"/>
      <c r="GV94" s="263"/>
      <c r="GW94" s="263"/>
      <c r="GX94" s="263"/>
      <c r="GY94" s="263"/>
      <c r="GZ94" s="263"/>
      <c r="HA94" s="263"/>
      <c r="HB94" s="263"/>
      <c r="HC94" s="263"/>
      <c r="HD94" s="263"/>
      <c r="HE94" s="263"/>
      <c r="HF94" s="263"/>
      <c r="HG94" s="263"/>
      <c r="HH94" s="263"/>
      <c r="HI94" s="263"/>
      <c r="HJ94" s="263"/>
      <c r="HK94" s="263"/>
      <c r="HL94" s="263"/>
      <c r="HM94" s="263"/>
      <c r="HN94" s="263"/>
      <c r="HO94" s="263"/>
      <c r="HP94" s="263"/>
      <c r="HQ94" s="263"/>
      <c r="HR94" s="263"/>
      <c r="HS94" s="263"/>
      <c r="HT94" s="263"/>
      <c r="HU94" s="263"/>
      <c r="HV94" s="263"/>
      <c r="HW94" s="263"/>
      <c r="HX94" s="263"/>
      <c r="HY94" s="263"/>
      <c r="HZ94" s="263"/>
      <c r="IA94" s="263"/>
      <c r="IB94" s="263"/>
      <c r="IC94" s="263"/>
      <c r="ID94" s="263"/>
      <c r="IE94" s="263"/>
      <c r="IF94" s="263"/>
      <c r="IG94" s="263"/>
      <c r="IH94" s="263"/>
      <c r="II94" s="263"/>
      <c r="IJ94" s="263"/>
      <c r="IK94" s="263"/>
      <c r="IL94" s="263"/>
      <c r="IM94" s="263"/>
      <c r="IN94" s="263"/>
      <c r="IO94" s="263"/>
      <c r="IP94" s="263"/>
      <c r="IQ94" s="263"/>
      <c r="IR94" s="263"/>
      <c r="IS94" s="263"/>
      <c r="IT94" s="263"/>
      <c r="IU94" s="263"/>
      <c r="IV94" s="263"/>
    </row>
    <row r="95" spans="1:6" s="263" customFormat="1" ht="12" customHeight="1">
      <c r="A95" s="283"/>
      <c r="B95" s="352" t="s">
        <v>174</v>
      </c>
      <c r="C95" s="352"/>
      <c r="D95" s="353" t="s">
        <v>175</v>
      </c>
      <c r="E95" s="353"/>
      <c r="F95" s="285" t="s">
        <v>4</v>
      </c>
    </row>
    <row r="96" spans="1:6" s="263" customFormat="1" ht="12" customHeight="1">
      <c r="A96" s="286" t="s">
        <v>171</v>
      </c>
      <c r="B96" s="284" t="s">
        <v>13</v>
      </c>
      <c r="C96" s="284" t="s">
        <v>27</v>
      </c>
      <c r="D96" s="284" t="s">
        <v>13</v>
      </c>
      <c r="E96" s="284" t="s">
        <v>27</v>
      </c>
      <c r="F96" s="285" t="s">
        <v>13</v>
      </c>
    </row>
    <row r="97" spans="1:256" s="263" customFormat="1" ht="12" customHeight="1">
      <c r="A97" s="264" t="s">
        <v>42</v>
      </c>
      <c r="B97" s="273">
        <v>188</v>
      </c>
      <c r="C97" s="290">
        <f aca="true" t="shared" si="15" ref="C97:C102">B97/$F97*100</f>
        <v>14.135338345864662</v>
      </c>
      <c r="D97" s="273">
        <v>1142</v>
      </c>
      <c r="E97" s="290">
        <f aca="true" t="shared" si="16" ref="E97:E102">D97/$F97*100</f>
        <v>85.86466165413535</v>
      </c>
      <c r="F97" s="276">
        <f aca="true" t="shared" si="17" ref="F97:F102">SUM(D97,B97)</f>
        <v>1330</v>
      </c>
      <c r="G97" s="264"/>
      <c r="H97" s="264"/>
      <c r="I97" s="264"/>
      <c r="J97" s="264"/>
      <c r="K97" s="264"/>
      <c r="L97" s="264"/>
      <c r="M97" s="264"/>
      <c r="N97" s="264"/>
      <c r="O97" s="264"/>
      <c r="P97" s="264"/>
      <c r="Q97" s="264"/>
      <c r="R97" s="264"/>
      <c r="S97" s="264"/>
      <c r="T97" s="264"/>
      <c r="U97" s="264"/>
      <c r="V97" s="264"/>
      <c r="W97" s="264"/>
      <c r="X97" s="264"/>
      <c r="Y97" s="264"/>
      <c r="Z97" s="264"/>
      <c r="AA97" s="264"/>
      <c r="AB97" s="264"/>
      <c r="AC97" s="264"/>
      <c r="AD97" s="264"/>
      <c r="AE97" s="264"/>
      <c r="AF97" s="264"/>
      <c r="AG97" s="264"/>
      <c r="AH97" s="264"/>
      <c r="AI97" s="264"/>
      <c r="AJ97" s="264"/>
      <c r="AK97" s="264"/>
      <c r="AL97" s="264"/>
      <c r="AM97" s="264"/>
      <c r="AN97" s="264"/>
      <c r="AO97" s="264"/>
      <c r="AP97" s="264"/>
      <c r="AQ97" s="264"/>
      <c r="AR97" s="264"/>
      <c r="AS97" s="264"/>
      <c r="AT97" s="264"/>
      <c r="AU97" s="264"/>
      <c r="AV97" s="264"/>
      <c r="AW97" s="264"/>
      <c r="AX97" s="264"/>
      <c r="AY97" s="264"/>
      <c r="AZ97" s="264"/>
      <c r="BA97" s="264"/>
      <c r="BB97" s="264"/>
      <c r="BC97" s="264"/>
      <c r="BD97" s="264"/>
      <c r="BE97" s="264"/>
      <c r="BF97" s="264"/>
      <c r="BG97" s="264"/>
      <c r="BH97" s="264"/>
      <c r="BI97" s="264"/>
      <c r="BJ97" s="264"/>
      <c r="BK97" s="264"/>
      <c r="BL97" s="264"/>
      <c r="BM97" s="264"/>
      <c r="BN97" s="264"/>
      <c r="BO97" s="264"/>
      <c r="BP97" s="264"/>
      <c r="BQ97" s="264"/>
      <c r="BR97" s="264"/>
      <c r="BS97" s="264"/>
      <c r="BT97" s="264"/>
      <c r="BU97" s="264"/>
      <c r="BV97" s="264"/>
      <c r="BW97" s="264"/>
      <c r="BX97" s="264"/>
      <c r="BY97" s="264"/>
      <c r="BZ97" s="264"/>
      <c r="CA97" s="264"/>
      <c r="CB97" s="264"/>
      <c r="CC97" s="264"/>
      <c r="CD97" s="264"/>
      <c r="CE97" s="264"/>
      <c r="CF97" s="264"/>
      <c r="CG97" s="264"/>
      <c r="CH97" s="264"/>
      <c r="CI97" s="264"/>
      <c r="CJ97" s="264"/>
      <c r="CK97" s="264"/>
      <c r="CL97" s="264"/>
      <c r="CM97" s="264"/>
      <c r="CN97" s="264"/>
      <c r="CO97" s="264"/>
      <c r="CP97" s="264"/>
      <c r="CQ97" s="264"/>
      <c r="CR97" s="264"/>
      <c r="CS97" s="264"/>
      <c r="CT97" s="264"/>
      <c r="CU97" s="264"/>
      <c r="CV97" s="264"/>
      <c r="CW97" s="264"/>
      <c r="CX97" s="264"/>
      <c r="CY97" s="264"/>
      <c r="CZ97" s="264"/>
      <c r="DA97" s="264"/>
      <c r="DB97" s="264"/>
      <c r="DC97" s="264"/>
      <c r="DD97" s="264"/>
      <c r="DE97" s="264"/>
      <c r="DF97" s="264"/>
      <c r="DG97" s="264"/>
      <c r="DH97" s="264"/>
      <c r="DI97" s="264"/>
      <c r="DJ97" s="264"/>
      <c r="DK97" s="264"/>
      <c r="DL97" s="264"/>
      <c r="DM97" s="264"/>
      <c r="DN97" s="264"/>
      <c r="DO97" s="264"/>
      <c r="DP97" s="264"/>
      <c r="DQ97" s="264"/>
      <c r="DR97" s="264"/>
      <c r="DS97" s="264"/>
      <c r="DT97" s="264"/>
      <c r="DU97" s="264"/>
      <c r="DV97" s="264"/>
      <c r="DW97" s="264"/>
      <c r="DX97" s="264"/>
      <c r="DY97" s="264"/>
      <c r="DZ97" s="264"/>
      <c r="EA97" s="264"/>
      <c r="EB97" s="264"/>
      <c r="EC97" s="264"/>
      <c r="ED97" s="264"/>
      <c r="EE97" s="264"/>
      <c r="EF97" s="264"/>
      <c r="EG97" s="264"/>
      <c r="EH97" s="264"/>
      <c r="EI97" s="264"/>
      <c r="EJ97" s="264"/>
      <c r="EK97" s="264"/>
      <c r="EL97" s="264"/>
      <c r="EM97" s="264"/>
      <c r="EN97" s="264"/>
      <c r="EO97" s="264"/>
      <c r="EP97" s="264"/>
      <c r="EQ97" s="264"/>
      <c r="ER97" s="264"/>
      <c r="ES97" s="264"/>
      <c r="ET97" s="264"/>
      <c r="EU97" s="264"/>
      <c r="EV97" s="264"/>
      <c r="EW97" s="264"/>
      <c r="EX97" s="264"/>
      <c r="EY97" s="264"/>
      <c r="EZ97" s="264"/>
      <c r="FA97" s="264"/>
      <c r="FB97" s="264"/>
      <c r="FC97" s="264"/>
      <c r="FD97" s="264"/>
      <c r="FE97" s="264"/>
      <c r="FF97" s="264"/>
      <c r="FG97" s="264"/>
      <c r="FH97" s="264"/>
      <c r="FI97" s="264"/>
      <c r="FJ97" s="264"/>
      <c r="FK97" s="264"/>
      <c r="FL97" s="264"/>
      <c r="FM97" s="264"/>
      <c r="FN97" s="264"/>
      <c r="FO97" s="264"/>
      <c r="FP97" s="264"/>
      <c r="FQ97" s="264"/>
      <c r="FR97" s="264"/>
      <c r="FS97" s="264"/>
      <c r="FT97" s="264"/>
      <c r="FU97" s="264"/>
      <c r="FV97" s="264"/>
      <c r="FW97" s="264"/>
      <c r="FX97" s="264"/>
      <c r="FY97" s="264"/>
      <c r="FZ97" s="264"/>
      <c r="GA97" s="264"/>
      <c r="GB97" s="264"/>
      <c r="GC97" s="264"/>
      <c r="GD97" s="264"/>
      <c r="GE97" s="264"/>
      <c r="GF97" s="264"/>
      <c r="GG97" s="264"/>
      <c r="GH97" s="264"/>
      <c r="GI97" s="264"/>
      <c r="GJ97" s="264"/>
      <c r="GK97" s="264"/>
      <c r="GL97" s="264"/>
      <c r="GM97" s="264"/>
      <c r="GN97" s="264"/>
      <c r="GO97" s="264"/>
      <c r="GP97" s="264"/>
      <c r="GQ97" s="264"/>
      <c r="GR97" s="264"/>
      <c r="GS97" s="264"/>
      <c r="GT97" s="264"/>
      <c r="GU97" s="264"/>
      <c r="GV97" s="264"/>
      <c r="GW97" s="264"/>
      <c r="GX97" s="264"/>
      <c r="GY97" s="264"/>
      <c r="GZ97" s="264"/>
      <c r="HA97" s="264"/>
      <c r="HB97" s="264"/>
      <c r="HC97" s="264"/>
      <c r="HD97" s="264"/>
      <c r="HE97" s="264"/>
      <c r="HF97" s="264"/>
      <c r="HG97" s="264"/>
      <c r="HH97" s="264"/>
      <c r="HI97" s="264"/>
      <c r="HJ97" s="264"/>
      <c r="HK97" s="264"/>
      <c r="HL97" s="264"/>
      <c r="HM97" s="264"/>
      <c r="HN97" s="264"/>
      <c r="HO97" s="264"/>
      <c r="HP97" s="264"/>
      <c r="HQ97" s="264"/>
      <c r="HR97" s="264"/>
      <c r="HS97" s="264"/>
      <c r="HT97" s="264"/>
      <c r="HU97" s="264"/>
      <c r="HV97" s="264"/>
      <c r="HW97" s="264"/>
      <c r="HX97" s="264"/>
      <c r="HY97" s="264"/>
      <c r="HZ97" s="264"/>
      <c r="IA97" s="264"/>
      <c r="IB97" s="264"/>
      <c r="IC97" s="264"/>
      <c r="ID97" s="264"/>
      <c r="IE97" s="264"/>
      <c r="IF97" s="264"/>
      <c r="IG97" s="264"/>
      <c r="IH97" s="264"/>
      <c r="II97" s="264"/>
      <c r="IJ97" s="264"/>
      <c r="IK97" s="264"/>
      <c r="IL97" s="264"/>
      <c r="IM97" s="264"/>
      <c r="IN97" s="264"/>
      <c r="IO97" s="264"/>
      <c r="IP97" s="264"/>
      <c r="IQ97" s="264"/>
      <c r="IR97" s="264"/>
      <c r="IS97" s="264"/>
      <c r="IT97" s="264"/>
      <c r="IU97" s="264"/>
      <c r="IV97" s="264"/>
    </row>
    <row r="98" spans="1:256" s="263" customFormat="1" ht="12" customHeight="1">
      <c r="A98" s="264" t="s">
        <v>43</v>
      </c>
      <c r="B98" s="273">
        <v>124</v>
      </c>
      <c r="C98" s="290">
        <f t="shared" si="15"/>
        <v>13.641364136413642</v>
      </c>
      <c r="D98" s="273">
        <v>785</v>
      </c>
      <c r="E98" s="290">
        <f t="shared" si="16"/>
        <v>86.35863586358636</v>
      </c>
      <c r="F98" s="276">
        <f t="shared" si="17"/>
        <v>909</v>
      </c>
      <c r="G98" s="264"/>
      <c r="H98" s="264"/>
      <c r="I98" s="264"/>
      <c r="J98" s="264"/>
      <c r="K98" s="264"/>
      <c r="L98" s="264"/>
      <c r="M98" s="264"/>
      <c r="N98" s="264"/>
      <c r="O98" s="264"/>
      <c r="P98" s="264"/>
      <c r="Q98" s="264"/>
      <c r="R98" s="264"/>
      <c r="S98" s="264"/>
      <c r="T98" s="264"/>
      <c r="U98" s="264"/>
      <c r="V98" s="264"/>
      <c r="W98" s="264"/>
      <c r="X98" s="264"/>
      <c r="Y98" s="264"/>
      <c r="Z98" s="264"/>
      <c r="AA98" s="264"/>
      <c r="AB98" s="264"/>
      <c r="AC98" s="264"/>
      <c r="AD98" s="264"/>
      <c r="AE98" s="264"/>
      <c r="AF98" s="264"/>
      <c r="AG98" s="264"/>
      <c r="AH98" s="264"/>
      <c r="AI98" s="264"/>
      <c r="AJ98" s="264"/>
      <c r="AK98" s="264"/>
      <c r="AL98" s="264"/>
      <c r="AM98" s="264"/>
      <c r="AN98" s="264"/>
      <c r="AO98" s="264"/>
      <c r="AP98" s="264"/>
      <c r="AQ98" s="264"/>
      <c r="AR98" s="264"/>
      <c r="AS98" s="264"/>
      <c r="AT98" s="264"/>
      <c r="AU98" s="264"/>
      <c r="AV98" s="264"/>
      <c r="AW98" s="264"/>
      <c r="AX98" s="264"/>
      <c r="AY98" s="264"/>
      <c r="AZ98" s="264"/>
      <c r="BA98" s="264"/>
      <c r="BB98" s="264"/>
      <c r="BC98" s="264"/>
      <c r="BD98" s="264"/>
      <c r="BE98" s="264"/>
      <c r="BF98" s="264"/>
      <c r="BG98" s="264"/>
      <c r="BH98" s="264"/>
      <c r="BI98" s="264"/>
      <c r="BJ98" s="264"/>
      <c r="BK98" s="264"/>
      <c r="BL98" s="264"/>
      <c r="BM98" s="264"/>
      <c r="BN98" s="264"/>
      <c r="BO98" s="264"/>
      <c r="BP98" s="264"/>
      <c r="BQ98" s="264"/>
      <c r="BR98" s="264"/>
      <c r="BS98" s="264"/>
      <c r="BT98" s="264"/>
      <c r="BU98" s="264"/>
      <c r="BV98" s="264"/>
      <c r="BW98" s="264"/>
      <c r="BX98" s="264"/>
      <c r="BY98" s="264"/>
      <c r="BZ98" s="264"/>
      <c r="CA98" s="264"/>
      <c r="CB98" s="264"/>
      <c r="CC98" s="264"/>
      <c r="CD98" s="264"/>
      <c r="CE98" s="264"/>
      <c r="CF98" s="264"/>
      <c r="CG98" s="264"/>
      <c r="CH98" s="264"/>
      <c r="CI98" s="264"/>
      <c r="CJ98" s="264"/>
      <c r="CK98" s="264"/>
      <c r="CL98" s="264"/>
      <c r="CM98" s="264"/>
      <c r="CN98" s="264"/>
      <c r="CO98" s="264"/>
      <c r="CP98" s="264"/>
      <c r="CQ98" s="264"/>
      <c r="CR98" s="264"/>
      <c r="CS98" s="264"/>
      <c r="CT98" s="264"/>
      <c r="CU98" s="264"/>
      <c r="CV98" s="264"/>
      <c r="CW98" s="264"/>
      <c r="CX98" s="264"/>
      <c r="CY98" s="264"/>
      <c r="CZ98" s="264"/>
      <c r="DA98" s="264"/>
      <c r="DB98" s="264"/>
      <c r="DC98" s="264"/>
      <c r="DD98" s="264"/>
      <c r="DE98" s="264"/>
      <c r="DF98" s="264"/>
      <c r="DG98" s="264"/>
      <c r="DH98" s="264"/>
      <c r="DI98" s="264"/>
      <c r="DJ98" s="264"/>
      <c r="DK98" s="264"/>
      <c r="DL98" s="264"/>
      <c r="DM98" s="264"/>
      <c r="DN98" s="264"/>
      <c r="DO98" s="264"/>
      <c r="DP98" s="264"/>
      <c r="DQ98" s="264"/>
      <c r="DR98" s="264"/>
      <c r="DS98" s="264"/>
      <c r="DT98" s="264"/>
      <c r="DU98" s="264"/>
      <c r="DV98" s="264"/>
      <c r="DW98" s="264"/>
      <c r="DX98" s="264"/>
      <c r="DY98" s="264"/>
      <c r="DZ98" s="264"/>
      <c r="EA98" s="264"/>
      <c r="EB98" s="264"/>
      <c r="EC98" s="264"/>
      <c r="ED98" s="264"/>
      <c r="EE98" s="264"/>
      <c r="EF98" s="264"/>
      <c r="EG98" s="264"/>
      <c r="EH98" s="264"/>
      <c r="EI98" s="264"/>
      <c r="EJ98" s="264"/>
      <c r="EK98" s="264"/>
      <c r="EL98" s="264"/>
      <c r="EM98" s="264"/>
      <c r="EN98" s="264"/>
      <c r="EO98" s="264"/>
      <c r="EP98" s="264"/>
      <c r="EQ98" s="264"/>
      <c r="ER98" s="264"/>
      <c r="ES98" s="264"/>
      <c r="ET98" s="264"/>
      <c r="EU98" s="264"/>
      <c r="EV98" s="264"/>
      <c r="EW98" s="264"/>
      <c r="EX98" s="264"/>
      <c r="EY98" s="264"/>
      <c r="EZ98" s="264"/>
      <c r="FA98" s="264"/>
      <c r="FB98" s="264"/>
      <c r="FC98" s="264"/>
      <c r="FD98" s="264"/>
      <c r="FE98" s="264"/>
      <c r="FF98" s="264"/>
      <c r="FG98" s="264"/>
      <c r="FH98" s="264"/>
      <c r="FI98" s="264"/>
      <c r="FJ98" s="264"/>
      <c r="FK98" s="264"/>
      <c r="FL98" s="264"/>
      <c r="FM98" s="264"/>
      <c r="FN98" s="264"/>
      <c r="FO98" s="264"/>
      <c r="FP98" s="264"/>
      <c r="FQ98" s="264"/>
      <c r="FR98" s="264"/>
      <c r="FS98" s="264"/>
      <c r="FT98" s="264"/>
      <c r="FU98" s="264"/>
      <c r="FV98" s="264"/>
      <c r="FW98" s="264"/>
      <c r="FX98" s="264"/>
      <c r="FY98" s="264"/>
      <c r="FZ98" s="264"/>
      <c r="GA98" s="264"/>
      <c r="GB98" s="264"/>
      <c r="GC98" s="264"/>
      <c r="GD98" s="264"/>
      <c r="GE98" s="264"/>
      <c r="GF98" s="264"/>
      <c r="GG98" s="264"/>
      <c r="GH98" s="264"/>
      <c r="GI98" s="264"/>
      <c r="GJ98" s="264"/>
      <c r="GK98" s="264"/>
      <c r="GL98" s="264"/>
      <c r="GM98" s="264"/>
      <c r="GN98" s="264"/>
      <c r="GO98" s="264"/>
      <c r="GP98" s="264"/>
      <c r="GQ98" s="264"/>
      <c r="GR98" s="264"/>
      <c r="GS98" s="264"/>
      <c r="GT98" s="264"/>
      <c r="GU98" s="264"/>
      <c r="GV98" s="264"/>
      <c r="GW98" s="264"/>
      <c r="GX98" s="264"/>
      <c r="GY98" s="264"/>
      <c r="GZ98" s="264"/>
      <c r="HA98" s="264"/>
      <c r="HB98" s="264"/>
      <c r="HC98" s="264"/>
      <c r="HD98" s="264"/>
      <c r="HE98" s="264"/>
      <c r="HF98" s="264"/>
      <c r="HG98" s="264"/>
      <c r="HH98" s="264"/>
      <c r="HI98" s="264"/>
      <c r="HJ98" s="264"/>
      <c r="HK98" s="264"/>
      <c r="HL98" s="264"/>
      <c r="HM98" s="264"/>
      <c r="HN98" s="264"/>
      <c r="HO98" s="264"/>
      <c r="HP98" s="264"/>
      <c r="HQ98" s="264"/>
      <c r="HR98" s="264"/>
      <c r="HS98" s="264"/>
      <c r="HT98" s="264"/>
      <c r="HU98" s="264"/>
      <c r="HV98" s="264"/>
      <c r="HW98" s="264"/>
      <c r="HX98" s="264"/>
      <c r="HY98" s="264"/>
      <c r="HZ98" s="264"/>
      <c r="IA98" s="264"/>
      <c r="IB98" s="264"/>
      <c r="IC98" s="264"/>
      <c r="ID98" s="264"/>
      <c r="IE98" s="264"/>
      <c r="IF98" s="264"/>
      <c r="IG98" s="264"/>
      <c r="IH98" s="264"/>
      <c r="II98" s="264"/>
      <c r="IJ98" s="264"/>
      <c r="IK98" s="264"/>
      <c r="IL98" s="264"/>
      <c r="IM98" s="264"/>
      <c r="IN98" s="264"/>
      <c r="IO98" s="264"/>
      <c r="IP98" s="264"/>
      <c r="IQ98" s="264"/>
      <c r="IR98" s="264"/>
      <c r="IS98" s="264"/>
      <c r="IT98" s="264"/>
      <c r="IU98" s="264"/>
      <c r="IV98" s="264"/>
    </row>
    <row r="99" spans="1:256" s="263" customFormat="1" ht="12" customHeight="1">
      <c r="A99" s="264" t="s">
        <v>63</v>
      </c>
      <c r="B99" s="273">
        <v>29</v>
      </c>
      <c r="C99" s="290">
        <f t="shared" si="15"/>
        <v>12.719298245614036</v>
      </c>
      <c r="D99" s="273">
        <v>199</v>
      </c>
      <c r="E99" s="290">
        <f t="shared" si="16"/>
        <v>87.28070175438597</v>
      </c>
      <c r="F99" s="276">
        <f t="shared" si="17"/>
        <v>228</v>
      </c>
      <c r="G99" s="264"/>
      <c r="H99" s="264"/>
      <c r="I99" s="264"/>
      <c r="J99" s="264"/>
      <c r="K99" s="264"/>
      <c r="L99" s="264"/>
      <c r="M99" s="264"/>
      <c r="N99" s="264"/>
      <c r="O99" s="264"/>
      <c r="P99" s="264"/>
      <c r="Q99" s="264"/>
      <c r="R99" s="264"/>
      <c r="S99" s="264"/>
      <c r="T99" s="264"/>
      <c r="U99" s="264"/>
      <c r="V99" s="264"/>
      <c r="W99" s="264"/>
      <c r="X99" s="264"/>
      <c r="Y99" s="264"/>
      <c r="Z99" s="264"/>
      <c r="AA99" s="264"/>
      <c r="AB99" s="264"/>
      <c r="AC99" s="264"/>
      <c r="AD99" s="264"/>
      <c r="AE99" s="264"/>
      <c r="AF99" s="264"/>
      <c r="AG99" s="264"/>
      <c r="AH99" s="264"/>
      <c r="AI99" s="264"/>
      <c r="AJ99" s="264"/>
      <c r="AK99" s="264"/>
      <c r="AL99" s="264"/>
      <c r="AM99" s="264"/>
      <c r="AN99" s="264"/>
      <c r="AO99" s="264"/>
      <c r="AP99" s="264"/>
      <c r="AQ99" s="264"/>
      <c r="AR99" s="264"/>
      <c r="AS99" s="264"/>
      <c r="AT99" s="264"/>
      <c r="AU99" s="264"/>
      <c r="AV99" s="264"/>
      <c r="AW99" s="264"/>
      <c r="AX99" s="264"/>
      <c r="AY99" s="264"/>
      <c r="AZ99" s="264"/>
      <c r="BA99" s="264"/>
      <c r="BB99" s="264"/>
      <c r="BC99" s="264"/>
      <c r="BD99" s="264"/>
      <c r="BE99" s="264"/>
      <c r="BF99" s="264"/>
      <c r="BG99" s="264"/>
      <c r="BH99" s="264"/>
      <c r="BI99" s="264"/>
      <c r="BJ99" s="264"/>
      <c r="BK99" s="264"/>
      <c r="BL99" s="264"/>
      <c r="BM99" s="264"/>
      <c r="BN99" s="264"/>
      <c r="BO99" s="264"/>
      <c r="BP99" s="264"/>
      <c r="BQ99" s="264"/>
      <c r="BR99" s="264"/>
      <c r="BS99" s="264"/>
      <c r="BT99" s="264"/>
      <c r="BU99" s="264"/>
      <c r="BV99" s="264"/>
      <c r="BW99" s="264"/>
      <c r="BX99" s="264"/>
      <c r="BY99" s="264"/>
      <c r="BZ99" s="264"/>
      <c r="CA99" s="264"/>
      <c r="CB99" s="264"/>
      <c r="CC99" s="264"/>
      <c r="CD99" s="264"/>
      <c r="CE99" s="264"/>
      <c r="CF99" s="264"/>
      <c r="CG99" s="264"/>
      <c r="CH99" s="264"/>
      <c r="CI99" s="264"/>
      <c r="CJ99" s="264"/>
      <c r="CK99" s="264"/>
      <c r="CL99" s="264"/>
      <c r="CM99" s="264"/>
      <c r="CN99" s="264"/>
      <c r="CO99" s="264"/>
      <c r="CP99" s="264"/>
      <c r="CQ99" s="264"/>
      <c r="CR99" s="264"/>
      <c r="CS99" s="264"/>
      <c r="CT99" s="264"/>
      <c r="CU99" s="264"/>
      <c r="CV99" s="264"/>
      <c r="CW99" s="264"/>
      <c r="CX99" s="264"/>
      <c r="CY99" s="264"/>
      <c r="CZ99" s="264"/>
      <c r="DA99" s="264"/>
      <c r="DB99" s="264"/>
      <c r="DC99" s="264"/>
      <c r="DD99" s="264"/>
      <c r="DE99" s="264"/>
      <c r="DF99" s="264"/>
      <c r="DG99" s="264"/>
      <c r="DH99" s="264"/>
      <c r="DI99" s="264"/>
      <c r="DJ99" s="264"/>
      <c r="DK99" s="264"/>
      <c r="DL99" s="264"/>
      <c r="DM99" s="264"/>
      <c r="DN99" s="264"/>
      <c r="DO99" s="264"/>
      <c r="DP99" s="264"/>
      <c r="DQ99" s="264"/>
      <c r="DR99" s="264"/>
      <c r="DS99" s="264"/>
      <c r="DT99" s="264"/>
      <c r="DU99" s="264"/>
      <c r="DV99" s="264"/>
      <c r="DW99" s="264"/>
      <c r="DX99" s="264"/>
      <c r="DY99" s="264"/>
      <c r="DZ99" s="264"/>
      <c r="EA99" s="264"/>
      <c r="EB99" s="264"/>
      <c r="EC99" s="264"/>
      <c r="ED99" s="264"/>
      <c r="EE99" s="264"/>
      <c r="EF99" s="264"/>
      <c r="EG99" s="264"/>
      <c r="EH99" s="264"/>
      <c r="EI99" s="264"/>
      <c r="EJ99" s="264"/>
      <c r="EK99" s="264"/>
      <c r="EL99" s="264"/>
      <c r="EM99" s="264"/>
      <c r="EN99" s="264"/>
      <c r="EO99" s="264"/>
      <c r="EP99" s="264"/>
      <c r="EQ99" s="264"/>
      <c r="ER99" s="264"/>
      <c r="ES99" s="264"/>
      <c r="ET99" s="264"/>
      <c r="EU99" s="264"/>
      <c r="EV99" s="264"/>
      <c r="EW99" s="264"/>
      <c r="EX99" s="264"/>
      <c r="EY99" s="264"/>
      <c r="EZ99" s="264"/>
      <c r="FA99" s="264"/>
      <c r="FB99" s="264"/>
      <c r="FC99" s="264"/>
      <c r="FD99" s="264"/>
      <c r="FE99" s="264"/>
      <c r="FF99" s="264"/>
      <c r="FG99" s="264"/>
      <c r="FH99" s="264"/>
      <c r="FI99" s="264"/>
      <c r="FJ99" s="264"/>
      <c r="FK99" s="264"/>
      <c r="FL99" s="264"/>
      <c r="FM99" s="264"/>
      <c r="FN99" s="264"/>
      <c r="FO99" s="264"/>
      <c r="FP99" s="264"/>
      <c r="FQ99" s="264"/>
      <c r="FR99" s="264"/>
      <c r="FS99" s="264"/>
      <c r="FT99" s="264"/>
      <c r="FU99" s="264"/>
      <c r="FV99" s="264"/>
      <c r="FW99" s="264"/>
      <c r="FX99" s="264"/>
      <c r="FY99" s="264"/>
      <c r="FZ99" s="264"/>
      <c r="GA99" s="264"/>
      <c r="GB99" s="264"/>
      <c r="GC99" s="264"/>
      <c r="GD99" s="264"/>
      <c r="GE99" s="264"/>
      <c r="GF99" s="264"/>
      <c r="GG99" s="264"/>
      <c r="GH99" s="264"/>
      <c r="GI99" s="264"/>
      <c r="GJ99" s="264"/>
      <c r="GK99" s="264"/>
      <c r="GL99" s="264"/>
      <c r="GM99" s="264"/>
      <c r="GN99" s="264"/>
      <c r="GO99" s="264"/>
      <c r="GP99" s="264"/>
      <c r="GQ99" s="264"/>
      <c r="GR99" s="264"/>
      <c r="GS99" s="264"/>
      <c r="GT99" s="264"/>
      <c r="GU99" s="264"/>
      <c r="GV99" s="264"/>
      <c r="GW99" s="264"/>
      <c r="GX99" s="264"/>
      <c r="GY99" s="264"/>
      <c r="GZ99" s="264"/>
      <c r="HA99" s="264"/>
      <c r="HB99" s="264"/>
      <c r="HC99" s="264"/>
      <c r="HD99" s="264"/>
      <c r="HE99" s="264"/>
      <c r="HF99" s="264"/>
      <c r="HG99" s="264"/>
      <c r="HH99" s="264"/>
      <c r="HI99" s="264"/>
      <c r="HJ99" s="264"/>
      <c r="HK99" s="264"/>
      <c r="HL99" s="264"/>
      <c r="HM99" s="264"/>
      <c r="HN99" s="264"/>
      <c r="HO99" s="264"/>
      <c r="HP99" s="264"/>
      <c r="HQ99" s="264"/>
      <c r="HR99" s="264"/>
      <c r="HS99" s="264"/>
      <c r="HT99" s="264"/>
      <c r="HU99" s="264"/>
      <c r="HV99" s="264"/>
      <c r="HW99" s="264"/>
      <c r="HX99" s="264"/>
      <c r="HY99" s="264"/>
      <c r="HZ99" s="264"/>
      <c r="IA99" s="264"/>
      <c r="IB99" s="264"/>
      <c r="IC99" s="264"/>
      <c r="ID99" s="264"/>
      <c r="IE99" s="264"/>
      <c r="IF99" s="264"/>
      <c r="IG99" s="264"/>
      <c r="IH99" s="264"/>
      <c r="II99" s="264"/>
      <c r="IJ99" s="264"/>
      <c r="IK99" s="264"/>
      <c r="IL99" s="264"/>
      <c r="IM99" s="264"/>
      <c r="IN99" s="264"/>
      <c r="IO99" s="264"/>
      <c r="IP99" s="264"/>
      <c r="IQ99" s="264"/>
      <c r="IR99" s="264"/>
      <c r="IS99" s="264"/>
      <c r="IT99" s="264"/>
      <c r="IU99" s="264"/>
      <c r="IV99" s="264"/>
    </row>
    <row r="100" spans="1:6" s="263" customFormat="1" ht="12" customHeight="1" thickBot="1">
      <c r="A100" s="264" t="s">
        <v>64</v>
      </c>
      <c r="B100" s="273">
        <v>9</v>
      </c>
      <c r="C100" s="290">
        <f t="shared" si="15"/>
        <v>18.367346938775512</v>
      </c>
      <c r="D100" s="273">
        <v>40</v>
      </c>
      <c r="E100" s="290">
        <f t="shared" si="16"/>
        <v>81.63265306122449</v>
      </c>
      <c r="F100" s="276">
        <f t="shared" si="17"/>
        <v>49</v>
      </c>
    </row>
    <row r="101" spans="1:6" s="263" customFormat="1" ht="12" customHeight="1" thickTop="1">
      <c r="A101" s="277" t="s">
        <v>204</v>
      </c>
      <c r="B101" s="278">
        <v>1</v>
      </c>
      <c r="C101" s="291">
        <f t="shared" si="15"/>
        <v>16.666666666666664</v>
      </c>
      <c r="D101" s="278">
        <v>5</v>
      </c>
      <c r="E101" s="291">
        <f t="shared" si="16"/>
        <v>83.33333333333334</v>
      </c>
      <c r="F101" s="279">
        <f t="shared" si="17"/>
        <v>6</v>
      </c>
    </row>
    <row r="102" spans="1:6" s="263" customFormat="1" ht="12" customHeight="1">
      <c r="A102" s="286" t="s">
        <v>68</v>
      </c>
      <c r="B102" s="295">
        <v>0</v>
      </c>
      <c r="C102" s="296">
        <f t="shared" si="15"/>
        <v>0</v>
      </c>
      <c r="D102" s="295">
        <v>4</v>
      </c>
      <c r="E102" s="296">
        <f t="shared" si="16"/>
        <v>100</v>
      </c>
      <c r="F102" s="297">
        <f t="shared" si="17"/>
        <v>4</v>
      </c>
    </row>
    <row r="103" spans="1:6" s="263" customFormat="1" ht="12" customHeight="1">
      <c r="A103" s="264"/>
      <c r="B103" s="300"/>
      <c r="C103" s="301"/>
      <c r="D103" s="300"/>
      <c r="E103" s="301"/>
      <c r="F103" s="302"/>
    </row>
    <row r="104" spans="1:6" s="263" customFormat="1" ht="12" customHeight="1">
      <c r="A104" s="351" t="s">
        <v>213</v>
      </c>
      <c r="B104" s="351"/>
      <c r="C104" s="351"/>
      <c r="D104" s="351"/>
      <c r="E104" s="351"/>
      <c r="F104" s="351"/>
    </row>
    <row r="105" spans="1:6" s="263" customFormat="1" ht="12" customHeight="1">
      <c r="A105" s="282"/>
      <c r="F105" s="265"/>
    </row>
    <row r="106" spans="1:6" s="263" customFormat="1" ht="12" customHeight="1">
      <c r="A106" s="283"/>
      <c r="B106" s="352" t="s">
        <v>174</v>
      </c>
      <c r="C106" s="352"/>
      <c r="D106" s="353" t="s">
        <v>175</v>
      </c>
      <c r="E106" s="353"/>
      <c r="F106" s="285" t="s">
        <v>4</v>
      </c>
    </row>
    <row r="107" spans="1:6" s="263" customFormat="1" ht="12" customHeight="1">
      <c r="A107" s="286" t="s">
        <v>171</v>
      </c>
      <c r="B107" s="284" t="s">
        <v>13</v>
      </c>
      <c r="C107" s="284" t="s">
        <v>27</v>
      </c>
      <c r="D107" s="284" t="s">
        <v>13</v>
      </c>
      <c r="E107" s="284" t="s">
        <v>27</v>
      </c>
      <c r="F107" s="285" t="s">
        <v>13</v>
      </c>
    </row>
    <row r="108" spans="1:6" s="263" customFormat="1" ht="12" customHeight="1">
      <c r="A108" s="264" t="s">
        <v>42</v>
      </c>
      <c r="B108" s="273">
        <v>230</v>
      </c>
      <c r="C108" s="290">
        <f aca="true" t="shared" si="18" ref="C108:C113">B108/$F108*100</f>
        <v>36.68261562998405</v>
      </c>
      <c r="D108" s="273">
        <v>397</v>
      </c>
      <c r="E108" s="290">
        <f aca="true" t="shared" si="19" ref="E108:E113">D108/$F108*100</f>
        <v>63.31738437001595</v>
      </c>
      <c r="F108" s="276">
        <f aca="true" t="shared" si="20" ref="F108:F113">SUM(D108,B108)</f>
        <v>627</v>
      </c>
    </row>
    <row r="109" spans="1:6" s="263" customFormat="1" ht="12" customHeight="1">
      <c r="A109" s="264" t="s">
        <v>43</v>
      </c>
      <c r="B109" s="273">
        <v>184</v>
      </c>
      <c r="C109" s="290">
        <f t="shared" si="18"/>
        <v>39.48497854077253</v>
      </c>
      <c r="D109" s="273">
        <v>282</v>
      </c>
      <c r="E109" s="290">
        <f t="shared" si="19"/>
        <v>60.51502145922747</v>
      </c>
      <c r="F109" s="276">
        <f t="shared" si="20"/>
        <v>466</v>
      </c>
    </row>
    <row r="110" spans="1:6" s="263" customFormat="1" ht="12" customHeight="1">
      <c r="A110" s="264" t="s">
        <v>63</v>
      </c>
      <c r="B110" s="273">
        <v>167</v>
      </c>
      <c r="C110" s="290">
        <f t="shared" si="18"/>
        <v>34.791666666666664</v>
      </c>
      <c r="D110" s="273">
        <v>313</v>
      </c>
      <c r="E110" s="290">
        <f t="shared" si="19"/>
        <v>65.20833333333333</v>
      </c>
      <c r="F110" s="276">
        <f t="shared" si="20"/>
        <v>480</v>
      </c>
    </row>
    <row r="111" spans="1:6" s="263" customFormat="1" ht="12" customHeight="1" thickBot="1">
      <c r="A111" s="264" t="s">
        <v>64</v>
      </c>
      <c r="B111" s="273">
        <v>105</v>
      </c>
      <c r="C111" s="290">
        <f t="shared" si="18"/>
        <v>36.971830985915496</v>
      </c>
      <c r="D111" s="273">
        <v>179</v>
      </c>
      <c r="E111" s="290">
        <f t="shared" si="19"/>
        <v>63.02816901408451</v>
      </c>
      <c r="F111" s="276">
        <f t="shared" si="20"/>
        <v>284</v>
      </c>
    </row>
    <row r="112" spans="1:6" s="263" customFormat="1" ht="12" customHeight="1" thickTop="1">
      <c r="A112" s="277" t="s">
        <v>204</v>
      </c>
      <c r="B112" s="278">
        <v>69</v>
      </c>
      <c r="C112" s="291">
        <f t="shared" si="18"/>
        <v>40.35087719298245</v>
      </c>
      <c r="D112" s="278">
        <v>102</v>
      </c>
      <c r="E112" s="291">
        <f t="shared" si="19"/>
        <v>59.64912280701754</v>
      </c>
      <c r="F112" s="279">
        <f t="shared" si="20"/>
        <v>171</v>
      </c>
    </row>
    <row r="113" spans="1:6" s="263" customFormat="1" ht="12" customHeight="1">
      <c r="A113" s="286" t="s">
        <v>68</v>
      </c>
      <c r="B113" s="295">
        <v>5</v>
      </c>
      <c r="C113" s="296">
        <f t="shared" si="18"/>
        <v>31.25</v>
      </c>
      <c r="D113" s="295">
        <v>11</v>
      </c>
      <c r="E113" s="296">
        <f t="shared" si="19"/>
        <v>68.75</v>
      </c>
      <c r="F113" s="297">
        <f t="shared" si="20"/>
        <v>16</v>
      </c>
    </row>
    <row r="114" spans="1:6" s="263" customFormat="1" ht="11.25" customHeight="1">
      <c r="A114" s="264"/>
      <c r="B114" s="300"/>
      <c r="C114" s="301"/>
      <c r="D114" s="300"/>
      <c r="E114" s="301"/>
      <c r="F114" s="302"/>
    </row>
    <row r="115" spans="1:6" s="263" customFormat="1" ht="12" customHeight="1">
      <c r="A115" s="351" t="s">
        <v>214</v>
      </c>
      <c r="B115" s="351"/>
      <c r="C115" s="351"/>
      <c r="D115" s="351"/>
      <c r="E115" s="351"/>
      <c r="F115" s="351"/>
    </row>
    <row r="116" spans="1:6" s="263" customFormat="1" ht="12" customHeight="1">
      <c r="A116" s="282"/>
      <c r="F116" s="265"/>
    </row>
    <row r="117" spans="1:6" s="263" customFormat="1" ht="12" customHeight="1">
      <c r="A117" s="283"/>
      <c r="B117" s="352" t="s">
        <v>174</v>
      </c>
      <c r="C117" s="352"/>
      <c r="D117" s="353" t="s">
        <v>175</v>
      </c>
      <c r="E117" s="353"/>
      <c r="F117" s="285" t="s">
        <v>4</v>
      </c>
    </row>
    <row r="118" spans="1:6" s="263" customFormat="1" ht="12" customHeight="1">
      <c r="A118" s="286" t="s">
        <v>171</v>
      </c>
      <c r="B118" s="284" t="s">
        <v>13</v>
      </c>
      <c r="C118" s="284" t="s">
        <v>27</v>
      </c>
      <c r="D118" s="284" t="s">
        <v>13</v>
      </c>
      <c r="E118" s="284" t="s">
        <v>27</v>
      </c>
      <c r="F118" s="285" t="s">
        <v>13</v>
      </c>
    </row>
    <row r="119" spans="1:6" s="263" customFormat="1" ht="12" customHeight="1">
      <c r="A119" s="283" t="s">
        <v>42</v>
      </c>
      <c r="B119" s="287">
        <v>645</v>
      </c>
      <c r="C119" s="288">
        <f aca="true" t="shared" si="21" ref="C119:C125">B119/$F119*100</f>
        <v>31.695331695331696</v>
      </c>
      <c r="D119" s="287">
        <v>1390</v>
      </c>
      <c r="E119" s="288">
        <f aca="true" t="shared" si="22" ref="E119:E125">D119/$F119*100</f>
        <v>68.3046683046683</v>
      </c>
      <c r="F119" s="289">
        <f aca="true" t="shared" si="23" ref="F119:F125">SUM(D119,B119)</f>
        <v>2035</v>
      </c>
    </row>
    <row r="120" spans="1:6" s="263" customFormat="1" ht="12" customHeight="1">
      <c r="A120" s="264" t="s">
        <v>43</v>
      </c>
      <c r="B120" s="273">
        <v>613</v>
      </c>
      <c r="C120" s="290">
        <f t="shared" si="21"/>
        <v>29.65650701499758</v>
      </c>
      <c r="D120" s="273">
        <v>1454</v>
      </c>
      <c r="E120" s="290">
        <f t="shared" si="22"/>
        <v>70.34349298500243</v>
      </c>
      <c r="F120" s="276">
        <f t="shared" si="23"/>
        <v>2067</v>
      </c>
    </row>
    <row r="121" spans="1:256" ht="12" customHeight="1">
      <c r="A121" s="264" t="s">
        <v>63</v>
      </c>
      <c r="B121" s="273">
        <v>674</v>
      </c>
      <c r="C121" s="290">
        <f t="shared" si="21"/>
        <v>30.664240218380346</v>
      </c>
      <c r="D121" s="273">
        <v>1524</v>
      </c>
      <c r="E121" s="290">
        <f t="shared" si="22"/>
        <v>69.33575978161966</v>
      </c>
      <c r="F121" s="276">
        <f t="shared" si="23"/>
        <v>2198</v>
      </c>
      <c r="G121" s="263"/>
      <c r="H121" s="263"/>
      <c r="I121" s="263"/>
      <c r="J121" s="263"/>
      <c r="K121" s="263"/>
      <c r="L121" s="263"/>
      <c r="M121" s="263"/>
      <c r="N121" s="263"/>
      <c r="O121" s="263"/>
      <c r="P121" s="263"/>
      <c r="Q121" s="263"/>
      <c r="R121" s="263"/>
      <c r="S121" s="263"/>
      <c r="T121" s="263"/>
      <c r="U121" s="263"/>
      <c r="V121" s="263"/>
      <c r="W121" s="263"/>
      <c r="X121" s="263"/>
      <c r="Y121" s="263"/>
      <c r="Z121" s="263"/>
      <c r="AA121" s="263"/>
      <c r="AB121" s="263"/>
      <c r="AC121" s="263"/>
      <c r="AD121" s="263"/>
      <c r="AE121" s="263"/>
      <c r="AF121" s="263"/>
      <c r="AG121" s="263"/>
      <c r="AH121" s="263"/>
      <c r="AI121" s="263"/>
      <c r="AJ121" s="263"/>
      <c r="AK121" s="263"/>
      <c r="AL121" s="263"/>
      <c r="AM121" s="263"/>
      <c r="AN121" s="263"/>
      <c r="AO121" s="263"/>
      <c r="AP121" s="263"/>
      <c r="AQ121" s="263"/>
      <c r="AR121" s="263"/>
      <c r="AS121" s="263"/>
      <c r="AT121" s="263"/>
      <c r="AU121" s="263"/>
      <c r="AV121" s="263"/>
      <c r="AW121" s="263"/>
      <c r="AX121" s="263"/>
      <c r="AY121" s="263"/>
      <c r="AZ121" s="263"/>
      <c r="BA121" s="263"/>
      <c r="BB121" s="263"/>
      <c r="BC121" s="263"/>
      <c r="BD121" s="263"/>
      <c r="BE121" s="263"/>
      <c r="BF121" s="263"/>
      <c r="BG121" s="263"/>
      <c r="BH121" s="263"/>
      <c r="BI121" s="263"/>
      <c r="BJ121" s="263"/>
      <c r="BK121" s="263"/>
      <c r="BL121" s="263"/>
      <c r="BM121" s="263"/>
      <c r="BN121" s="263"/>
      <c r="BO121" s="263"/>
      <c r="BP121" s="263"/>
      <c r="BQ121" s="263"/>
      <c r="BR121" s="263"/>
      <c r="BS121" s="263"/>
      <c r="BT121" s="263"/>
      <c r="BU121" s="263"/>
      <c r="BV121" s="263"/>
      <c r="BW121" s="263"/>
      <c r="BX121" s="263"/>
      <c r="BY121" s="263"/>
      <c r="BZ121" s="263"/>
      <c r="CA121" s="263"/>
      <c r="CB121" s="263"/>
      <c r="CC121" s="263"/>
      <c r="CD121" s="263"/>
      <c r="CE121" s="263"/>
      <c r="CF121" s="263"/>
      <c r="CG121" s="263"/>
      <c r="CH121" s="263"/>
      <c r="CI121" s="263"/>
      <c r="CJ121" s="263"/>
      <c r="CK121" s="263"/>
      <c r="CL121" s="263"/>
      <c r="CM121" s="263"/>
      <c r="CN121" s="263"/>
      <c r="CO121" s="263"/>
      <c r="CP121" s="263"/>
      <c r="CQ121" s="263"/>
      <c r="CR121" s="263"/>
      <c r="CS121" s="263"/>
      <c r="CT121" s="263"/>
      <c r="CU121" s="263"/>
      <c r="CV121" s="263"/>
      <c r="CW121" s="263"/>
      <c r="CX121" s="263"/>
      <c r="CY121" s="263"/>
      <c r="CZ121" s="263"/>
      <c r="DA121" s="263"/>
      <c r="DB121" s="263"/>
      <c r="DC121" s="263"/>
      <c r="DD121" s="263"/>
      <c r="DE121" s="263"/>
      <c r="DF121" s="263"/>
      <c r="DG121" s="263"/>
      <c r="DH121" s="263"/>
      <c r="DI121" s="263"/>
      <c r="DJ121" s="263"/>
      <c r="DK121" s="263"/>
      <c r="DL121" s="263"/>
      <c r="DM121" s="263"/>
      <c r="DN121" s="263"/>
      <c r="DO121" s="263"/>
      <c r="DP121" s="263"/>
      <c r="DQ121" s="263"/>
      <c r="DR121" s="263"/>
      <c r="DS121" s="263"/>
      <c r="DT121" s="263"/>
      <c r="DU121" s="263"/>
      <c r="DV121" s="263"/>
      <c r="DW121" s="263"/>
      <c r="DX121" s="263"/>
      <c r="DY121" s="263"/>
      <c r="DZ121" s="263"/>
      <c r="EA121" s="263"/>
      <c r="EB121" s="263"/>
      <c r="EC121" s="263"/>
      <c r="ED121" s="263"/>
      <c r="EE121" s="263"/>
      <c r="EF121" s="263"/>
      <c r="EG121" s="263"/>
      <c r="EH121" s="263"/>
      <c r="EI121" s="263"/>
      <c r="EJ121" s="263"/>
      <c r="EK121" s="263"/>
      <c r="EL121" s="263"/>
      <c r="EM121" s="263"/>
      <c r="EN121" s="263"/>
      <c r="EO121" s="263"/>
      <c r="EP121" s="263"/>
      <c r="EQ121" s="263"/>
      <c r="ER121" s="263"/>
      <c r="ES121" s="263"/>
      <c r="ET121" s="263"/>
      <c r="EU121" s="263"/>
      <c r="EV121" s="263"/>
      <c r="EW121" s="263"/>
      <c r="EX121" s="263"/>
      <c r="EY121" s="263"/>
      <c r="EZ121" s="263"/>
      <c r="FA121" s="263"/>
      <c r="FB121" s="263"/>
      <c r="FC121" s="263"/>
      <c r="FD121" s="263"/>
      <c r="FE121" s="263"/>
      <c r="FF121" s="263"/>
      <c r="FG121" s="263"/>
      <c r="FH121" s="263"/>
      <c r="FI121" s="263"/>
      <c r="FJ121" s="263"/>
      <c r="FK121" s="263"/>
      <c r="FL121" s="263"/>
      <c r="FM121" s="263"/>
      <c r="FN121" s="263"/>
      <c r="FO121" s="263"/>
      <c r="FP121" s="263"/>
      <c r="FQ121" s="263"/>
      <c r="FR121" s="263"/>
      <c r="FS121" s="263"/>
      <c r="FT121" s="263"/>
      <c r="FU121" s="263"/>
      <c r="FV121" s="263"/>
      <c r="FW121" s="263"/>
      <c r="FX121" s="263"/>
      <c r="FY121" s="263"/>
      <c r="FZ121" s="263"/>
      <c r="GA121" s="263"/>
      <c r="GB121" s="263"/>
      <c r="GC121" s="263"/>
      <c r="GD121" s="263"/>
      <c r="GE121" s="263"/>
      <c r="GF121" s="263"/>
      <c r="GG121" s="263"/>
      <c r="GH121" s="263"/>
      <c r="GI121" s="263"/>
      <c r="GJ121" s="263"/>
      <c r="GK121" s="263"/>
      <c r="GL121" s="263"/>
      <c r="GM121" s="263"/>
      <c r="GN121" s="263"/>
      <c r="GO121" s="263"/>
      <c r="GP121" s="263"/>
      <c r="GQ121" s="263"/>
      <c r="GR121" s="263"/>
      <c r="GS121" s="263"/>
      <c r="GT121" s="263"/>
      <c r="GU121" s="263"/>
      <c r="GV121" s="263"/>
      <c r="GW121" s="263"/>
      <c r="GX121" s="263"/>
      <c r="GY121" s="263"/>
      <c r="GZ121" s="263"/>
      <c r="HA121" s="263"/>
      <c r="HB121" s="263"/>
      <c r="HC121" s="263"/>
      <c r="HD121" s="263"/>
      <c r="HE121" s="263"/>
      <c r="HF121" s="263"/>
      <c r="HG121" s="263"/>
      <c r="HH121" s="263"/>
      <c r="HI121" s="263"/>
      <c r="HJ121" s="263"/>
      <c r="HK121" s="263"/>
      <c r="HL121" s="263"/>
      <c r="HM121" s="263"/>
      <c r="HN121" s="263"/>
      <c r="HO121" s="263"/>
      <c r="HP121" s="263"/>
      <c r="HQ121" s="263"/>
      <c r="HR121" s="263"/>
      <c r="HS121" s="263"/>
      <c r="HT121" s="263"/>
      <c r="HU121" s="263"/>
      <c r="HV121" s="263"/>
      <c r="HW121" s="263"/>
      <c r="HX121" s="263"/>
      <c r="HY121" s="263"/>
      <c r="HZ121" s="263"/>
      <c r="IA121" s="263"/>
      <c r="IB121" s="263"/>
      <c r="IC121" s="263"/>
      <c r="ID121" s="263"/>
      <c r="IE121" s="263"/>
      <c r="IF121" s="263"/>
      <c r="IG121" s="263"/>
      <c r="IH121" s="263"/>
      <c r="II121" s="263"/>
      <c r="IJ121" s="263"/>
      <c r="IK121" s="263"/>
      <c r="IL121" s="263"/>
      <c r="IM121" s="263"/>
      <c r="IN121" s="263"/>
      <c r="IO121" s="263"/>
      <c r="IP121" s="263"/>
      <c r="IQ121" s="263"/>
      <c r="IR121" s="263"/>
      <c r="IS121" s="263"/>
      <c r="IT121" s="263"/>
      <c r="IU121" s="263"/>
      <c r="IV121" s="263"/>
    </row>
    <row r="122" spans="1:256" ht="12" customHeight="1" thickBot="1">
      <c r="A122" s="264" t="s">
        <v>64</v>
      </c>
      <c r="B122" s="273">
        <v>364</v>
      </c>
      <c r="C122" s="290">
        <f t="shared" si="21"/>
        <v>27.680608365019012</v>
      </c>
      <c r="D122" s="273">
        <v>951</v>
      </c>
      <c r="E122" s="290">
        <f t="shared" si="22"/>
        <v>72.31939163498099</v>
      </c>
      <c r="F122" s="276">
        <f t="shared" si="23"/>
        <v>1315</v>
      </c>
      <c r="G122" s="263"/>
      <c r="H122" s="263"/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63"/>
      <c r="V122" s="263"/>
      <c r="W122" s="263"/>
      <c r="X122" s="263"/>
      <c r="Y122" s="263"/>
      <c r="Z122" s="263"/>
      <c r="AA122" s="263"/>
      <c r="AB122" s="263"/>
      <c r="AC122" s="263"/>
      <c r="AD122" s="263"/>
      <c r="AE122" s="263"/>
      <c r="AF122" s="263"/>
      <c r="AG122" s="263"/>
      <c r="AH122" s="263"/>
      <c r="AI122" s="263"/>
      <c r="AJ122" s="263"/>
      <c r="AK122" s="263"/>
      <c r="AL122" s="263"/>
      <c r="AM122" s="263"/>
      <c r="AN122" s="263"/>
      <c r="AO122" s="263"/>
      <c r="AP122" s="263"/>
      <c r="AQ122" s="263"/>
      <c r="AR122" s="263"/>
      <c r="AS122" s="263"/>
      <c r="AT122" s="263"/>
      <c r="AU122" s="263"/>
      <c r="AV122" s="263"/>
      <c r="AW122" s="263"/>
      <c r="AX122" s="263"/>
      <c r="AY122" s="263"/>
      <c r="AZ122" s="263"/>
      <c r="BA122" s="263"/>
      <c r="BB122" s="263"/>
      <c r="BC122" s="263"/>
      <c r="BD122" s="263"/>
      <c r="BE122" s="263"/>
      <c r="BF122" s="263"/>
      <c r="BG122" s="263"/>
      <c r="BH122" s="263"/>
      <c r="BI122" s="263"/>
      <c r="BJ122" s="263"/>
      <c r="BK122" s="263"/>
      <c r="BL122" s="263"/>
      <c r="BM122" s="263"/>
      <c r="BN122" s="263"/>
      <c r="BO122" s="263"/>
      <c r="BP122" s="263"/>
      <c r="BQ122" s="263"/>
      <c r="BR122" s="263"/>
      <c r="BS122" s="263"/>
      <c r="BT122" s="263"/>
      <c r="BU122" s="263"/>
      <c r="BV122" s="263"/>
      <c r="BW122" s="263"/>
      <c r="BX122" s="263"/>
      <c r="BY122" s="263"/>
      <c r="BZ122" s="263"/>
      <c r="CA122" s="263"/>
      <c r="CB122" s="263"/>
      <c r="CC122" s="263"/>
      <c r="CD122" s="263"/>
      <c r="CE122" s="263"/>
      <c r="CF122" s="263"/>
      <c r="CG122" s="263"/>
      <c r="CH122" s="263"/>
      <c r="CI122" s="263"/>
      <c r="CJ122" s="263"/>
      <c r="CK122" s="263"/>
      <c r="CL122" s="263"/>
      <c r="CM122" s="263"/>
      <c r="CN122" s="263"/>
      <c r="CO122" s="263"/>
      <c r="CP122" s="263"/>
      <c r="CQ122" s="263"/>
      <c r="CR122" s="263"/>
      <c r="CS122" s="263"/>
      <c r="CT122" s="263"/>
      <c r="CU122" s="263"/>
      <c r="CV122" s="263"/>
      <c r="CW122" s="263"/>
      <c r="CX122" s="263"/>
      <c r="CY122" s="263"/>
      <c r="CZ122" s="263"/>
      <c r="DA122" s="263"/>
      <c r="DB122" s="263"/>
      <c r="DC122" s="263"/>
      <c r="DD122" s="263"/>
      <c r="DE122" s="263"/>
      <c r="DF122" s="263"/>
      <c r="DG122" s="263"/>
      <c r="DH122" s="263"/>
      <c r="DI122" s="263"/>
      <c r="DJ122" s="263"/>
      <c r="DK122" s="263"/>
      <c r="DL122" s="263"/>
      <c r="DM122" s="263"/>
      <c r="DN122" s="263"/>
      <c r="DO122" s="263"/>
      <c r="DP122" s="263"/>
      <c r="DQ122" s="263"/>
      <c r="DR122" s="263"/>
      <c r="DS122" s="263"/>
      <c r="DT122" s="263"/>
      <c r="DU122" s="263"/>
      <c r="DV122" s="263"/>
      <c r="DW122" s="263"/>
      <c r="DX122" s="263"/>
      <c r="DY122" s="263"/>
      <c r="DZ122" s="263"/>
      <c r="EA122" s="263"/>
      <c r="EB122" s="263"/>
      <c r="EC122" s="263"/>
      <c r="ED122" s="263"/>
      <c r="EE122" s="263"/>
      <c r="EF122" s="263"/>
      <c r="EG122" s="263"/>
      <c r="EH122" s="263"/>
      <c r="EI122" s="263"/>
      <c r="EJ122" s="263"/>
      <c r="EK122" s="263"/>
      <c r="EL122" s="263"/>
      <c r="EM122" s="263"/>
      <c r="EN122" s="263"/>
      <c r="EO122" s="263"/>
      <c r="EP122" s="263"/>
      <c r="EQ122" s="263"/>
      <c r="ER122" s="263"/>
      <c r="ES122" s="263"/>
      <c r="ET122" s="263"/>
      <c r="EU122" s="263"/>
      <c r="EV122" s="263"/>
      <c r="EW122" s="263"/>
      <c r="EX122" s="263"/>
      <c r="EY122" s="263"/>
      <c r="EZ122" s="263"/>
      <c r="FA122" s="263"/>
      <c r="FB122" s="263"/>
      <c r="FC122" s="263"/>
      <c r="FD122" s="263"/>
      <c r="FE122" s="263"/>
      <c r="FF122" s="263"/>
      <c r="FG122" s="263"/>
      <c r="FH122" s="263"/>
      <c r="FI122" s="263"/>
      <c r="FJ122" s="263"/>
      <c r="FK122" s="263"/>
      <c r="FL122" s="263"/>
      <c r="FM122" s="263"/>
      <c r="FN122" s="263"/>
      <c r="FO122" s="263"/>
      <c r="FP122" s="263"/>
      <c r="FQ122" s="263"/>
      <c r="FR122" s="263"/>
      <c r="FS122" s="263"/>
      <c r="FT122" s="263"/>
      <c r="FU122" s="263"/>
      <c r="FV122" s="263"/>
      <c r="FW122" s="263"/>
      <c r="FX122" s="263"/>
      <c r="FY122" s="263"/>
      <c r="FZ122" s="263"/>
      <c r="GA122" s="263"/>
      <c r="GB122" s="263"/>
      <c r="GC122" s="263"/>
      <c r="GD122" s="263"/>
      <c r="GE122" s="263"/>
      <c r="GF122" s="263"/>
      <c r="GG122" s="263"/>
      <c r="GH122" s="263"/>
      <c r="GI122" s="263"/>
      <c r="GJ122" s="263"/>
      <c r="GK122" s="263"/>
      <c r="GL122" s="263"/>
      <c r="GM122" s="263"/>
      <c r="GN122" s="263"/>
      <c r="GO122" s="263"/>
      <c r="GP122" s="263"/>
      <c r="GQ122" s="263"/>
      <c r="GR122" s="263"/>
      <c r="GS122" s="263"/>
      <c r="GT122" s="263"/>
      <c r="GU122" s="263"/>
      <c r="GV122" s="263"/>
      <c r="GW122" s="263"/>
      <c r="GX122" s="263"/>
      <c r="GY122" s="263"/>
      <c r="GZ122" s="263"/>
      <c r="HA122" s="263"/>
      <c r="HB122" s="263"/>
      <c r="HC122" s="263"/>
      <c r="HD122" s="263"/>
      <c r="HE122" s="263"/>
      <c r="HF122" s="263"/>
      <c r="HG122" s="263"/>
      <c r="HH122" s="263"/>
      <c r="HI122" s="263"/>
      <c r="HJ122" s="263"/>
      <c r="HK122" s="263"/>
      <c r="HL122" s="263"/>
      <c r="HM122" s="263"/>
      <c r="HN122" s="263"/>
      <c r="HO122" s="263"/>
      <c r="HP122" s="263"/>
      <c r="HQ122" s="263"/>
      <c r="HR122" s="263"/>
      <c r="HS122" s="263"/>
      <c r="HT122" s="263"/>
      <c r="HU122" s="263"/>
      <c r="HV122" s="263"/>
      <c r="HW122" s="263"/>
      <c r="HX122" s="263"/>
      <c r="HY122" s="263"/>
      <c r="HZ122" s="263"/>
      <c r="IA122" s="263"/>
      <c r="IB122" s="263"/>
      <c r="IC122" s="263"/>
      <c r="ID122" s="263"/>
      <c r="IE122" s="263"/>
      <c r="IF122" s="263"/>
      <c r="IG122" s="263"/>
      <c r="IH122" s="263"/>
      <c r="II122" s="263"/>
      <c r="IJ122" s="263"/>
      <c r="IK122" s="263"/>
      <c r="IL122" s="263"/>
      <c r="IM122" s="263"/>
      <c r="IN122" s="263"/>
      <c r="IO122" s="263"/>
      <c r="IP122" s="263"/>
      <c r="IQ122" s="263"/>
      <c r="IR122" s="263"/>
      <c r="IS122" s="263"/>
      <c r="IT122" s="263"/>
      <c r="IU122" s="263"/>
      <c r="IV122" s="263"/>
    </row>
    <row r="123" spans="1:256" ht="12" customHeight="1" thickTop="1">
      <c r="A123" s="277" t="s">
        <v>204</v>
      </c>
      <c r="B123" s="278">
        <v>301</v>
      </c>
      <c r="C123" s="291">
        <f t="shared" si="21"/>
        <v>26.2882096069869</v>
      </c>
      <c r="D123" s="278">
        <v>844</v>
      </c>
      <c r="E123" s="291">
        <f t="shared" si="22"/>
        <v>73.7117903930131</v>
      </c>
      <c r="F123" s="279">
        <f t="shared" si="23"/>
        <v>1145</v>
      </c>
      <c r="G123" s="263"/>
      <c r="H123" s="263"/>
      <c r="I123" s="263"/>
      <c r="J123" s="263"/>
      <c r="K123" s="263"/>
      <c r="L123" s="263"/>
      <c r="M123" s="263"/>
      <c r="N123" s="263"/>
      <c r="O123" s="263"/>
      <c r="P123" s="263"/>
      <c r="Q123" s="263"/>
      <c r="R123" s="263"/>
      <c r="S123" s="263"/>
      <c r="T123" s="263"/>
      <c r="U123" s="263"/>
      <c r="V123" s="263"/>
      <c r="W123" s="263"/>
      <c r="X123" s="263"/>
      <c r="Y123" s="263"/>
      <c r="Z123" s="263"/>
      <c r="AA123" s="263"/>
      <c r="AB123" s="263"/>
      <c r="AC123" s="263"/>
      <c r="AD123" s="263"/>
      <c r="AE123" s="263"/>
      <c r="AF123" s="263"/>
      <c r="AG123" s="263"/>
      <c r="AH123" s="263"/>
      <c r="AI123" s="263"/>
      <c r="AJ123" s="263"/>
      <c r="AK123" s="263"/>
      <c r="AL123" s="263"/>
      <c r="AM123" s="263"/>
      <c r="AN123" s="263"/>
      <c r="AO123" s="263"/>
      <c r="AP123" s="263"/>
      <c r="AQ123" s="263"/>
      <c r="AR123" s="263"/>
      <c r="AS123" s="263"/>
      <c r="AT123" s="263"/>
      <c r="AU123" s="263"/>
      <c r="AV123" s="263"/>
      <c r="AW123" s="263"/>
      <c r="AX123" s="263"/>
      <c r="AY123" s="263"/>
      <c r="AZ123" s="263"/>
      <c r="BA123" s="263"/>
      <c r="BB123" s="263"/>
      <c r="BC123" s="263"/>
      <c r="BD123" s="263"/>
      <c r="BE123" s="263"/>
      <c r="BF123" s="263"/>
      <c r="BG123" s="263"/>
      <c r="BH123" s="263"/>
      <c r="BI123" s="263"/>
      <c r="BJ123" s="263"/>
      <c r="BK123" s="263"/>
      <c r="BL123" s="263"/>
      <c r="BM123" s="263"/>
      <c r="BN123" s="263"/>
      <c r="BO123" s="263"/>
      <c r="BP123" s="263"/>
      <c r="BQ123" s="263"/>
      <c r="BR123" s="263"/>
      <c r="BS123" s="263"/>
      <c r="BT123" s="263"/>
      <c r="BU123" s="263"/>
      <c r="BV123" s="263"/>
      <c r="BW123" s="263"/>
      <c r="BX123" s="263"/>
      <c r="BY123" s="263"/>
      <c r="BZ123" s="263"/>
      <c r="CA123" s="263"/>
      <c r="CB123" s="263"/>
      <c r="CC123" s="263"/>
      <c r="CD123" s="263"/>
      <c r="CE123" s="263"/>
      <c r="CF123" s="263"/>
      <c r="CG123" s="263"/>
      <c r="CH123" s="263"/>
      <c r="CI123" s="263"/>
      <c r="CJ123" s="263"/>
      <c r="CK123" s="263"/>
      <c r="CL123" s="263"/>
      <c r="CM123" s="263"/>
      <c r="CN123" s="263"/>
      <c r="CO123" s="263"/>
      <c r="CP123" s="263"/>
      <c r="CQ123" s="263"/>
      <c r="CR123" s="263"/>
      <c r="CS123" s="263"/>
      <c r="CT123" s="263"/>
      <c r="CU123" s="263"/>
      <c r="CV123" s="263"/>
      <c r="CW123" s="263"/>
      <c r="CX123" s="263"/>
      <c r="CY123" s="263"/>
      <c r="CZ123" s="263"/>
      <c r="DA123" s="263"/>
      <c r="DB123" s="263"/>
      <c r="DC123" s="263"/>
      <c r="DD123" s="263"/>
      <c r="DE123" s="263"/>
      <c r="DF123" s="263"/>
      <c r="DG123" s="263"/>
      <c r="DH123" s="263"/>
      <c r="DI123" s="263"/>
      <c r="DJ123" s="263"/>
      <c r="DK123" s="263"/>
      <c r="DL123" s="263"/>
      <c r="DM123" s="263"/>
      <c r="DN123" s="263"/>
      <c r="DO123" s="263"/>
      <c r="DP123" s="263"/>
      <c r="DQ123" s="263"/>
      <c r="DR123" s="263"/>
      <c r="DS123" s="263"/>
      <c r="DT123" s="263"/>
      <c r="DU123" s="263"/>
      <c r="DV123" s="263"/>
      <c r="DW123" s="263"/>
      <c r="DX123" s="263"/>
      <c r="DY123" s="263"/>
      <c r="DZ123" s="263"/>
      <c r="EA123" s="263"/>
      <c r="EB123" s="263"/>
      <c r="EC123" s="263"/>
      <c r="ED123" s="263"/>
      <c r="EE123" s="263"/>
      <c r="EF123" s="263"/>
      <c r="EG123" s="263"/>
      <c r="EH123" s="263"/>
      <c r="EI123" s="263"/>
      <c r="EJ123" s="263"/>
      <c r="EK123" s="263"/>
      <c r="EL123" s="263"/>
      <c r="EM123" s="263"/>
      <c r="EN123" s="263"/>
      <c r="EO123" s="263"/>
      <c r="EP123" s="263"/>
      <c r="EQ123" s="263"/>
      <c r="ER123" s="263"/>
      <c r="ES123" s="263"/>
      <c r="ET123" s="263"/>
      <c r="EU123" s="263"/>
      <c r="EV123" s="263"/>
      <c r="EW123" s="263"/>
      <c r="EX123" s="263"/>
      <c r="EY123" s="263"/>
      <c r="EZ123" s="263"/>
      <c r="FA123" s="263"/>
      <c r="FB123" s="263"/>
      <c r="FC123" s="263"/>
      <c r="FD123" s="263"/>
      <c r="FE123" s="263"/>
      <c r="FF123" s="263"/>
      <c r="FG123" s="263"/>
      <c r="FH123" s="263"/>
      <c r="FI123" s="263"/>
      <c r="FJ123" s="263"/>
      <c r="FK123" s="263"/>
      <c r="FL123" s="263"/>
      <c r="FM123" s="263"/>
      <c r="FN123" s="263"/>
      <c r="FO123" s="263"/>
      <c r="FP123" s="263"/>
      <c r="FQ123" s="263"/>
      <c r="FR123" s="263"/>
      <c r="FS123" s="263"/>
      <c r="FT123" s="263"/>
      <c r="FU123" s="263"/>
      <c r="FV123" s="263"/>
      <c r="FW123" s="263"/>
      <c r="FX123" s="263"/>
      <c r="FY123" s="263"/>
      <c r="FZ123" s="263"/>
      <c r="GA123" s="263"/>
      <c r="GB123" s="263"/>
      <c r="GC123" s="263"/>
      <c r="GD123" s="263"/>
      <c r="GE123" s="263"/>
      <c r="GF123" s="263"/>
      <c r="GG123" s="263"/>
      <c r="GH123" s="263"/>
      <c r="GI123" s="263"/>
      <c r="GJ123" s="263"/>
      <c r="GK123" s="263"/>
      <c r="GL123" s="263"/>
      <c r="GM123" s="263"/>
      <c r="GN123" s="263"/>
      <c r="GO123" s="263"/>
      <c r="GP123" s="263"/>
      <c r="GQ123" s="263"/>
      <c r="GR123" s="263"/>
      <c r="GS123" s="263"/>
      <c r="GT123" s="263"/>
      <c r="GU123" s="263"/>
      <c r="GV123" s="263"/>
      <c r="GW123" s="263"/>
      <c r="GX123" s="263"/>
      <c r="GY123" s="263"/>
      <c r="GZ123" s="263"/>
      <c r="HA123" s="263"/>
      <c r="HB123" s="263"/>
      <c r="HC123" s="263"/>
      <c r="HD123" s="263"/>
      <c r="HE123" s="263"/>
      <c r="HF123" s="263"/>
      <c r="HG123" s="263"/>
      <c r="HH123" s="263"/>
      <c r="HI123" s="263"/>
      <c r="HJ123" s="263"/>
      <c r="HK123" s="263"/>
      <c r="HL123" s="263"/>
      <c r="HM123" s="263"/>
      <c r="HN123" s="263"/>
      <c r="HO123" s="263"/>
      <c r="HP123" s="263"/>
      <c r="HQ123" s="263"/>
      <c r="HR123" s="263"/>
      <c r="HS123" s="263"/>
      <c r="HT123" s="263"/>
      <c r="HU123" s="263"/>
      <c r="HV123" s="263"/>
      <c r="HW123" s="263"/>
      <c r="HX123" s="263"/>
      <c r="HY123" s="263"/>
      <c r="HZ123" s="263"/>
      <c r="IA123" s="263"/>
      <c r="IB123" s="263"/>
      <c r="IC123" s="263"/>
      <c r="ID123" s="263"/>
      <c r="IE123" s="263"/>
      <c r="IF123" s="263"/>
      <c r="IG123" s="263"/>
      <c r="IH123" s="263"/>
      <c r="II123" s="263"/>
      <c r="IJ123" s="263"/>
      <c r="IK123" s="263"/>
      <c r="IL123" s="263"/>
      <c r="IM123" s="263"/>
      <c r="IN123" s="263"/>
      <c r="IO123" s="263"/>
      <c r="IP123" s="263"/>
      <c r="IQ123" s="263"/>
      <c r="IR123" s="263"/>
      <c r="IS123" s="263"/>
      <c r="IT123" s="263"/>
      <c r="IU123" s="263"/>
      <c r="IV123" s="263"/>
    </row>
    <row r="124" spans="1:256" ht="12" customHeight="1">
      <c r="A124" s="264" t="s">
        <v>68</v>
      </c>
      <c r="B124" s="273">
        <v>39</v>
      </c>
      <c r="C124" s="290">
        <f t="shared" si="21"/>
        <v>20.418848167539267</v>
      </c>
      <c r="D124" s="273">
        <v>152</v>
      </c>
      <c r="E124" s="290">
        <f t="shared" si="22"/>
        <v>79.58115183246073</v>
      </c>
      <c r="F124" s="276">
        <f t="shared" si="23"/>
        <v>191</v>
      </c>
      <c r="G124" s="263"/>
      <c r="H124" s="263"/>
      <c r="I124" s="263"/>
      <c r="J124" s="263"/>
      <c r="K124" s="263"/>
      <c r="L124" s="263"/>
      <c r="M124" s="263"/>
      <c r="N124" s="263"/>
      <c r="O124" s="263"/>
      <c r="P124" s="263"/>
      <c r="Q124" s="263"/>
      <c r="R124" s="263"/>
      <c r="S124" s="263"/>
      <c r="T124" s="263"/>
      <c r="U124" s="263"/>
      <c r="V124" s="263"/>
      <c r="W124" s="263"/>
      <c r="X124" s="263"/>
      <c r="Y124" s="263"/>
      <c r="Z124" s="263"/>
      <c r="AA124" s="263"/>
      <c r="AB124" s="263"/>
      <c r="AC124" s="263"/>
      <c r="AD124" s="263"/>
      <c r="AE124" s="263"/>
      <c r="AF124" s="263"/>
      <c r="AG124" s="263"/>
      <c r="AH124" s="263"/>
      <c r="AI124" s="263"/>
      <c r="AJ124" s="263"/>
      <c r="AK124" s="263"/>
      <c r="AL124" s="263"/>
      <c r="AM124" s="263"/>
      <c r="AN124" s="263"/>
      <c r="AO124" s="263"/>
      <c r="AP124" s="263"/>
      <c r="AQ124" s="263"/>
      <c r="AR124" s="263"/>
      <c r="AS124" s="263"/>
      <c r="AT124" s="263"/>
      <c r="AU124" s="263"/>
      <c r="AV124" s="263"/>
      <c r="AW124" s="263"/>
      <c r="AX124" s="263"/>
      <c r="AY124" s="263"/>
      <c r="AZ124" s="263"/>
      <c r="BA124" s="263"/>
      <c r="BB124" s="263"/>
      <c r="BC124" s="263"/>
      <c r="BD124" s="263"/>
      <c r="BE124" s="263"/>
      <c r="BF124" s="263"/>
      <c r="BG124" s="263"/>
      <c r="BH124" s="263"/>
      <c r="BI124" s="263"/>
      <c r="BJ124" s="263"/>
      <c r="BK124" s="263"/>
      <c r="BL124" s="263"/>
      <c r="BM124" s="263"/>
      <c r="BN124" s="263"/>
      <c r="BO124" s="263"/>
      <c r="BP124" s="263"/>
      <c r="BQ124" s="263"/>
      <c r="BR124" s="263"/>
      <c r="BS124" s="263"/>
      <c r="BT124" s="263"/>
      <c r="BU124" s="263"/>
      <c r="BV124" s="263"/>
      <c r="BW124" s="263"/>
      <c r="BX124" s="263"/>
      <c r="BY124" s="263"/>
      <c r="BZ124" s="263"/>
      <c r="CA124" s="263"/>
      <c r="CB124" s="263"/>
      <c r="CC124" s="263"/>
      <c r="CD124" s="263"/>
      <c r="CE124" s="263"/>
      <c r="CF124" s="263"/>
      <c r="CG124" s="263"/>
      <c r="CH124" s="263"/>
      <c r="CI124" s="263"/>
      <c r="CJ124" s="263"/>
      <c r="CK124" s="263"/>
      <c r="CL124" s="263"/>
      <c r="CM124" s="263"/>
      <c r="CN124" s="263"/>
      <c r="CO124" s="263"/>
      <c r="CP124" s="263"/>
      <c r="CQ124" s="263"/>
      <c r="CR124" s="263"/>
      <c r="CS124" s="263"/>
      <c r="CT124" s="263"/>
      <c r="CU124" s="263"/>
      <c r="CV124" s="263"/>
      <c r="CW124" s="263"/>
      <c r="CX124" s="263"/>
      <c r="CY124" s="263"/>
      <c r="CZ124" s="263"/>
      <c r="DA124" s="263"/>
      <c r="DB124" s="263"/>
      <c r="DC124" s="263"/>
      <c r="DD124" s="263"/>
      <c r="DE124" s="263"/>
      <c r="DF124" s="263"/>
      <c r="DG124" s="263"/>
      <c r="DH124" s="263"/>
      <c r="DI124" s="263"/>
      <c r="DJ124" s="263"/>
      <c r="DK124" s="263"/>
      <c r="DL124" s="263"/>
      <c r="DM124" s="263"/>
      <c r="DN124" s="263"/>
      <c r="DO124" s="263"/>
      <c r="DP124" s="263"/>
      <c r="DQ124" s="263"/>
      <c r="DR124" s="263"/>
      <c r="DS124" s="263"/>
      <c r="DT124" s="263"/>
      <c r="DU124" s="263"/>
      <c r="DV124" s="263"/>
      <c r="DW124" s="263"/>
      <c r="DX124" s="263"/>
      <c r="DY124" s="263"/>
      <c r="DZ124" s="263"/>
      <c r="EA124" s="263"/>
      <c r="EB124" s="263"/>
      <c r="EC124" s="263"/>
      <c r="ED124" s="263"/>
      <c r="EE124" s="263"/>
      <c r="EF124" s="263"/>
      <c r="EG124" s="263"/>
      <c r="EH124" s="263"/>
      <c r="EI124" s="263"/>
      <c r="EJ124" s="263"/>
      <c r="EK124" s="263"/>
      <c r="EL124" s="263"/>
      <c r="EM124" s="263"/>
      <c r="EN124" s="263"/>
      <c r="EO124" s="263"/>
      <c r="EP124" s="263"/>
      <c r="EQ124" s="263"/>
      <c r="ER124" s="263"/>
      <c r="ES124" s="263"/>
      <c r="ET124" s="263"/>
      <c r="EU124" s="263"/>
      <c r="EV124" s="263"/>
      <c r="EW124" s="263"/>
      <c r="EX124" s="263"/>
      <c r="EY124" s="263"/>
      <c r="EZ124" s="263"/>
      <c r="FA124" s="263"/>
      <c r="FB124" s="263"/>
      <c r="FC124" s="263"/>
      <c r="FD124" s="263"/>
      <c r="FE124" s="263"/>
      <c r="FF124" s="263"/>
      <c r="FG124" s="263"/>
      <c r="FH124" s="263"/>
      <c r="FI124" s="263"/>
      <c r="FJ124" s="263"/>
      <c r="FK124" s="263"/>
      <c r="FL124" s="263"/>
      <c r="FM124" s="263"/>
      <c r="FN124" s="263"/>
      <c r="FO124" s="263"/>
      <c r="FP124" s="263"/>
      <c r="FQ124" s="263"/>
      <c r="FR124" s="263"/>
      <c r="FS124" s="263"/>
      <c r="FT124" s="263"/>
      <c r="FU124" s="263"/>
      <c r="FV124" s="263"/>
      <c r="FW124" s="263"/>
      <c r="FX124" s="263"/>
      <c r="FY124" s="263"/>
      <c r="FZ124" s="263"/>
      <c r="GA124" s="263"/>
      <c r="GB124" s="263"/>
      <c r="GC124" s="263"/>
      <c r="GD124" s="263"/>
      <c r="GE124" s="263"/>
      <c r="GF124" s="263"/>
      <c r="GG124" s="263"/>
      <c r="GH124" s="263"/>
      <c r="GI124" s="263"/>
      <c r="GJ124" s="263"/>
      <c r="GK124" s="263"/>
      <c r="GL124" s="263"/>
      <c r="GM124" s="263"/>
      <c r="GN124" s="263"/>
      <c r="GO124" s="263"/>
      <c r="GP124" s="263"/>
      <c r="GQ124" s="263"/>
      <c r="GR124" s="263"/>
      <c r="GS124" s="263"/>
      <c r="GT124" s="263"/>
      <c r="GU124" s="263"/>
      <c r="GV124" s="263"/>
      <c r="GW124" s="263"/>
      <c r="GX124" s="263"/>
      <c r="GY124" s="263"/>
      <c r="GZ124" s="263"/>
      <c r="HA124" s="263"/>
      <c r="HB124" s="263"/>
      <c r="HC124" s="263"/>
      <c r="HD124" s="263"/>
      <c r="HE124" s="263"/>
      <c r="HF124" s="263"/>
      <c r="HG124" s="263"/>
      <c r="HH124" s="263"/>
      <c r="HI124" s="263"/>
      <c r="HJ124" s="263"/>
      <c r="HK124" s="263"/>
      <c r="HL124" s="263"/>
      <c r="HM124" s="263"/>
      <c r="HN124" s="263"/>
      <c r="HO124" s="263"/>
      <c r="HP124" s="263"/>
      <c r="HQ124" s="263"/>
      <c r="HR124" s="263"/>
      <c r="HS124" s="263"/>
      <c r="HT124" s="263"/>
      <c r="HU124" s="263"/>
      <c r="HV124" s="263"/>
      <c r="HW124" s="263"/>
      <c r="HX124" s="263"/>
      <c r="HY124" s="263"/>
      <c r="HZ124" s="263"/>
      <c r="IA124" s="263"/>
      <c r="IB124" s="263"/>
      <c r="IC124" s="263"/>
      <c r="ID124" s="263"/>
      <c r="IE124" s="263"/>
      <c r="IF124" s="263"/>
      <c r="IG124" s="263"/>
      <c r="IH124" s="263"/>
      <c r="II124" s="263"/>
      <c r="IJ124" s="263"/>
      <c r="IK124" s="263"/>
      <c r="IL124" s="263"/>
      <c r="IM124" s="263"/>
      <c r="IN124" s="263"/>
      <c r="IO124" s="263"/>
      <c r="IP124" s="263"/>
      <c r="IQ124" s="263"/>
      <c r="IR124" s="263"/>
      <c r="IS124" s="263"/>
      <c r="IT124" s="263"/>
      <c r="IU124" s="263"/>
      <c r="IV124" s="263"/>
    </row>
    <row r="125" spans="1:256" ht="12" customHeight="1">
      <c r="A125" s="294" t="s">
        <v>72</v>
      </c>
      <c r="B125" s="210">
        <v>1</v>
      </c>
      <c r="C125" s="307">
        <f t="shared" si="21"/>
        <v>12.5</v>
      </c>
      <c r="D125" s="210">
        <v>7</v>
      </c>
      <c r="E125" s="307">
        <f t="shared" si="22"/>
        <v>87.5</v>
      </c>
      <c r="F125" s="281">
        <f t="shared" si="23"/>
        <v>8</v>
      </c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3"/>
      <c r="W125" s="263"/>
      <c r="X125" s="263"/>
      <c r="Y125" s="263"/>
      <c r="Z125" s="263"/>
      <c r="AA125" s="263"/>
      <c r="AB125" s="263"/>
      <c r="AC125" s="263"/>
      <c r="AD125" s="263"/>
      <c r="AE125" s="263"/>
      <c r="AF125" s="263"/>
      <c r="AG125" s="263"/>
      <c r="AH125" s="263"/>
      <c r="AI125" s="263"/>
      <c r="AJ125" s="263"/>
      <c r="AK125" s="263"/>
      <c r="AL125" s="263"/>
      <c r="AM125" s="263"/>
      <c r="AN125" s="263"/>
      <c r="AO125" s="263"/>
      <c r="AP125" s="263"/>
      <c r="AQ125" s="263"/>
      <c r="AR125" s="263"/>
      <c r="AS125" s="263"/>
      <c r="AT125" s="263"/>
      <c r="AU125" s="263"/>
      <c r="AV125" s="263"/>
      <c r="AW125" s="263"/>
      <c r="AX125" s="263"/>
      <c r="AY125" s="263"/>
      <c r="AZ125" s="263"/>
      <c r="BA125" s="263"/>
      <c r="BB125" s="263"/>
      <c r="BC125" s="263"/>
      <c r="BD125" s="263"/>
      <c r="BE125" s="263"/>
      <c r="BF125" s="263"/>
      <c r="BG125" s="263"/>
      <c r="BH125" s="263"/>
      <c r="BI125" s="263"/>
      <c r="BJ125" s="263"/>
      <c r="BK125" s="263"/>
      <c r="BL125" s="263"/>
      <c r="BM125" s="263"/>
      <c r="BN125" s="263"/>
      <c r="BO125" s="263"/>
      <c r="BP125" s="263"/>
      <c r="BQ125" s="263"/>
      <c r="BR125" s="263"/>
      <c r="BS125" s="263"/>
      <c r="BT125" s="263"/>
      <c r="BU125" s="263"/>
      <c r="BV125" s="263"/>
      <c r="BW125" s="263"/>
      <c r="BX125" s="263"/>
      <c r="BY125" s="263"/>
      <c r="BZ125" s="263"/>
      <c r="CA125" s="263"/>
      <c r="CB125" s="263"/>
      <c r="CC125" s="263"/>
      <c r="CD125" s="263"/>
      <c r="CE125" s="263"/>
      <c r="CF125" s="263"/>
      <c r="CG125" s="263"/>
      <c r="CH125" s="263"/>
      <c r="CI125" s="263"/>
      <c r="CJ125" s="263"/>
      <c r="CK125" s="263"/>
      <c r="CL125" s="263"/>
      <c r="CM125" s="263"/>
      <c r="CN125" s="263"/>
      <c r="CO125" s="263"/>
      <c r="CP125" s="263"/>
      <c r="CQ125" s="263"/>
      <c r="CR125" s="263"/>
      <c r="CS125" s="263"/>
      <c r="CT125" s="263"/>
      <c r="CU125" s="263"/>
      <c r="CV125" s="263"/>
      <c r="CW125" s="263"/>
      <c r="CX125" s="263"/>
      <c r="CY125" s="263"/>
      <c r="CZ125" s="263"/>
      <c r="DA125" s="263"/>
      <c r="DB125" s="263"/>
      <c r="DC125" s="263"/>
      <c r="DD125" s="263"/>
      <c r="DE125" s="263"/>
      <c r="DF125" s="263"/>
      <c r="DG125" s="263"/>
      <c r="DH125" s="263"/>
      <c r="DI125" s="263"/>
      <c r="DJ125" s="263"/>
      <c r="DK125" s="263"/>
      <c r="DL125" s="263"/>
      <c r="DM125" s="263"/>
      <c r="DN125" s="263"/>
      <c r="DO125" s="263"/>
      <c r="DP125" s="263"/>
      <c r="DQ125" s="263"/>
      <c r="DR125" s="263"/>
      <c r="DS125" s="263"/>
      <c r="DT125" s="263"/>
      <c r="DU125" s="263"/>
      <c r="DV125" s="263"/>
      <c r="DW125" s="263"/>
      <c r="DX125" s="263"/>
      <c r="DY125" s="263"/>
      <c r="DZ125" s="263"/>
      <c r="EA125" s="263"/>
      <c r="EB125" s="263"/>
      <c r="EC125" s="263"/>
      <c r="ED125" s="263"/>
      <c r="EE125" s="263"/>
      <c r="EF125" s="263"/>
      <c r="EG125" s="263"/>
      <c r="EH125" s="263"/>
      <c r="EI125" s="263"/>
      <c r="EJ125" s="263"/>
      <c r="EK125" s="263"/>
      <c r="EL125" s="263"/>
      <c r="EM125" s="263"/>
      <c r="EN125" s="263"/>
      <c r="EO125" s="263"/>
      <c r="EP125" s="263"/>
      <c r="EQ125" s="263"/>
      <c r="ER125" s="263"/>
      <c r="ES125" s="263"/>
      <c r="ET125" s="263"/>
      <c r="EU125" s="263"/>
      <c r="EV125" s="263"/>
      <c r="EW125" s="263"/>
      <c r="EX125" s="263"/>
      <c r="EY125" s="263"/>
      <c r="EZ125" s="263"/>
      <c r="FA125" s="263"/>
      <c r="FB125" s="263"/>
      <c r="FC125" s="263"/>
      <c r="FD125" s="263"/>
      <c r="FE125" s="263"/>
      <c r="FF125" s="263"/>
      <c r="FG125" s="263"/>
      <c r="FH125" s="263"/>
      <c r="FI125" s="263"/>
      <c r="FJ125" s="263"/>
      <c r="FK125" s="263"/>
      <c r="FL125" s="263"/>
      <c r="FM125" s="263"/>
      <c r="FN125" s="263"/>
      <c r="FO125" s="263"/>
      <c r="FP125" s="263"/>
      <c r="FQ125" s="263"/>
      <c r="FR125" s="263"/>
      <c r="FS125" s="263"/>
      <c r="FT125" s="263"/>
      <c r="FU125" s="263"/>
      <c r="FV125" s="263"/>
      <c r="FW125" s="263"/>
      <c r="FX125" s="263"/>
      <c r="FY125" s="263"/>
      <c r="FZ125" s="263"/>
      <c r="GA125" s="263"/>
      <c r="GB125" s="263"/>
      <c r="GC125" s="263"/>
      <c r="GD125" s="263"/>
      <c r="GE125" s="263"/>
      <c r="GF125" s="263"/>
      <c r="GG125" s="263"/>
      <c r="GH125" s="263"/>
      <c r="GI125" s="263"/>
      <c r="GJ125" s="263"/>
      <c r="GK125" s="263"/>
      <c r="GL125" s="263"/>
      <c r="GM125" s="263"/>
      <c r="GN125" s="263"/>
      <c r="GO125" s="263"/>
      <c r="GP125" s="263"/>
      <c r="GQ125" s="263"/>
      <c r="GR125" s="263"/>
      <c r="GS125" s="263"/>
      <c r="GT125" s="263"/>
      <c r="GU125" s="263"/>
      <c r="GV125" s="263"/>
      <c r="GW125" s="263"/>
      <c r="GX125" s="263"/>
      <c r="GY125" s="263"/>
      <c r="GZ125" s="263"/>
      <c r="HA125" s="263"/>
      <c r="HB125" s="263"/>
      <c r="HC125" s="263"/>
      <c r="HD125" s="263"/>
      <c r="HE125" s="263"/>
      <c r="HF125" s="263"/>
      <c r="HG125" s="263"/>
      <c r="HH125" s="263"/>
      <c r="HI125" s="263"/>
      <c r="HJ125" s="263"/>
      <c r="HK125" s="263"/>
      <c r="HL125" s="263"/>
      <c r="HM125" s="263"/>
      <c r="HN125" s="263"/>
      <c r="HO125" s="263"/>
      <c r="HP125" s="263"/>
      <c r="HQ125" s="263"/>
      <c r="HR125" s="263"/>
      <c r="HS125" s="263"/>
      <c r="HT125" s="263"/>
      <c r="HU125" s="263"/>
      <c r="HV125" s="263"/>
      <c r="HW125" s="263"/>
      <c r="HX125" s="263"/>
      <c r="HY125" s="263"/>
      <c r="HZ125" s="263"/>
      <c r="IA125" s="263"/>
      <c r="IB125" s="263"/>
      <c r="IC125" s="263"/>
      <c r="ID125" s="263"/>
      <c r="IE125" s="263"/>
      <c r="IF125" s="263"/>
      <c r="IG125" s="263"/>
      <c r="IH125" s="263"/>
      <c r="II125" s="263"/>
      <c r="IJ125" s="263"/>
      <c r="IK125" s="263"/>
      <c r="IL125" s="263"/>
      <c r="IM125" s="263"/>
      <c r="IN125" s="263"/>
      <c r="IO125" s="263"/>
      <c r="IP125" s="263"/>
      <c r="IQ125" s="263"/>
      <c r="IR125" s="263"/>
      <c r="IS125" s="263"/>
      <c r="IT125" s="263"/>
      <c r="IU125" s="263"/>
      <c r="IV125" s="263"/>
    </row>
    <row r="127" spans="1:6" ht="12" customHeight="1">
      <c r="A127" s="351" t="s">
        <v>215</v>
      </c>
      <c r="B127" s="351"/>
      <c r="C127" s="351"/>
      <c r="D127" s="351"/>
      <c r="E127" s="351"/>
      <c r="F127" s="351"/>
    </row>
    <row r="128" spans="1:6" ht="12" customHeight="1">
      <c r="A128" s="282"/>
      <c r="B128" s="263"/>
      <c r="C128" s="263"/>
      <c r="D128" s="263"/>
      <c r="E128" s="263"/>
      <c r="F128" s="265"/>
    </row>
    <row r="129" spans="1:6" ht="12" customHeight="1">
      <c r="A129" s="283"/>
      <c r="B129" s="352" t="s">
        <v>174</v>
      </c>
      <c r="C129" s="352"/>
      <c r="D129" s="353" t="s">
        <v>175</v>
      </c>
      <c r="E129" s="353"/>
      <c r="F129" s="285" t="s">
        <v>4</v>
      </c>
    </row>
    <row r="130" spans="1:6" ht="12" customHeight="1">
      <c r="A130" s="286" t="s">
        <v>171</v>
      </c>
      <c r="B130" s="284" t="s">
        <v>13</v>
      </c>
      <c r="C130" s="284" t="s">
        <v>27</v>
      </c>
      <c r="D130" s="284" t="s">
        <v>13</v>
      </c>
      <c r="E130" s="284" t="s">
        <v>27</v>
      </c>
      <c r="F130" s="285" t="s">
        <v>13</v>
      </c>
    </row>
    <row r="131" spans="1:6" ht="12" customHeight="1">
      <c r="A131" s="283" t="s">
        <v>42</v>
      </c>
      <c r="B131" s="287">
        <v>1252</v>
      </c>
      <c r="C131" s="288">
        <f>B131/$F131*100</f>
        <v>52.60504201680673</v>
      </c>
      <c r="D131" s="287">
        <v>1128</v>
      </c>
      <c r="E131" s="288">
        <f>D131/$F131*100</f>
        <v>47.39495798319327</v>
      </c>
      <c r="F131" s="289">
        <f>SUM(D131,B131)</f>
        <v>2380</v>
      </c>
    </row>
    <row r="132" spans="1:6" ht="12" customHeight="1">
      <c r="A132" s="264" t="s">
        <v>43</v>
      </c>
      <c r="B132" s="273">
        <v>1029</v>
      </c>
      <c r="C132" s="290">
        <f>B132/$F132*100</f>
        <v>50.991080277502476</v>
      </c>
      <c r="D132" s="273">
        <v>989</v>
      </c>
      <c r="E132" s="290">
        <f>D132/$F132*100</f>
        <v>49.008919722497524</v>
      </c>
      <c r="F132" s="276">
        <f>SUM(D132,B132)</f>
        <v>2018</v>
      </c>
    </row>
    <row r="133" spans="1:6" ht="12" customHeight="1">
      <c r="A133" s="264" t="s">
        <v>63</v>
      </c>
      <c r="B133" s="273">
        <v>784</v>
      </c>
      <c r="C133" s="290">
        <f>B133/$F133*100</f>
        <v>48.246153846153845</v>
      </c>
      <c r="D133" s="273">
        <v>841</v>
      </c>
      <c r="E133" s="290">
        <f>D133/$F133*100</f>
        <v>51.75384615384615</v>
      </c>
      <c r="F133" s="276">
        <f>SUM(D133,B133)</f>
        <v>1625</v>
      </c>
    </row>
    <row r="134" spans="1:6" ht="12" customHeight="1" thickBot="1">
      <c r="A134" s="264" t="s">
        <v>64</v>
      </c>
      <c r="B134" s="273">
        <v>169</v>
      </c>
      <c r="C134" s="290">
        <f>B134/$F134*100</f>
        <v>45.92391304347826</v>
      </c>
      <c r="D134" s="273">
        <v>199</v>
      </c>
      <c r="E134" s="290">
        <f>D134/$F134*100</f>
        <v>54.07608695652174</v>
      </c>
      <c r="F134" s="276">
        <f>SUM(D134,B134)</f>
        <v>368</v>
      </c>
    </row>
    <row r="135" spans="1:6" ht="12" customHeight="1" thickTop="1">
      <c r="A135" s="303" t="s">
        <v>204</v>
      </c>
      <c r="B135" s="304">
        <v>27</v>
      </c>
      <c r="C135" s="305">
        <f>B135/$F135*100</f>
        <v>45</v>
      </c>
      <c r="D135" s="304">
        <v>33</v>
      </c>
      <c r="E135" s="305">
        <f>D135/$F135*100</f>
        <v>55.00000000000001</v>
      </c>
      <c r="F135" s="306">
        <f>SUM(D135,B135)</f>
        <v>60</v>
      </c>
    </row>
    <row r="136" spans="1:6" ht="9.75">
      <c r="A136" s="137"/>
      <c r="B136" s="300"/>
      <c r="C136" s="301"/>
      <c r="D136" s="300"/>
      <c r="E136" s="301"/>
      <c r="F136" s="302"/>
    </row>
    <row r="137" spans="1:6" ht="12" customHeight="1">
      <c r="A137" s="351" t="s">
        <v>216</v>
      </c>
      <c r="B137" s="351"/>
      <c r="C137" s="351"/>
      <c r="D137" s="351"/>
      <c r="E137" s="351"/>
      <c r="F137" s="351"/>
    </row>
    <row r="138" spans="1:6" ht="12" customHeight="1">
      <c r="A138" s="282"/>
      <c r="B138" s="263"/>
      <c r="C138" s="263"/>
      <c r="D138" s="263"/>
      <c r="E138" s="263"/>
      <c r="F138" s="265"/>
    </row>
    <row r="139" spans="1:6" ht="12" customHeight="1">
      <c r="A139" s="283"/>
      <c r="B139" s="352" t="s">
        <v>174</v>
      </c>
      <c r="C139" s="352"/>
      <c r="D139" s="353" t="s">
        <v>175</v>
      </c>
      <c r="E139" s="353"/>
      <c r="F139" s="285" t="s">
        <v>4</v>
      </c>
    </row>
    <row r="140" spans="1:6" ht="12" customHeight="1">
      <c r="A140" s="286" t="s">
        <v>171</v>
      </c>
      <c r="B140" s="284" t="s">
        <v>13</v>
      </c>
      <c r="C140" s="284" t="s">
        <v>27</v>
      </c>
      <c r="D140" s="284" t="s">
        <v>13</v>
      </c>
      <c r="E140" s="284" t="s">
        <v>27</v>
      </c>
      <c r="F140" s="285" t="s">
        <v>13</v>
      </c>
    </row>
    <row r="141" spans="1:6" ht="12" customHeight="1">
      <c r="A141" s="283" t="s">
        <v>42</v>
      </c>
      <c r="B141" s="287">
        <v>1240</v>
      </c>
      <c r="C141" s="288">
        <f aca="true" t="shared" si="24" ref="C141:C146">B141/$F141*100</f>
        <v>52.45346869712352</v>
      </c>
      <c r="D141" s="287">
        <v>1124</v>
      </c>
      <c r="E141" s="288">
        <f aca="true" t="shared" si="25" ref="E141:E146">D141/$F141*100</f>
        <v>47.54653130287648</v>
      </c>
      <c r="F141" s="289">
        <f aca="true" t="shared" si="26" ref="F141:F146">SUM(D141,B141)</f>
        <v>2364</v>
      </c>
    </row>
    <row r="142" spans="1:6" ht="12" customHeight="1">
      <c r="A142" s="264" t="s">
        <v>43</v>
      </c>
      <c r="B142" s="273">
        <v>591</v>
      </c>
      <c r="C142" s="290">
        <f t="shared" si="24"/>
        <v>45.08009153318078</v>
      </c>
      <c r="D142" s="273">
        <v>720</v>
      </c>
      <c r="E142" s="290">
        <f t="shared" si="25"/>
        <v>54.91990846681922</v>
      </c>
      <c r="F142" s="276">
        <f t="shared" si="26"/>
        <v>1311</v>
      </c>
    </row>
    <row r="143" spans="1:6" ht="12" customHeight="1">
      <c r="A143" s="264" t="s">
        <v>63</v>
      </c>
      <c r="B143" s="273">
        <v>356</v>
      </c>
      <c r="C143" s="290">
        <f t="shared" si="24"/>
        <v>48.30393487109905</v>
      </c>
      <c r="D143" s="273">
        <v>381</v>
      </c>
      <c r="E143" s="290">
        <f t="shared" si="25"/>
        <v>51.69606512890095</v>
      </c>
      <c r="F143" s="276">
        <f t="shared" si="26"/>
        <v>737</v>
      </c>
    </row>
    <row r="144" spans="1:256" s="308" customFormat="1" ht="12" customHeight="1" thickBot="1">
      <c r="A144" s="264" t="s">
        <v>64</v>
      </c>
      <c r="B144" s="273">
        <v>225</v>
      </c>
      <c r="C144" s="290">
        <f t="shared" si="24"/>
        <v>53.699284009546545</v>
      </c>
      <c r="D144" s="273">
        <v>194</v>
      </c>
      <c r="E144" s="290">
        <f t="shared" si="25"/>
        <v>46.30071599045346</v>
      </c>
      <c r="F144" s="276">
        <f t="shared" si="26"/>
        <v>419</v>
      </c>
      <c r="G144" s="261"/>
      <c r="H144" s="261"/>
      <c r="I144" s="261"/>
      <c r="J144" s="261"/>
      <c r="K144" s="261"/>
      <c r="L144" s="261"/>
      <c r="M144" s="261"/>
      <c r="N144" s="261"/>
      <c r="O144" s="261"/>
      <c r="P144" s="261"/>
      <c r="Q144" s="261"/>
      <c r="R144" s="261"/>
      <c r="S144" s="261"/>
      <c r="T144" s="261"/>
      <c r="U144" s="261"/>
      <c r="V144" s="261"/>
      <c r="W144" s="261"/>
      <c r="X144" s="261"/>
      <c r="Y144" s="261"/>
      <c r="Z144" s="261"/>
      <c r="AA144" s="261"/>
      <c r="AB144" s="261"/>
      <c r="AC144" s="261"/>
      <c r="AD144" s="261"/>
      <c r="AE144" s="261"/>
      <c r="AF144" s="261"/>
      <c r="AG144" s="261"/>
      <c r="AH144" s="261"/>
      <c r="AI144" s="261"/>
      <c r="AJ144" s="261"/>
      <c r="AK144" s="261"/>
      <c r="AL144" s="261"/>
      <c r="AM144" s="261"/>
      <c r="AN144" s="261"/>
      <c r="AO144" s="261"/>
      <c r="AP144" s="261"/>
      <c r="AQ144" s="261"/>
      <c r="AR144" s="261"/>
      <c r="AS144" s="261"/>
      <c r="AT144" s="261"/>
      <c r="AU144" s="261"/>
      <c r="AV144" s="261"/>
      <c r="AW144" s="261"/>
      <c r="AX144" s="261"/>
      <c r="AY144" s="261"/>
      <c r="AZ144" s="261"/>
      <c r="BA144" s="261"/>
      <c r="BB144" s="261"/>
      <c r="BC144" s="261"/>
      <c r="BD144" s="261"/>
      <c r="BE144" s="261"/>
      <c r="BF144" s="261"/>
      <c r="BG144" s="261"/>
      <c r="BH144" s="261"/>
      <c r="BI144" s="261"/>
      <c r="BJ144" s="261"/>
      <c r="BK144" s="261"/>
      <c r="BL144" s="261"/>
      <c r="BM144" s="261"/>
      <c r="BN144" s="261"/>
      <c r="BO144" s="261"/>
      <c r="BP144" s="261"/>
      <c r="BQ144" s="261"/>
      <c r="BR144" s="261"/>
      <c r="BS144" s="261"/>
      <c r="BT144" s="261"/>
      <c r="BU144" s="261"/>
      <c r="BV144" s="261"/>
      <c r="BW144" s="261"/>
      <c r="BX144" s="261"/>
      <c r="BY144" s="261"/>
      <c r="BZ144" s="261"/>
      <c r="CA144" s="261"/>
      <c r="CB144" s="261"/>
      <c r="CC144" s="261"/>
      <c r="CD144" s="261"/>
      <c r="CE144" s="261"/>
      <c r="CF144" s="261"/>
      <c r="CG144" s="261"/>
      <c r="CH144" s="261"/>
      <c r="CI144" s="261"/>
      <c r="CJ144" s="261"/>
      <c r="CK144" s="261"/>
      <c r="CL144" s="261"/>
      <c r="CM144" s="261"/>
      <c r="CN144" s="261"/>
      <c r="CO144" s="261"/>
      <c r="CP144" s="261"/>
      <c r="CQ144" s="261"/>
      <c r="CR144" s="261"/>
      <c r="CS144" s="261"/>
      <c r="CT144" s="261"/>
      <c r="CU144" s="261"/>
      <c r="CV144" s="261"/>
      <c r="CW144" s="261"/>
      <c r="CX144" s="261"/>
      <c r="CY144" s="261"/>
      <c r="CZ144" s="261"/>
      <c r="DA144" s="261"/>
      <c r="DB144" s="261"/>
      <c r="DC144" s="261"/>
      <c r="DD144" s="261"/>
      <c r="DE144" s="261"/>
      <c r="DF144" s="261"/>
      <c r="DG144" s="261"/>
      <c r="DH144" s="261"/>
      <c r="DI144" s="261"/>
      <c r="DJ144" s="261"/>
      <c r="DK144" s="261"/>
      <c r="DL144" s="261"/>
      <c r="DM144" s="261"/>
      <c r="DN144" s="261"/>
      <c r="DO144" s="261"/>
      <c r="DP144" s="261"/>
      <c r="DQ144" s="261"/>
      <c r="DR144" s="261"/>
      <c r="DS144" s="261"/>
      <c r="DT144" s="261"/>
      <c r="DU144" s="261"/>
      <c r="DV144" s="261"/>
      <c r="DW144" s="261"/>
      <c r="DX144" s="261"/>
      <c r="DY144" s="261"/>
      <c r="DZ144" s="261"/>
      <c r="EA144" s="261"/>
      <c r="EB144" s="261"/>
      <c r="EC144" s="261"/>
      <c r="ED144" s="261"/>
      <c r="EE144" s="261"/>
      <c r="EF144" s="261"/>
      <c r="EG144" s="261"/>
      <c r="EH144" s="261"/>
      <c r="EI144" s="261"/>
      <c r="EJ144" s="261"/>
      <c r="EK144" s="261"/>
      <c r="EL144" s="261"/>
      <c r="EM144" s="261"/>
      <c r="EN144" s="261"/>
      <c r="EO144" s="261"/>
      <c r="EP144" s="261"/>
      <c r="EQ144" s="261"/>
      <c r="ER144" s="261"/>
      <c r="ES144" s="261"/>
      <c r="ET144" s="261"/>
      <c r="EU144" s="261"/>
      <c r="EV144" s="261"/>
      <c r="EW144" s="261"/>
      <c r="EX144" s="261"/>
      <c r="EY144" s="261"/>
      <c r="EZ144" s="261"/>
      <c r="FA144" s="261"/>
      <c r="FB144" s="261"/>
      <c r="FC144" s="261"/>
      <c r="FD144" s="261"/>
      <c r="FE144" s="261"/>
      <c r="FF144" s="261"/>
      <c r="FG144" s="261"/>
      <c r="FH144" s="261"/>
      <c r="FI144" s="261"/>
      <c r="FJ144" s="261"/>
      <c r="FK144" s="261"/>
      <c r="FL144" s="261"/>
      <c r="FM144" s="261"/>
      <c r="FN144" s="261"/>
      <c r="FO144" s="261"/>
      <c r="FP144" s="261"/>
      <c r="FQ144" s="261"/>
      <c r="FR144" s="261"/>
      <c r="FS144" s="261"/>
      <c r="FT144" s="261"/>
      <c r="FU144" s="261"/>
      <c r="FV144" s="261"/>
      <c r="FW144" s="261"/>
      <c r="FX144" s="261"/>
      <c r="FY144" s="261"/>
      <c r="FZ144" s="261"/>
      <c r="GA144" s="261"/>
      <c r="GB144" s="261"/>
      <c r="GC144" s="261"/>
      <c r="GD144" s="261"/>
      <c r="GE144" s="261"/>
      <c r="GF144" s="261"/>
      <c r="GG144" s="261"/>
      <c r="GH144" s="261"/>
      <c r="GI144" s="261"/>
      <c r="GJ144" s="261"/>
      <c r="GK144" s="261"/>
      <c r="GL144" s="261"/>
      <c r="GM144" s="261"/>
      <c r="GN144" s="261"/>
      <c r="GO144" s="261"/>
      <c r="GP144" s="261"/>
      <c r="GQ144" s="261"/>
      <c r="GR144" s="261"/>
      <c r="GS144" s="261"/>
      <c r="GT144" s="261"/>
      <c r="GU144" s="261"/>
      <c r="GV144" s="261"/>
      <c r="GW144" s="261"/>
      <c r="GX144" s="261"/>
      <c r="GY144" s="261"/>
      <c r="GZ144" s="261"/>
      <c r="HA144" s="261"/>
      <c r="HB144" s="261"/>
      <c r="HC144" s="261"/>
      <c r="HD144" s="261"/>
      <c r="HE144" s="261"/>
      <c r="HF144" s="261"/>
      <c r="HG144" s="261"/>
      <c r="HH144" s="261"/>
      <c r="HI144" s="261"/>
      <c r="HJ144" s="261"/>
      <c r="HK144" s="261"/>
      <c r="HL144" s="261"/>
      <c r="HM144" s="261"/>
      <c r="HN144" s="261"/>
      <c r="HO144" s="261"/>
      <c r="HP144" s="261"/>
      <c r="HQ144" s="261"/>
      <c r="HR144" s="261"/>
      <c r="HS144" s="261"/>
      <c r="HT144" s="261"/>
      <c r="HU144" s="261"/>
      <c r="HV144" s="261"/>
      <c r="HW144" s="261"/>
      <c r="HX144" s="261"/>
      <c r="HY144" s="261"/>
      <c r="HZ144" s="261"/>
      <c r="IA144" s="261"/>
      <c r="IB144" s="261"/>
      <c r="IC144" s="261"/>
      <c r="ID144" s="261"/>
      <c r="IE144" s="261"/>
      <c r="IF144" s="261"/>
      <c r="IG144" s="261"/>
      <c r="IH144" s="261"/>
      <c r="II144" s="261"/>
      <c r="IJ144" s="261"/>
      <c r="IK144" s="261"/>
      <c r="IL144" s="261"/>
      <c r="IM144" s="261"/>
      <c r="IN144" s="261"/>
      <c r="IO144" s="261"/>
      <c r="IP144" s="261"/>
      <c r="IQ144" s="261"/>
      <c r="IR144" s="261"/>
      <c r="IS144" s="261"/>
      <c r="IT144" s="261"/>
      <c r="IU144" s="261"/>
      <c r="IV144" s="261"/>
    </row>
    <row r="145" spans="1:256" s="308" customFormat="1" ht="12" customHeight="1" thickTop="1">
      <c r="A145" s="277" t="s">
        <v>204</v>
      </c>
      <c r="B145" s="278">
        <v>50</v>
      </c>
      <c r="C145" s="291">
        <f t="shared" si="24"/>
        <v>46.2962962962963</v>
      </c>
      <c r="D145" s="278">
        <v>58</v>
      </c>
      <c r="E145" s="291">
        <f t="shared" si="25"/>
        <v>53.70370370370371</v>
      </c>
      <c r="F145" s="279">
        <f t="shared" si="26"/>
        <v>108</v>
      </c>
      <c r="G145" s="261"/>
      <c r="H145" s="261"/>
      <c r="I145" s="261"/>
      <c r="J145" s="261"/>
      <c r="K145" s="261"/>
      <c r="L145" s="261"/>
      <c r="M145" s="261"/>
      <c r="N145" s="261"/>
      <c r="O145" s="261"/>
      <c r="P145" s="261"/>
      <c r="Q145" s="261"/>
      <c r="R145" s="261"/>
      <c r="S145" s="261"/>
      <c r="T145" s="261"/>
      <c r="U145" s="261"/>
      <c r="V145" s="261"/>
      <c r="W145" s="261"/>
      <c r="X145" s="261"/>
      <c r="Y145" s="261"/>
      <c r="Z145" s="261"/>
      <c r="AA145" s="261"/>
      <c r="AB145" s="261"/>
      <c r="AC145" s="261"/>
      <c r="AD145" s="261"/>
      <c r="AE145" s="261"/>
      <c r="AF145" s="261"/>
      <c r="AG145" s="261"/>
      <c r="AH145" s="261"/>
      <c r="AI145" s="261"/>
      <c r="AJ145" s="261"/>
      <c r="AK145" s="261"/>
      <c r="AL145" s="261"/>
      <c r="AM145" s="261"/>
      <c r="AN145" s="261"/>
      <c r="AO145" s="261"/>
      <c r="AP145" s="261"/>
      <c r="AQ145" s="261"/>
      <c r="AR145" s="261"/>
      <c r="AS145" s="261"/>
      <c r="AT145" s="261"/>
      <c r="AU145" s="261"/>
      <c r="AV145" s="261"/>
      <c r="AW145" s="261"/>
      <c r="AX145" s="261"/>
      <c r="AY145" s="261"/>
      <c r="AZ145" s="261"/>
      <c r="BA145" s="261"/>
      <c r="BB145" s="261"/>
      <c r="BC145" s="261"/>
      <c r="BD145" s="261"/>
      <c r="BE145" s="261"/>
      <c r="BF145" s="261"/>
      <c r="BG145" s="261"/>
      <c r="BH145" s="261"/>
      <c r="BI145" s="261"/>
      <c r="BJ145" s="261"/>
      <c r="BK145" s="261"/>
      <c r="BL145" s="261"/>
      <c r="BM145" s="261"/>
      <c r="BN145" s="261"/>
      <c r="BO145" s="261"/>
      <c r="BP145" s="261"/>
      <c r="BQ145" s="261"/>
      <c r="BR145" s="261"/>
      <c r="BS145" s="261"/>
      <c r="BT145" s="261"/>
      <c r="BU145" s="261"/>
      <c r="BV145" s="261"/>
      <c r="BW145" s="261"/>
      <c r="BX145" s="261"/>
      <c r="BY145" s="261"/>
      <c r="BZ145" s="261"/>
      <c r="CA145" s="261"/>
      <c r="CB145" s="261"/>
      <c r="CC145" s="261"/>
      <c r="CD145" s="261"/>
      <c r="CE145" s="261"/>
      <c r="CF145" s="261"/>
      <c r="CG145" s="261"/>
      <c r="CH145" s="261"/>
      <c r="CI145" s="261"/>
      <c r="CJ145" s="261"/>
      <c r="CK145" s="261"/>
      <c r="CL145" s="261"/>
      <c r="CM145" s="261"/>
      <c r="CN145" s="261"/>
      <c r="CO145" s="261"/>
      <c r="CP145" s="261"/>
      <c r="CQ145" s="261"/>
      <c r="CR145" s="261"/>
      <c r="CS145" s="261"/>
      <c r="CT145" s="261"/>
      <c r="CU145" s="261"/>
      <c r="CV145" s="261"/>
      <c r="CW145" s="261"/>
      <c r="CX145" s="261"/>
      <c r="CY145" s="261"/>
      <c r="CZ145" s="261"/>
      <c r="DA145" s="261"/>
      <c r="DB145" s="261"/>
      <c r="DC145" s="261"/>
      <c r="DD145" s="261"/>
      <c r="DE145" s="261"/>
      <c r="DF145" s="261"/>
      <c r="DG145" s="261"/>
      <c r="DH145" s="261"/>
      <c r="DI145" s="261"/>
      <c r="DJ145" s="261"/>
      <c r="DK145" s="261"/>
      <c r="DL145" s="261"/>
      <c r="DM145" s="261"/>
      <c r="DN145" s="261"/>
      <c r="DO145" s="261"/>
      <c r="DP145" s="261"/>
      <c r="DQ145" s="261"/>
      <c r="DR145" s="261"/>
      <c r="DS145" s="261"/>
      <c r="DT145" s="261"/>
      <c r="DU145" s="261"/>
      <c r="DV145" s="261"/>
      <c r="DW145" s="261"/>
      <c r="DX145" s="261"/>
      <c r="DY145" s="261"/>
      <c r="DZ145" s="261"/>
      <c r="EA145" s="261"/>
      <c r="EB145" s="261"/>
      <c r="EC145" s="261"/>
      <c r="ED145" s="261"/>
      <c r="EE145" s="261"/>
      <c r="EF145" s="261"/>
      <c r="EG145" s="261"/>
      <c r="EH145" s="261"/>
      <c r="EI145" s="261"/>
      <c r="EJ145" s="261"/>
      <c r="EK145" s="261"/>
      <c r="EL145" s="261"/>
      <c r="EM145" s="261"/>
      <c r="EN145" s="261"/>
      <c r="EO145" s="261"/>
      <c r="EP145" s="261"/>
      <c r="EQ145" s="261"/>
      <c r="ER145" s="261"/>
      <c r="ES145" s="261"/>
      <c r="ET145" s="261"/>
      <c r="EU145" s="261"/>
      <c r="EV145" s="261"/>
      <c r="EW145" s="261"/>
      <c r="EX145" s="261"/>
      <c r="EY145" s="261"/>
      <c r="EZ145" s="261"/>
      <c r="FA145" s="261"/>
      <c r="FB145" s="261"/>
      <c r="FC145" s="261"/>
      <c r="FD145" s="261"/>
      <c r="FE145" s="261"/>
      <c r="FF145" s="261"/>
      <c r="FG145" s="261"/>
      <c r="FH145" s="261"/>
      <c r="FI145" s="261"/>
      <c r="FJ145" s="261"/>
      <c r="FK145" s="261"/>
      <c r="FL145" s="261"/>
      <c r="FM145" s="261"/>
      <c r="FN145" s="261"/>
      <c r="FO145" s="261"/>
      <c r="FP145" s="261"/>
      <c r="FQ145" s="261"/>
      <c r="FR145" s="261"/>
      <c r="FS145" s="261"/>
      <c r="FT145" s="261"/>
      <c r="FU145" s="261"/>
      <c r="FV145" s="261"/>
      <c r="FW145" s="261"/>
      <c r="FX145" s="261"/>
      <c r="FY145" s="261"/>
      <c r="FZ145" s="261"/>
      <c r="GA145" s="261"/>
      <c r="GB145" s="261"/>
      <c r="GC145" s="261"/>
      <c r="GD145" s="261"/>
      <c r="GE145" s="261"/>
      <c r="GF145" s="261"/>
      <c r="GG145" s="261"/>
      <c r="GH145" s="261"/>
      <c r="GI145" s="261"/>
      <c r="GJ145" s="261"/>
      <c r="GK145" s="261"/>
      <c r="GL145" s="261"/>
      <c r="GM145" s="261"/>
      <c r="GN145" s="261"/>
      <c r="GO145" s="261"/>
      <c r="GP145" s="261"/>
      <c r="GQ145" s="261"/>
      <c r="GR145" s="261"/>
      <c r="GS145" s="261"/>
      <c r="GT145" s="261"/>
      <c r="GU145" s="261"/>
      <c r="GV145" s="261"/>
      <c r="GW145" s="261"/>
      <c r="GX145" s="261"/>
      <c r="GY145" s="261"/>
      <c r="GZ145" s="261"/>
      <c r="HA145" s="261"/>
      <c r="HB145" s="261"/>
      <c r="HC145" s="261"/>
      <c r="HD145" s="261"/>
      <c r="HE145" s="261"/>
      <c r="HF145" s="261"/>
      <c r="HG145" s="261"/>
      <c r="HH145" s="261"/>
      <c r="HI145" s="261"/>
      <c r="HJ145" s="261"/>
      <c r="HK145" s="261"/>
      <c r="HL145" s="261"/>
      <c r="HM145" s="261"/>
      <c r="HN145" s="261"/>
      <c r="HO145" s="261"/>
      <c r="HP145" s="261"/>
      <c r="HQ145" s="261"/>
      <c r="HR145" s="261"/>
      <c r="HS145" s="261"/>
      <c r="HT145" s="261"/>
      <c r="HU145" s="261"/>
      <c r="HV145" s="261"/>
      <c r="HW145" s="261"/>
      <c r="HX145" s="261"/>
      <c r="HY145" s="261"/>
      <c r="HZ145" s="261"/>
      <c r="IA145" s="261"/>
      <c r="IB145" s="261"/>
      <c r="IC145" s="261"/>
      <c r="ID145" s="261"/>
      <c r="IE145" s="261"/>
      <c r="IF145" s="261"/>
      <c r="IG145" s="261"/>
      <c r="IH145" s="261"/>
      <c r="II145" s="261"/>
      <c r="IJ145" s="261"/>
      <c r="IK145" s="261"/>
      <c r="IL145" s="261"/>
      <c r="IM145" s="261"/>
      <c r="IN145" s="261"/>
      <c r="IO145" s="261"/>
      <c r="IP145" s="261"/>
      <c r="IQ145" s="261"/>
      <c r="IR145" s="261"/>
      <c r="IS145" s="261"/>
      <c r="IT145" s="261"/>
      <c r="IU145" s="261"/>
      <c r="IV145" s="261"/>
    </row>
    <row r="146" spans="1:256" s="308" customFormat="1" ht="12" customHeight="1">
      <c r="A146" s="286" t="s">
        <v>68</v>
      </c>
      <c r="B146" s="295">
        <v>4</v>
      </c>
      <c r="C146" s="296">
        <f t="shared" si="24"/>
        <v>13.793103448275861</v>
      </c>
      <c r="D146" s="295">
        <v>25</v>
      </c>
      <c r="E146" s="296">
        <f t="shared" si="25"/>
        <v>86.20689655172413</v>
      </c>
      <c r="F146" s="297">
        <f t="shared" si="26"/>
        <v>29</v>
      </c>
      <c r="G146" s="261"/>
      <c r="H146" s="261"/>
      <c r="I146" s="261"/>
      <c r="J146" s="261"/>
      <c r="K146" s="261"/>
      <c r="L146" s="261"/>
      <c r="M146" s="261"/>
      <c r="N146" s="261"/>
      <c r="O146" s="261"/>
      <c r="P146" s="261"/>
      <c r="Q146" s="261"/>
      <c r="R146" s="261"/>
      <c r="S146" s="261"/>
      <c r="T146" s="261"/>
      <c r="U146" s="261"/>
      <c r="V146" s="261"/>
      <c r="W146" s="261"/>
      <c r="X146" s="261"/>
      <c r="Y146" s="261"/>
      <c r="Z146" s="261"/>
      <c r="AA146" s="261"/>
      <c r="AB146" s="261"/>
      <c r="AC146" s="261"/>
      <c r="AD146" s="261"/>
      <c r="AE146" s="261"/>
      <c r="AF146" s="261"/>
      <c r="AG146" s="261"/>
      <c r="AH146" s="261"/>
      <c r="AI146" s="261"/>
      <c r="AJ146" s="261"/>
      <c r="AK146" s="261"/>
      <c r="AL146" s="261"/>
      <c r="AM146" s="261"/>
      <c r="AN146" s="261"/>
      <c r="AO146" s="261"/>
      <c r="AP146" s="261"/>
      <c r="AQ146" s="261"/>
      <c r="AR146" s="261"/>
      <c r="AS146" s="261"/>
      <c r="AT146" s="261"/>
      <c r="AU146" s="261"/>
      <c r="AV146" s="261"/>
      <c r="AW146" s="261"/>
      <c r="AX146" s="261"/>
      <c r="AY146" s="261"/>
      <c r="AZ146" s="261"/>
      <c r="BA146" s="261"/>
      <c r="BB146" s="261"/>
      <c r="BC146" s="261"/>
      <c r="BD146" s="261"/>
      <c r="BE146" s="261"/>
      <c r="BF146" s="261"/>
      <c r="BG146" s="261"/>
      <c r="BH146" s="261"/>
      <c r="BI146" s="261"/>
      <c r="BJ146" s="261"/>
      <c r="BK146" s="261"/>
      <c r="BL146" s="261"/>
      <c r="BM146" s="261"/>
      <c r="BN146" s="261"/>
      <c r="BO146" s="261"/>
      <c r="BP146" s="261"/>
      <c r="BQ146" s="261"/>
      <c r="BR146" s="261"/>
      <c r="BS146" s="261"/>
      <c r="BT146" s="261"/>
      <c r="BU146" s="261"/>
      <c r="BV146" s="261"/>
      <c r="BW146" s="261"/>
      <c r="BX146" s="261"/>
      <c r="BY146" s="261"/>
      <c r="BZ146" s="261"/>
      <c r="CA146" s="261"/>
      <c r="CB146" s="261"/>
      <c r="CC146" s="261"/>
      <c r="CD146" s="261"/>
      <c r="CE146" s="261"/>
      <c r="CF146" s="261"/>
      <c r="CG146" s="261"/>
      <c r="CH146" s="261"/>
      <c r="CI146" s="261"/>
      <c r="CJ146" s="261"/>
      <c r="CK146" s="261"/>
      <c r="CL146" s="261"/>
      <c r="CM146" s="261"/>
      <c r="CN146" s="261"/>
      <c r="CO146" s="261"/>
      <c r="CP146" s="261"/>
      <c r="CQ146" s="261"/>
      <c r="CR146" s="261"/>
      <c r="CS146" s="261"/>
      <c r="CT146" s="261"/>
      <c r="CU146" s="261"/>
      <c r="CV146" s="261"/>
      <c r="CW146" s="261"/>
      <c r="CX146" s="261"/>
      <c r="CY146" s="261"/>
      <c r="CZ146" s="261"/>
      <c r="DA146" s="261"/>
      <c r="DB146" s="261"/>
      <c r="DC146" s="261"/>
      <c r="DD146" s="261"/>
      <c r="DE146" s="261"/>
      <c r="DF146" s="261"/>
      <c r="DG146" s="261"/>
      <c r="DH146" s="261"/>
      <c r="DI146" s="261"/>
      <c r="DJ146" s="261"/>
      <c r="DK146" s="261"/>
      <c r="DL146" s="261"/>
      <c r="DM146" s="261"/>
      <c r="DN146" s="261"/>
      <c r="DO146" s="261"/>
      <c r="DP146" s="261"/>
      <c r="DQ146" s="261"/>
      <c r="DR146" s="261"/>
      <c r="DS146" s="261"/>
      <c r="DT146" s="261"/>
      <c r="DU146" s="261"/>
      <c r="DV146" s="261"/>
      <c r="DW146" s="261"/>
      <c r="DX146" s="261"/>
      <c r="DY146" s="261"/>
      <c r="DZ146" s="261"/>
      <c r="EA146" s="261"/>
      <c r="EB146" s="261"/>
      <c r="EC146" s="261"/>
      <c r="ED146" s="261"/>
      <c r="EE146" s="261"/>
      <c r="EF146" s="261"/>
      <c r="EG146" s="261"/>
      <c r="EH146" s="261"/>
      <c r="EI146" s="261"/>
      <c r="EJ146" s="261"/>
      <c r="EK146" s="261"/>
      <c r="EL146" s="261"/>
      <c r="EM146" s="261"/>
      <c r="EN146" s="261"/>
      <c r="EO146" s="261"/>
      <c r="EP146" s="261"/>
      <c r="EQ146" s="261"/>
      <c r="ER146" s="261"/>
      <c r="ES146" s="261"/>
      <c r="ET146" s="261"/>
      <c r="EU146" s="261"/>
      <c r="EV146" s="261"/>
      <c r="EW146" s="261"/>
      <c r="EX146" s="261"/>
      <c r="EY146" s="261"/>
      <c r="EZ146" s="261"/>
      <c r="FA146" s="261"/>
      <c r="FB146" s="261"/>
      <c r="FC146" s="261"/>
      <c r="FD146" s="261"/>
      <c r="FE146" s="261"/>
      <c r="FF146" s="261"/>
      <c r="FG146" s="261"/>
      <c r="FH146" s="261"/>
      <c r="FI146" s="261"/>
      <c r="FJ146" s="261"/>
      <c r="FK146" s="261"/>
      <c r="FL146" s="261"/>
      <c r="FM146" s="261"/>
      <c r="FN146" s="261"/>
      <c r="FO146" s="261"/>
      <c r="FP146" s="261"/>
      <c r="FQ146" s="261"/>
      <c r="FR146" s="261"/>
      <c r="FS146" s="261"/>
      <c r="FT146" s="261"/>
      <c r="FU146" s="261"/>
      <c r="FV146" s="261"/>
      <c r="FW146" s="261"/>
      <c r="FX146" s="261"/>
      <c r="FY146" s="261"/>
      <c r="FZ146" s="261"/>
      <c r="GA146" s="261"/>
      <c r="GB146" s="261"/>
      <c r="GC146" s="261"/>
      <c r="GD146" s="261"/>
      <c r="GE146" s="261"/>
      <c r="GF146" s="261"/>
      <c r="GG146" s="261"/>
      <c r="GH146" s="261"/>
      <c r="GI146" s="261"/>
      <c r="GJ146" s="261"/>
      <c r="GK146" s="261"/>
      <c r="GL146" s="261"/>
      <c r="GM146" s="261"/>
      <c r="GN146" s="261"/>
      <c r="GO146" s="261"/>
      <c r="GP146" s="261"/>
      <c r="GQ146" s="261"/>
      <c r="GR146" s="261"/>
      <c r="GS146" s="261"/>
      <c r="GT146" s="261"/>
      <c r="GU146" s="261"/>
      <c r="GV146" s="261"/>
      <c r="GW146" s="261"/>
      <c r="GX146" s="261"/>
      <c r="GY146" s="261"/>
      <c r="GZ146" s="261"/>
      <c r="HA146" s="261"/>
      <c r="HB146" s="261"/>
      <c r="HC146" s="261"/>
      <c r="HD146" s="261"/>
      <c r="HE146" s="261"/>
      <c r="HF146" s="261"/>
      <c r="HG146" s="261"/>
      <c r="HH146" s="261"/>
      <c r="HI146" s="261"/>
      <c r="HJ146" s="261"/>
      <c r="HK146" s="261"/>
      <c r="HL146" s="261"/>
      <c r="HM146" s="261"/>
      <c r="HN146" s="261"/>
      <c r="HO146" s="261"/>
      <c r="HP146" s="261"/>
      <c r="HQ146" s="261"/>
      <c r="HR146" s="261"/>
      <c r="HS146" s="261"/>
      <c r="HT146" s="261"/>
      <c r="HU146" s="261"/>
      <c r="HV146" s="261"/>
      <c r="HW146" s="261"/>
      <c r="HX146" s="261"/>
      <c r="HY146" s="261"/>
      <c r="HZ146" s="261"/>
      <c r="IA146" s="261"/>
      <c r="IB146" s="261"/>
      <c r="IC146" s="261"/>
      <c r="ID146" s="261"/>
      <c r="IE146" s="261"/>
      <c r="IF146" s="261"/>
      <c r="IG146" s="261"/>
      <c r="IH146" s="261"/>
      <c r="II146" s="261"/>
      <c r="IJ146" s="261"/>
      <c r="IK146" s="261"/>
      <c r="IL146" s="261"/>
      <c r="IM146" s="261"/>
      <c r="IN146" s="261"/>
      <c r="IO146" s="261"/>
      <c r="IP146" s="261"/>
      <c r="IQ146" s="261"/>
      <c r="IR146" s="261"/>
      <c r="IS146" s="261"/>
      <c r="IT146" s="261"/>
      <c r="IU146" s="261"/>
      <c r="IV146" s="261"/>
    </row>
    <row r="147" spans="1:256" s="263" customFormat="1" ht="9.75">
      <c r="A147" s="137"/>
      <c r="B147" s="300"/>
      <c r="C147" s="301"/>
      <c r="D147" s="300"/>
      <c r="E147" s="301"/>
      <c r="F147" s="302"/>
      <c r="G147" s="261"/>
      <c r="H147" s="261"/>
      <c r="I147" s="261"/>
      <c r="J147" s="261"/>
      <c r="K147" s="261"/>
      <c r="L147" s="261"/>
      <c r="M147" s="261"/>
      <c r="N147" s="261"/>
      <c r="O147" s="261"/>
      <c r="P147" s="261"/>
      <c r="Q147" s="261"/>
      <c r="R147" s="261"/>
      <c r="S147" s="261"/>
      <c r="T147" s="261"/>
      <c r="U147" s="261"/>
      <c r="V147" s="261"/>
      <c r="W147" s="261"/>
      <c r="X147" s="261"/>
      <c r="Y147" s="261"/>
      <c r="Z147" s="261"/>
      <c r="AA147" s="261"/>
      <c r="AB147" s="261"/>
      <c r="AC147" s="261"/>
      <c r="AD147" s="261"/>
      <c r="AE147" s="261"/>
      <c r="AF147" s="261"/>
      <c r="AG147" s="261"/>
      <c r="AH147" s="261"/>
      <c r="AI147" s="261"/>
      <c r="AJ147" s="261"/>
      <c r="AK147" s="261"/>
      <c r="AL147" s="261"/>
      <c r="AM147" s="261"/>
      <c r="AN147" s="261"/>
      <c r="AO147" s="261"/>
      <c r="AP147" s="261"/>
      <c r="AQ147" s="261"/>
      <c r="AR147" s="261"/>
      <c r="AS147" s="261"/>
      <c r="AT147" s="261"/>
      <c r="AU147" s="261"/>
      <c r="AV147" s="261"/>
      <c r="AW147" s="261"/>
      <c r="AX147" s="261"/>
      <c r="AY147" s="261"/>
      <c r="AZ147" s="261"/>
      <c r="BA147" s="261"/>
      <c r="BB147" s="261"/>
      <c r="BC147" s="261"/>
      <c r="BD147" s="261"/>
      <c r="BE147" s="261"/>
      <c r="BF147" s="261"/>
      <c r="BG147" s="261"/>
      <c r="BH147" s="261"/>
      <c r="BI147" s="261"/>
      <c r="BJ147" s="261"/>
      <c r="BK147" s="261"/>
      <c r="BL147" s="261"/>
      <c r="BM147" s="261"/>
      <c r="BN147" s="261"/>
      <c r="BO147" s="261"/>
      <c r="BP147" s="261"/>
      <c r="BQ147" s="261"/>
      <c r="BR147" s="261"/>
      <c r="BS147" s="261"/>
      <c r="BT147" s="261"/>
      <c r="BU147" s="261"/>
      <c r="BV147" s="261"/>
      <c r="BW147" s="261"/>
      <c r="BX147" s="261"/>
      <c r="BY147" s="261"/>
      <c r="BZ147" s="261"/>
      <c r="CA147" s="261"/>
      <c r="CB147" s="261"/>
      <c r="CC147" s="261"/>
      <c r="CD147" s="261"/>
      <c r="CE147" s="261"/>
      <c r="CF147" s="261"/>
      <c r="CG147" s="261"/>
      <c r="CH147" s="261"/>
      <c r="CI147" s="261"/>
      <c r="CJ147" s="261"/>
      <c r="CK147" s="261"/>
      <c r="CL147" s="261"/>
      <c r="CM147" s="261"/>
      <c r="CN147" s="261"/>
      <c r="CO147" s="261"/>
      <c r="CP147" s="261"/>
      <c r="CQ147" s="261"/>
      <c r="CR147" s="261"/>
      <c r="CS147" s="261"/>
      <c r="CT147" s="261"/>
      <c r="CU147" s="261"/>
      <c r="CV147" s="261"/>
      <c r="CW147" s="261"/>
      <c r="CX147" s="261"/>
      <c r="CY147" s="261"/>
      <c r="CZ147" s="261"/>
      <c r="DA147" s="261"/>
      <c r="DB147" s="261"/>
      <c r="DC147" s="261"/>
      <c r="DD147" s="261"/>
      <c r="DE147" s="261"/>
      <c r="DF147" s="261"/>
      <c r="DG147" s="261"/>
      <c r="DH147" s="261"/>
      <c r="DI147" s="261"/>
      <c r="DJ147" s="261"/>
      <c r="DK147" s="261"/>
      <c r="DL147" s="261"/>
      <c r="DM147" s="261"/>
      <c r="DN147" s="261"/>
      <c r="DO147" s="261"/>
      <c r="DP147" s="261"/>
      <c r="DQ147" s="261"/>
      <c r="DR147" s="261"/>
      <c r="DS147" s="261"/>
      <c r="DT147" s="261"/>
      <c r="DU147" s="261"/>
      <c r="DV147" s="261"/>
      <c r="DW147" s="261"/>
      <c r="DX147" s="261"/>
      <c r="DY147" s="261"/>
      <c r="DZ147" s="261"/>
      <c r="EA147" s="261"/>
      <c r="EB147" s="261"/>
      <c r="EC147" s="261"/>
      <c r="ED147" s="261"/>
      <c r="EE147" s="261"/>
      <c r="EF147" s="261"/>
      <c r="EG147" s="261"/>
      <c r="EH147" s="261"/>
      <c r="EI147" s="261"/>
      <c r="EJ147" s="261"/>
      <c r="EK147" s="261"/>
      <c r="EL147" s="261"/>
      <c r="EM147" s="261"/>
      <c r="EN147" s="261"/>
      <c r="EO147" s="261"/>
      <c r="EP147" s="261"/>
      <c r="EQ147" s="261"/>
      <c r="ER147" s="261"/>
      <c r="ES147" s="261"/>
      <c r="ET147" s="261"/>
      <c r="EU147" s="261"/>
      <c r="EV147" s="261"/>
      <c r="EW147" s="261"/>
      <c r="EX147" s="261"/>
      <c r="EY147" s="261"/>
      <c r="EZ147" s="261"/>
      <c r="FA147" s="261"/>
      <c r="FB147" s="261"/>
      <c r="FC147" s="261"/>
      <c r="FD147" s="261"/>
      <c r="FE147" s="261"/>
      <c r="FF147" s="261"/>
      <c r="FG147" s="261"/>
      <c r="FH147" s="261"/>
      <c r="FI147" s="261"/>
      <c r="FJ147" s="261"/>
      <c r="FK147" s="261"/>
      <c r="FL147" s="261"/>
      <c r="FM147" s="261"/>
      <c r="FN147" s="261"/>
      <c r="FO147" s="261"/>
      <c r="FP147" s="261"/>
      <c r="FQ147" s="261"/>
      <c r="FR147" s="261"/>
      <c r="FS147" s="261"/>
      <c r="FT147" s="261"/>
      <c r="FU147" s="261"/>
      <c r="FV147" s="261"/>
      <c r="FW147" s="261"/>
      <c r="FX147" s="261"/>
      <c r="FY147" s="261"/>
      <c r="FZ147" s="261"/>
      <c r="GA147" s="261"/>
      <c r="GB147" s="261"/>
      <c r="GC147" s="261"/>
      <c r="GD147" s="261"/>
      <c r="GE147" s="261"/>
      <c r="GF147" s="261"/>
      <c r="GG147" s="261"/>
      <c r="GH147" s="261"/>
      <c r="GI147" s="261"/>
      <c r="GJ147" s="261"/>
      <c r="GK147" s="261"/>
      <c r="GL147" s="261"/>
      <c r="GM147" s="261"/>
      <c r="GN147" s="261"/>
      <c r="GO147" s="261"/>
      <c r="GP147" s="261"/>
      <c r="GQ147" s="261"/>
      <c r="GR147" s="261"/>
      <c r="GS147" s="261"/>
      <c r="GT147" s="261"/>
      <c r="GU147" s="261"/>
      <c r="GV147" s="261"/>
      <c r="GW147" s="261"/>
      <c r="GX147" s="261"/>
      <c r="GY147" s="261"/>
      <c r="GZ147" s="261"/>
      <c r="HA147" s="261"/>
      <c r="HB147" s="261"/>
      <c r="HC147" s="261"/>
      <c r="HD147" s="261"/>
      <c r="HE147" s="261"/>
      <c r="HF147" s="261"/>
      <c r="HG147" s="261"/>
      <c r="HH147" s="261"/>
      <c r="HI147" s="261"/>
      <c r="HJ147" s="261"/>
      <c r="HK147" s="261"/>
      <c r="HL147" s="261"/>
      <c r="HM147" s="261"/>
      <c r="HN147" s="261"/>
      <c r="HO147" s="261"/>
      <c r="HP147" s="261"/>
      <c r="HQ147" s="261"/>
      <c r="HR147" s="261"/>
      <c r="HS147" s="261"/>
      <c r="HT147" s="261"/>
      <c r="HU147" s="261"/>
      <c r="HV147" s="261"/>
      <c r="HW147" s="261"/>
      <c r="HX147" s="261"/>
      <c r="HY147" s="261"/>
      <c r="HZ147" s="261"/>
      <c r="IA147" s="261"/>
      <c r="IB147" s="261"/>
      <c r="IC147" s="261"/>
      <c r="ID147" s="261"/>
      <c r="IE147" s="261"/>
      <c r="IF147" s="261"/>
      <c r="IG147" s="261"/>
      <c r="IH147" s="261"/>
      <c r="II147" s="261"/>
      <c r="IJ147" s="261"/>
      <c r="IK147" s="261"/>
      <c r="IL147" s="261"/>
      <c r="IM147" s="261"/>
      <c r="IN147" s="261"/>
      <c r="IO147" s="261"/>
      <c r="IP147" s="261"/>
      <c r="IQ147" s="261"/>
      <c r="IR147" s="261"/>
      <c r="IS147" s="261"/>
      <c r="IT147" s="261"/>
      <c r="IU147" s="261"/>
      <c r="IV147" s="261"/>
    </row>
    <row r="148" spans="1:256" s="263" customFormat="1" ht="9.75">
      <c r="A148" s="137"/>
      <c r="B148" s="300"/>
      <c r="C148" s="301"/>
      <c r="D148" s="300"/>
      <c r="E148" s="301"/>
      <c r="F148" s="302"/>
      <c r="G148" s="261"/>
      <c r="H148" s="261"/>
      <c r="I148" s="261"/>
      <c r="J148" s="261"/>
      <c r="K148" s="261"/>
      <c r="L148" s="261"/>
      <c r="M148" s="261"/>
      <c r="N148" s="261"/>
      <c r="O148" s="261"/>
      <c r="P148" s="261"/>
      <c r="Q148" s="261"/>
      <c r="R148" s="261"/>
      <c r="S148" s="261"/>
      <c r="T148" s="261"/>
      <c r="U148" s="261"/>
      <c r="V148" s="261"/>
      <c r="W148" s="261"/>
      <c r="X148" s="261"/>
      <c r="Y148" s="261"/>
      <c r="Z148" s="261"/>
      <c r="AA148" s="261"/>
      <c r="AB148" s="261"/>
      <c r="AC148" s="261"/>
      <c r="AD148" s="261"/>
      <c r="AE148" s="261"/>
      <c r="AF148" s="261"/>
      <c r="AG148" s="261"/>
      <c r="AH148" s="261"/>
      <c r="AI148" s="261"/>
      <c r="AJ148" s="261"/>
      <c r="AK148" s="261"/>
      <c r="AL148" s="261"/>
      <c r="AM148" s="261"/>
      <c r="AN148" s="261"/>
      <c r="AO148" s="261"/>
      <c r="AP148" s="261"/>
      <c r="AQ148" s="261"/>
      <c r="AR148" s="261"/>
      <c r="AS148" s="261"/>
      <c r="AT148" s="261"/>
      <c r="AU148" s="261"/>
      <c r="AV148" s="261"/>
      <c r="AW148" s="261"/>
      <c r="AX148" s="261"/>
      <c r="AY148" s="261"/>
      <c r="AZ148" s="261"/>
      <c r="BA148" s="261"/>
      <c r="BB148" s="261"/>
      <c r="BC148" s="261"/>
      <c r="BD148" s="261"/>
      <c r="BE148" s="261"/>
      <c r="BF148" s="261"/>
      <c r="BG148" s="261"/>
      <c r="BH148" s="261"/>
      <c r="BI148" s="261"/>
      <c r="BJ148" s="261"/>
      <c r="BK148" s="261"/>
      <c r="BL148" s="261"/>
      <c r="BM148" s="261"/>
      <c r="BN148" s="261"/>
      <c r="BO148" s="261"/>
      <c r="BP148" s="261"/>
      <c r="BQ148" s="261"/>
      <c r="BR148" s="261"/>
      <c r="BS148" s="261"/>
      <c r="BT148" s="261"/>
      <c r="BU148" s="261"/>
      <c r="BV148" s="261"/>
      <c r="BW148" s="261"/>
      <c r="BX148" s="261"/>
      <c r="BY148" s="261"/>
      <c r="BZ148" s="261"/>
      <c r="CA148" s="261"/>
      <c r="CB148" s="261"/>
      <c r="CC148" s="261"/>
      <c r="CD148" s="261"/>
      <c r="CE148" s="261"/>
      <c r="CF148" s="261"/>
      <c r="CG148" s="261"/>
      <c r="CH148" s="261"/>
      <c r="CI148" s="261"/>
      <c r="CJ148" s="261"/>
      <c r="CK148" s="261"/>
      <c r="CL148" s="261"/>
      <c r="CM148" s="261"/>
      <c r="CN148" s="261"/>
      <c r="CO148" s="261"/>
      <c r="CP148" s="261"/>
      <c r="CQ148" s="261"/>
      <c r="CR148" s="261"/>
      <c r="CS148" s="261"/>
      <c r="CT148" s="261"/>
      <c r="CU148" s="261"/>
      <c r="CV148" s="261"/>
      <c r="CW148" s="261"/>
      <c r="CX148" s="261"/>
      <c r="CY148" s="261"/>
      <c r="CZ148" s="261"/>
      <c r="DA148" s="261"/>
      <c r="DB148" s="261"/>
      <c r="DC148" s="261"/>
      <c r="DD148" s="261"/>
      <c r="DE148" s="261"/>
      <c r="DF148" s="261"/>
      <c r="DG148" s="261"/>
      <c r="DH148" s="261"/>
      <c r="DI148" s="261"/>
      <c r="DJ148" s="261"/>
      <c r="DK148" s="261"/>
      <c r="DL148" s="261"/>
      <c r="DM148" s="261"/>
      <c r="DN148" s="261"/>
      <c r="DO148" s="261"/>
      <c r="DP148" s="261"/>
      <c r="DQ148" s="261"/>
      <c r="DR148" s="261"/>
      <c r="DS148" s="261"/>
      <c r="DT148" s="261"/>
      <c r="DU148" s="261"/>
      <c r="DV148" s="261"/>
      <c r="DW148" s="261"/>
      <c r="DX148" s="261"/>
      <c r="DY148" s="261"/>
      <c r="DZ148" s="261"/>
      <c r="EA148" s="261"/>
      <c r="EB148" s="261"/>
      <c r="EC148" s="261"/>
      <c r="ED148" s="261"/>
      <c r="EE148" s="261"/>
      <c r="EF148" s="261"/>
      <c r="EG148" s="261"/>
      <c r="EH148" s="261"/>
      <c r="EI148" s="261"/>
      <c r="EJ148" s="261"/>
      <c r="EK148" s="261"/>
      <c r="EL148" s="261"/>
      <c r="EM148" s="261"/>
      <c r="EN148" s="261"/>
      <c r="EO148" s="261"/>
      <c r="EP148" s="261"/>
      <c r="EQ148" s="261"/>
      <c r="ER148" s="261"/>
      <c r="ES148" s="261"/>
      <c r="ET148" s="261"/>
      <c r="EU148" s="261"/>
      <c r="EV148" s="261"/>
      <c r="EW148" s="261"/>
      <c r="EX148" s="261"/>
      <c r="EY148" s="261"/>
      <c r="EZ148" s="261"/>
      <c r="FA148" s="261"/>
      <c r="FB148" s="261"/>
      <c r="FC148" s="261"/>
      <c r="FD148" s="261"/>
      <c r="FE148" s="261"/>
      <c r="FF148" s="261"/>
      <c r="FG148" s="261"/>
      <c r="FH148" s="261"/>
      <c r="FI148" s="261"/>
      <c r="FJ148" s="261"/>
      <c r="FK148" s="261"/>
      <c r="FL148" s="261"/>
      <c r="FM148" s="261"/>
      <c r="FN148" s="261"/>
      <c r="FO148" s="261"/>
      <c r="FP148" s="261"/>
      <c r="FQ148" s="261"/>
      <c r="FR148" s="261"/>
      <c r="FS148" s="261"/>
      <c r="FT148" s="261"/>
      <c r="FU148" s="261"/>
      <c r="FV148" s="261"/>
      <c r="FW148" s="261"/>
      <c r="FX148" s="261"/>
      <c r="FY148" s="261"/>
      <c r="FZ148" s="261"/>
      <c r="GA148" s="261"/>
      <c r="GB148" s="261"/>
      <c r="GC148" s="261"/>
      <c r="GD148" s="261"/>
      <c r="GE148" s="261"/>
      <c r="GF148" s="261"/>
      <c r="GG148" s="261"/>
      <c r="GH148" s="261"/>
      <c r="GI148" s="261"/>
      <c r="GJ148" s="261"/>
      <c r="GK148" s="261"/>
      <c r="GL148" s="261"/>
      <c r="GM148" s="261"/>
      <c r="GN148" s="261"/>
      <c r="GO148" s="261"/>
      <c r="GP148" s="261"/>
      <c r="GQ148" s="261"/>
      <c r="GR148" s="261"/>
      <c r="GS148" s="261"/>
      <c r="GT148" s="261"/>
      <c r="GU148" s="261"/>
      <c r="GV148" s="261"/>
      <c r="GW148" s="261"/>
      <c r="GX148" s="261"/>
      <c r="GY148" s="261"/>
      <c r="GZ148" s="261"/>
      <c r="HA148" s="261"/>
      <c r="HB148" s="261"/>
      <c r="HC148" s="261"/>
      <c r="HD148" s="261"/>
      <c r="HE148" s="261"/>
      <c r="HF148" s="261"/>
      <c r="HG148" s="261"/>
      <c r="HH148" s="261"/>
      <c r="HI148" s="261"/>
      <c r="HJ148" s="261"/>
      <c r="HK148" s="261"/>
      <c r="HL148" s="261"/>
      <c r="HM148" s="261"/>
      <c r="HN148" s="261"/>
      <c r="HO148" s="261"/>
      <c r="HP148" s="261"/>
      <c r="HQ148" s="261"/>
      <c r="HR148" s="261"/>
      <c r="HS148" s="261"/>
      <c r="HT148" s="261"/>
      <c r="HU148" s="261"/>
      <c r="HV148" s="261"/>
      <c r="HW148" s="261"/>
      <c r="HX148" s="261"/>
      <c r="HY148" s="261"/>
      <c r="HZ148" s="261"/>
      <c r="IA148" s="261"/>
      <c r="IB148" s="261"/>
      <c r="IC148" s="261"/>
      <c r="ID148" s="261"/>
      <c r="IE148" s="261"/>
      <c r="IF148" s="261"/>
      <c r="IG148" s="261"/>
      <c r="IH148" s="261"/>
      <c r="II148" s="261"/>
      <c r="IJ148" s="261"/>
      <c r="IK148" s="261"/>
      <c r="IL148" s="261"/>
      <c r="IM148" s="261"/>
      <c r="IN148" s="261"/>
      <c r="IO148" s="261"/>
      <c r="IP148" s="261"/>
      <c r="IQ148" s="261"/>
      <c r="IR148" s="261"/>
      <c r="IS148" s="261"/>
      <c r="IT148" s="261"/>
      <c r="IU148" s="261"/>
      <c r="IV148" s="261"/>
    </row>
    <row r="149" spans="1:256" s="97" customFormat="1" ht="12" customHeight="1">
      <c r="A149" s="282"/>
      <c r="B149" s="308"/>
      <c r="C149" s="308"/>
      <c r="D149" s="308"/>
      <c r="E149" s="308"/>
      <c r="F149" s="308"/>
      <c r="G149" s="262"/>
      <c r="H149" s="308"/>
      <c r="I149" s="308"/>
      <c r="J149" s="308"/>
      <c r="K149" s="308"/>
      <c r="L149" s="308"/>
      <c r="M149" s="308"/>
      <c r="N149" s="308"/>
      <c r="O149" s="308"/>
      <c r="P149" s="308"/>
      <c r="Q149" s="308"/>
      <c r="R149" s="308"/>
      <c r="S149" s="308"/>
      <c r="T149" s="308"/>
      <c r="U149" s="308"/>
      <c r="V149" s="308"/>
      <c r="W149" s="308"/>
      <c r="X149" s="308"/>
      <c r="Y149" s="308"/>
      <c r="Z149" s="308"/>
      <c r="AA149" s="308"/>
      <c r="AB149" s="308"/>
      <c r="AC149" s="308"/>
      <c r="AD149" s="308"/>
      <c r="AE149" s="308"/>
      <c r="AF149" s="308"/>
      <c r="AG149" s="308"/>
      <c r="AH149" s="308"/>
      <c r="AI149" s="308"/>
      <c r="AJ149" s="308"/>
      <c r="AK149" s="308"/>
      <c r="AL149" s="308"/>
      <c r="AM149" s="308"/>
      <c r="AN149" s="308"/>
      <c r="AO149" s="308"/>
      <c r="AP149" s="308"/>
      <c r="AQ149" s="308"/>
      <c r="AR149" s="308"/>
      <c r="AS149" s="308"/>
      <c r="AT149" s="308"/>
      <c r="AU149" s="308"/>
      <c r="AV149" s="308"/>
      <c r="AW149" s="308"/>
      <c r="AX149" s="308"/>
      <c r="AY149" s="308"/>
      <c r="AZ149" s="308"/>
      <c r="BA149" s="308"/>
      <c r="BB149" s="308"/>
      <c r="BC149" s="308"/>
      <c r="BD149" s="308"/>
      <c r="BE149" s="308"/>
      <c r="BF149" s="308"/>
      <c r="BG149" s="308"/>
      <c r="BH149" s="308"/>
      <c r="BI149" s="308"/>
      <c r="BJ149" s="308"/>
      <c r="BK149" s="308"/>
      <c r="BL149" s="308"/>
      <c r="BM149" s="308"/>
      <c r="BN149" s="308"/>
      <c r="BO149" s="308"/>
      <c r="BP149" s="308"/>
      <c r="BQ149" s="308"/>
      <c r="BR149" s="308"/>
      <c r="BS149" s="308"/>
      <c r="BT149" s="308"/>
      <c r="BU149" s="308"/>
      <c r="BV149" s="308"/>
      <c r="BW149" s="308"/>
      <c r="BX149" s="308"/>
      <c r="BY149" s="308"/>
      <c r="BZ149" s="308"/>
      <c r="CA149" s="308"/>
      <c r="CB149" s="308"/>
      <c r="CC149" s="308"/>
      <c r="CD149" s="308"/>
      <c r="CE149" s="308"/>
      <c r="CF149" s="308"/>
      <c r="CG149" s="308"/>
      <c r="CH149" s="308"/>
      <c r="CI149" s="308"/>
      <c r="CJ149" s="308"/>
      <c r="CK149" s="308"/>
      <c r="CL149" s="308"/>
      <c r="CM149" s="308"/>
      <c r="CN149" s="308"/>
      <c r="CO149" s="308"/>
      <c r="CP149" s="308"/>
      <c r="CQ149" s="308"/>
      <c r="CR149" s="308"/>
      <c r="CS149" s="308"/>
      <c r="CT149" s="308"/>
      <c r="CU149" s="308"/>
      <c r="CV149" s="308"/>
      <c r="CW149" s="308"/>
      <c r="CX149" s="308"/>
      <c r="CY149" s="308"/>
      <c r="CZ149" s="308"/>
      <c r="DA149" s="308"/>
      <c r="DB149" s="308"/>
      <c r="DC149" s="308"/>
      <c r="DD149" s="308"/>
      <c r="DE149" s="308"/>
      <c r="DF149" s="308"/>
      <c r="DG149" s="308"/>
      <c r="DH149" s="308"/>
      <c r="DI149" s="308"/>
      <c r="DJ149" s="308"/>
      <c r="DK149" s="308"/>
      <c r="DL149" s="308"/>
      <c r="DM149" s="308"/>
      <c r="DN149" s="308"/>
      <c r="DO149" s="308"/>
      <c r="DP149" s="308"/>
      <c r="DQ149" s="308"/>
      <c r="DR149" s="308"/>
      <c r="DS149" s="308"/>
      <c r="DT149" s="308"/>
      <c r="DU149" s="308"/>
      <c r="DV149" s="308"/>
      <c r="DW149" s="308"/>
      <c r="DX149" s="308"/>
      <c r="DY149" s="308"/>
      <c r="DZ149" s="308"/>
      <c r="EA149" s="308"/>
      <c r="EB149" s="308"/>
      <c r="EC149" s="308"/>
      <c r="ED149" s="308"/>
      <c r="EE149" s="308"/>
      <c r="EF149" s="308"/>
      <c r="EG149" s="308"/>
      <c r="EH149" s="308"/>
      <c r="EI149" s="308"/>
      <c r="EJ149" s="308"/>
      <c r="EK149" s="308"/>
      <c r="EL149" s="308"/>
      <c r="EM149" s="308"/>
      <c r="EN149" s="308"/>
      <c r="EO149" s="308"/>
      <c r="EP149" s="308"/>
      <c r="EQ149" s="308"/>
      <c r="ER149" s="308"/>
      <c r="ES149" s="308"/>
      <c r="ET149" s="308"/>
      <c r="EU149" s="308"/>
      <c r="EV149" s="308"/>
      <c r="EW149" s="308"/>
      <c r="EX149" s="308"/>
      <c r="EY149" s="308"/>
      <c r="EZ149" s="308"/>
      <c r="FA149" s="308"/>
      <c r="FB149" s="308"/>
      <c r="FC149" s="308"/>
      <c r="FD149" s="308"/>
      <c r="FE149" s="308"/>
      <c r="FF149" s="308"/>
      <c r="FG149" s="308"/>
      <c r="FH149" s="308"/>
      <c r="FI149" s="308"/>
      <c r="FJ149" s="308"/>
      <c r="FK149" s="308"/>
      <c r="FL149" s="308"/>
      <c r="FM149" s="308"/>
      <c r="FN149" s="308"/>
      <c r="FO149" s="308"/>
      <c r="FP149" s="308"/>
      <c r="FQ149" s="308"/>
      <c r="FR149" s="308"/>
      <c r="FS149" s="308"/>
      <c r="FT149" s="308"/>
      <c r="FU149" s="308"/>
      <c r="FV149" s="308"/>
      <c r="FW149" s="308"/>
      <c r="FX149" s="308"/>
      <c r="FY149" s="308"/>
      <c r="FZ149" s="308"/>
      <c r="GA149" s="308"/>
      <c r="GB149" s="308"/>
      <c r="GC149" s="308"/>
      <c r="GD149" s="308"/>
      <c r="GE149" s="308"/>
      <c r="GF149" s="308"/>
      <c r="GG149" s="308"/>
      <c r="GH149" s="308"/>
      <c r="GI149" s="308"/>
      <c r="GJ149" s="308"/>
      <c r="GK149" s="308"/>
      <c r="GL149" s="308"/>
      <c r="GM149" s="308"/>
      <c r="GN149" s="308"/>
      <c r="GO149" s="308"/>
      <c r="GP149" s="308"/>
      <c r="GQ149" s="308"/>
      <c r="GR149" s="308"/>
      <c r="GS149" s="308"/>
      <c r="GT149" s="308"/>
      <c r="GU149" s="308"/>
      <c r="GV149" s="308"/>
      <c r="GW149" s="308"/>
      <c r="GX149" s="308"/>
      <c r="GY149" s="308"/>
      <c r="GZ149" s="308"/>
      <c r="HA149" s="308"/>
      <c r="HB149" s="308"/>
      <c r="HC149" s="308"/>
      <c r="HD149" s="308"/>
      <c r="HE149" s="308"/>
      <c r="HF149" s="308"/>
      <c r="HG149" s="308"/>
      <c r="HH149" s="308"/>
      <c r="HI149" s="308"/>
      <c r="HJ149" s="308"/>
      <c r="HK149" s="308"/>
      <c r="HL149" s="308"/>
      <c r="HM149" s="308"/>
      <c r="HN149" s="308"/>
      <c r="HO149" s="308"/>
      <c r="HP149" s="308"/>
      <c r="HQ149" s="308"/>
      <c r="HR149" s="308"/>
      <c r="HS149" s="308"/>
      <c r="HT149" s="308"/>
      <c r="HU149" s="308"/>
      <c r="HV149" s="308"/>
      <c r="HW149" s="308"/>
      <c r="HX149" s="308"/>
      <c r="HY149" s="308"/>
      <c r="HZ149" s="308"/>
      <c r="IA149" s="308"/>
      <c r="IB149" s="308"/>
      <c r="IC149" s="308"/>
      <c r="ID149" s="308"/>
      <c r="IE149" s="308"/>
      <c r="IF149" s="308"/>
      <c r="IG149" s="308"/>
      <c r="IH149" s="308"/>
      <c r="II149" s="308"/>
      <c r="IJ149" s="308"/>
      <c r="IK149" s="308"/>
      <c r="IL149" s="308"/>
      <c r="IM149" s="308"/>
      <c r="IN149" s="308"/>
      <c r="IO149" s="308"/>
      <c r="IP149" s="308"/>
      <c r="IQ149" s="308"/>
      <c r="IR149" s="308"/>
      <c r="IS149" s="308"/>
      <c r="IT149" s="308"/>
      <c r="IU149" s="308"/>
      <c r="IV149" s="308"/>
    </row>
    <row r="150" spans="1:256" s="137" customFormat="1" ht="12" customHeight="1">
      <c r="A150" s="351" t="s">
        <v>199</v>
      </c>
      <c r="B150" s="351"/>
      <c r="C150" s="351"/>
      <c r="D150" s="351"/>
      <c r="E150" s="351"/>
      <c r="F150" s="351"/>
      <c r="G150" s="262"/>
      <c r="H150" s="308"/>
      <c r="I150" s="308"/>
      <c r="J150" s="308"/>
      <c r="K150" s="308"/>
      <c r="L150" s="308"/>
      <c r="M150" s="308"/>
      <c r="N150" s="308"/>
      <c r="O150" s="308"/>
      <c r="P150" s="308"/>
      <c r="Q150" s="308"/>
      <c r="R150" s="308"/>
      <c r="S150" s="308"/>
      <c r="T150" s="308"/>
      <c r="U150" s="308"/>
      <c r="V150" s="308"/>
      <c r="W150" s="308"/>
      <c r="X150" s="308"/>
      <c r="Y150" s="308"/>
      <c r="Z150" s="308"/>
      <c r="AA150" s="308"/>
      <c r="AB150" s="308"/>
      <c r="AC150" s="308"/>
      <c r="AD150" s="308"/>
      <c r="AE150" s="308"/>
      <c r="AF150" s="308"/>
      <c r="AG150" s="308"/>
      <c r="AH150" s="308"/>
      <c r="AI150" s="308"/>
      <c r="AJ150" s="308"/>
      <c r="AK150" s="308"/>
      <c r="AL150" s="308"/>
      <c r="AM150" s="308"/>
      <c r="AN150" s="308"/>
      <c r="AO150" s="308"/>
      <c r="AP150" s="308"/>
      <c r="AQ150" s="308"/>
      <c r="AR150" s="308"/>
      <c r="AS150" s="308"/>
      <c r="AT150" s="308"/>
      <c r="AU150" s="308"/>
      <c r="AV150" s="308"/>
      <c r="AW150" s="308"/>
      <c r="AX150" s="308"/>
      <c r="AY150" s="308"/>
      <c r="AZ150" s="308"/>
      <c r="BA150" s="308"/>
      <c r="BB150" s="308"/>
      <c r="BC150" s="308"/>
      <c r="BD150" s="308"/>
      <c r="BE150" s="308"/>
      <c r="BF150" s="308"/>
      <c r="BG150" s="308"/>
      <c r="BH150" s="308"/>
      <c r="BI150" s="308"/>
      <c r="BJ150" s="308"/>
      <c r="BK150" s="308"/>
      <c r="BL150" s="308"/>
      <c r="BM150" s="308"/>
      <c r="BN150" s="308"/>
      <c r="BO150" s="308"/>
      <c r="BP150" s="308"/>
      <c r="BQ150" s="308"/>
      <c r="BR150" s="308"/>
      <c r="BS150" s="308"/>
      <c r="BT150" s="308"/>
      <c r="BU150" s="308"/>
      <c r="BV150" s="308"/>
      <c r="BW150" s="308"/>
      <c r="BX150" s="308"/>
      <c r="BY150" s="308"/>
      <c r="BZ150" s="308"/>
      <c r="CA150" s="308"/>
      <c r="CB150" s="308"/>
      <c r="CC150" s="308"/>
      <c r="CD150" s="308"/>
      <c r="CE150" s="308"/>
      <c r="CF150" s="308"/>
      <c r="CG150" s="308"/>
      <c r="CH150" s="308"/>
      <c r="CI150" s="308"/>
      <c r="CJ150" s="308"/>
      <c r="CK150" s="308"/>
      <c r="CL150" s="308"/>
      <c r="CM150" s="308"/>
      <c r="CN150" s="308"/>
      <c r="CO150" s="308"/>
      <c r="CP150" s="308"/>
      <c r="CQ150" s="308"/>
      <c r="CR150" s="308"/>
      <c r="CS150" s="308"/>
      <c r="CT150" s="308"/>
      <c r="CU150" s="308"/>
      <c r="CV150" s="308"/>
      <c r="CW150" s="308"/>
      <c r="CX150" s="308"/>
      <c r="CY150" s="308"/>
      <c r="CZ150" s="308"/>
      <c r="DA150" s="308"/>
      <c r="DB150" s="308"/>
      <c r="DC150" s="308"/>
      <c r="DD150" s="308"/>
      <c r="DE150" s="308"/>
      <c r="DF150" s="308"/>
      <c r="DG150" s="308"/>
      <c r="DH150" s="308"/>
      <c r="DI150" s="308"/>
      <c r="DJ150" s="308"/>
      <c r="DK150" s="308"/>
      <c r="DL150" s="308"/>
      <c r="DM150" s="308"/>
      <c r="DN150" s="308"/>
      <c r="DO150" s="308"/>
      <c r="DP150" s="308"/>
      <c r="DQ150" s="308"/>
      <c r="DR150" s="308"/>
      <c r="DS150" s="308"/>
      <c r="DT150" s="308"/>
      <c r="DU150" s="308"/>
      <c r="DV150" s="308"/>
      <c r="DW150" s="308"/>
      <c r="DX150" s="308"/>
      <c r="DY150" s="308"/>
      <c r="DZ150" s="308"/>
      <c r="EA150" s="308"/>
      <c r="EB150" s="308"/>
      <c r="EC150" s="308"/>
      <c r="ED150" s="308"/>
      <c r="EE150" s="308"/>
      <c r="EF150" s="308"/>
      <c r="EG150" s="308"/>
      <c r="EH150" s="308"/>
      <c r="EI150" s="308"/>
      <c r="EJ150" s="308"/>
      <c r="EK150" s="308"/>
      <c r="EL150" s="308"/>
      <c r="EM150" s="308"/>
      <c r="EN150" s="308"/>
      <c r="EO150" s="308"/>
      <c r="EP150" s="308"/>
      <c r="EQ150" s="308"/>
      <c r="ER150" s="308"/>
      <c r="ES150" s="308"/>
      <c r="ET150" s="308"/>
      <c r="EU150" s="308"/>
      <c r="EV150" s="308"/>
      <c r="EW150" s="308"/>
      <c r="EX150" s="308"/>
      <c r="EY150" s="308"/>
      <c r="EZ150" s="308"/>
      <c r="FA150" s="308"/>
      <c r="FB150" s="308"/>
      <c r="FC150" s="308"/>
      <c r="FD150" s="308"/>
      <c r="FE150" s="308"/>
      <c r="FF150" s="308"/>
      <c r="FG150" s="308"/>
      <c r="FH150" s="308"/>
      <c r="FI150" s="308"/>
      <c r="FJ150" s="308"/>
      <c r="FK150" s="308"/>
      <c r="FL150" s="308"/>
      <c r="FM150" s="308"/>
      <c r="FN150" s="308"/>
      <c r="FO150" s="308"/>
      <c r="FP150" s="308"/>
      <c r="FQ150" s="308"/>
      <c r="FR150" s="308"/>
      <c r="FS150" s="308"/>
      <c r="FT150" s="308"/>
      <c r="FU150" s="308"/>
      <c r="FV150" s="308"/>
      <c r="FW150" s="308"/>
      <c r="FX150" s="308"/>
      <c r="FY150" s="308"/>
      <c r="FZ150" s="308"/>
      <c r="GA150" s="308"/>
      <c r="GB150" s="308"/>
      <c r="GC150" s="308"/>
      <c r="GD150" s="308"/>
      <c r="GE150" s="308"/>
      <c r="GF150" s="308"/>
      <c r="GG150" s="308"/>
      <c r="GH150" s="308"/>
      <c r="GI150" s="308"/>
      <c r="GJ150" s="308"/>
      <c r="GK150" s="308"/>
      <c r="GL150" s="308"/>
      <c r="GM150" s="308"/>
      <c r="GN150" s="308"/>
      <c r="GO150" s="308"/>
      <c r="GP150" s="308"/>
      <c r="GQ150" s="308"/>
      <c r="GR150" s="308"/>
      <c r="GS150" s="308"/>
      <c r="GT150" s="308"/>
      <c r="GU150" s="308"/>
      <c r="GV150" s="308"/>
      <c r="GW150" s="308"/>
      <c r="GX150" s="308"/>
      <c r="GY150" s="308"/>
      <c r="GZ150" s="308"/>
      <c r="HA150" s="308"/>
      <c r="HB150" s="308"/>
      <c r="HC150" s="308"/>
      <c r="HD150" s="308"/>
      <c r="HE150" s="308"/>
      <c r="HF150" s="308"/>
      <c r="HG150" s="308"/>
      <c r="HH150" s="308"/>
      <c r="HI150" s="308"/>
      <c r="HJ150" s="308"/>
      <c r="HK150" s="308"/>
      <c r="HL150" s="308"/>
      <c r="HM150" s="308"/>
      <c r="HN150" s="308"/>
      <c r="HO150" s="308"/>
      <c r="HP150" s="308"/>
      <c r="HQ150" s="308"/>
      <c r="HR150" s="308"/>
      <c r="HS150" s="308"/>
      <c r="HT150" s="308"/>
      <c r="HU150" s="308"/>
      <c r="HV150" s="308"/>
      <c r="HW150" s="308"/>
      <c r="HX150" s="308"/>
      <c r="HY150" s="308"/>
      <c r="HZ150" s="308"/>
      <c r="IA150" s="308"/>
      <c r="IB150" s="308"/>
      <c r="IC150" s="308"/>
      <c r="ID150" s="308"/>
      <c r="IE150" s="308"/>
      <c r="IF150" s="308"/>
      <c r="IG150" s="308"/>
      <c r="IH150" s="308"/>
      <c r="II150" s="308"/>
      <c r="IJ150" s="308"/>
      <c r="IK150" s="308"/>
      <c r="IL150" s="308"/>
      <c r="IM150" s="308"/>
      <c r="IN150" s="308"/>
      <c r="IO150" s="308"/>
      <c r="IP150" s="308"/>
      <c r="IQ150" s="308"/>
      <c r="IR150" s="308"/>
      <c r="IS150" s="308"/>
      <c r="IT150" s="308"/>
      <c r="IU150" s="308"/>
      <c r="IV150" s="308"/>
    </row>
    <row r="151" spans="1:256" s="137" customFormat="1" ht="12" customHeight="1">
      <c r="A151" s="358" t="s">
        <v>217</v>
      </c>
      <c r="B151" s="358"/>
      <c r="C151" s="358"/>
      <c r="D151" s="358"/>
      <c r="E151" s="358"/>
      <c r="F151" s="358"/>
      <c r="G151" s="262"/>
      <c r="H151" s="308"/>
      <c r="I151" s="308"/>
      <c r="J151" s="308"/>
      <c r="K151" s="308"/>
      <c r="L151" s="308"/>
      <c r="M151" s="308"/>
      <c r="N151" s="308"/>
      <c r="O151" s="308"/>
      <c r="P151" s="308"/>
      <c r="Q151" s="308"/>
      <c r="R151" s="308"/>
      <c r="S151" s="308"/>
      <c r="T151" s="308"/>
      <c r="U151" s="308"/>
      <c r="V151" s="308"/>
      <c r="W151" s="308"/>
      <c r="X151" s="308"/>
      <c r="Y151" s="308"/>
      <c r="Z151" s="308"/>
      <c r="AA151" s="308"/>
      <c r="AB151" s="308"/>
      <c r="AC151" s="308"/>
      <c r="AD151" s="308"/>
      <c r="AE151" s="308"/>
      <c r="AF151" s="308"/>
      <c r="AG151" s="308"/>
      <c r="AH151" s="308"/>
      <c r="AI151" s="308"/>
      <c r="AJ151" s="308"/>
      <c r="AK151" s="308"/>
      <c r="AL151" s="308"/>
      <c r="AM151" s="308"/>
      <c r="AN151" s="308"/>
      <c r="AO151" s="308"/>
      <c r="AP151" s="308"/>
      <c r="AQ151" s="308"/>
      <c r="AR151" s="308"/>
      <c r="AS151" s="308"/>
      <c r="AT151" s="308"/>
      <c r="AU151" s="308"/>
      <c r="AV151" s="308"/>
      <c r="AW151" s="308"/>
      <c r="AX151" s="308"/>
      <c r="AY151" s="308"/>
      <c r="AZ151" s="308"/>
      <c r="BA151" s="308"/>
      <c r="BB151" s="308"/>
      <c r="BC151" s="308"/>
      <c r="BD151" s="308"/>
      <c r="BE151" s="308"/>
      <c r="BF151" s="308"/>
      <c r="BG151" s="308"/>
      <c r="BH151" s="308"/>
      <c r="BI151" s="308"/>
      <c r="BJ151" s="308"/>
      <c r="BK151" s="308"/>
      <c r="BL151" s="308"/>
      <c r="BM151" s="308"/>
      <c r="BN151" s="308"/>
      <c r="BO151" s="308"/>
      <c r="BP151" s="308"/>
      <c r="BQ151" s="308"/>
      <c r="BR151" s="308"/>
      <c r="BS151" s="308"/>
      <c r="BT151" s="308"/>
      <c r="BU151" s="308"/>
      <c r="BV151" s="308"/>
      <c r="BW151" s="308"/>
      <c r="BX151" s="308"/>
      <c r="BY151" s="308"/>
      <c r="BZ151" s="308"/>
      <c r="CA151" s="308"/>
      <c r="CB151" s="308"/>
      <c r="CC151" s="308"/>
      <c r="CD151" s="308"/>
      <c r="CE151" s="308"/>
      <c r="CF151" s="308"/>
      <c r="CG151" s="308"/>
      <c r="CH151" s="308"/>
      <c r="CI151" s="308"/>
      <c r="CJ151" s="308"/>
      <c r="CK151" s="308"/>
      <c r="CL151" s="308"/>
      <c r="CM151" s="308"/>
      <c r="CN151" s="308"/>
      <c r="CO151" s="308"/>
      <c r="CP151" s="308"/>
      <c r="CQ151" s="308"/>
      <c r="CR151" s="308"/>
      <c r="CS151" s="308"/>
      <c r="CT151" s="308"/>
      <c r="CU151" s="308"/>
      <c r="CV151" s="308"/>
      <c r="CW151" s="308"/>
      <c r="CX151" s="308"/>
      <c r="CY151" s="308"/>
      <c r="CZ151" s="308"/>
      <c r="DA151" s="308"/>
      <c r="DB151" s="308"/>
      <c r="DC151" s="308"/>
      <c r="DD151" s="308"/>
      <c r="DE151" s="308"/>
      <c r="DF151" s="308"/>
      <c r="DG151" s="308"/>
      <c r="DH151" s="308"/>
      <c r="DI151" s="308"/>
      <c r="DJ151" s="308"/>
      <c r="DK151" s="308"/>
      <c r="DL151" s="308"/>
      <c r="DM151" s="308"/>
      <c r="DN151" s="308"/>
      <c r="DO151" s="308"/>
      <c r="DP151" s="308"/>
      <c r="DQ151" s="308"/>
      <c r="DR151" s="308"/>
      <c r="DS151" s="308"/>
      <c r="DT151" s="308"/>
      <c r="DU151" s="308"/>
      <c r="DV151" s="308"/>
      <c r="DW151" s="308"/>
      <c r="DX151" s="308"/>
      <c r="DY151" s="308"/>
      <c r="DZ151" s="308"/>
      <c r="EA151" s="308"/>
      <c r="EB151" s="308"/>
      <c r="EC151" s="308"/>
      <c r="ED151" s="308"/>
      <c r="EE151" s="308"/>
      <c r="EF151" s="308"/>
      <c r="EG151" s="308"/>
      <c r="EH151" s="308"/>
      <c r="EI151" s="308"/>
      <c r="EJ151" s="308"/>
      <c r="EK151" s="308"/>
      <c r="EL151" s="308"/>
      <c r="EM151" s="308"/>
      <c r="EN151" s="308"/>
      <c r="EO151" s="308"/>
      <c r="EP151" s="308"/>
      <c r="EQ151" s="308"/>
      <c r="ER151" s="308"/>
      <c r="ES151" s="308"/>
      <c r="ET151" s="308"/>
      <c r="EU151" s="308"/>
      <c r="EV151" s="308"/>
      <c r="EW151" s="308"/>
      <c r="EX151" s="308"/>
      <c r="EY151" s="308"/>
      <c r="EZ151" s="308"/>
      <c r="FA151" s="308"/>
      <c r="FB151" s="308"/>
      <c r="FC151" s="308"/>
      <c r="FD151" s="308"/>
      <c r="FE151" s="308"/>
      <c r="FF151" s="308"/>
      <c r="FG151" s="308"/>
      <c r="FH151" s="308"/>
      <c r="FI151" s="308"/>
      <c r="FJ151" s="308"/>
      <c r="FK151" s="308"/>
      <c r="FL151" s="308"/>
      <c r="FM151" s="308"/>
      <c r="FN151" s="308"/>
      <c r="FO151" s="308"/>
      <c r="FP151" s="308"/>
      <c r="FQ151" s="308"/>
      <c r="FR151" s="308"/>
      <c r="FS151" s="308"/>
      <c r="FT151" s="308"/>
      <c r="FU151" s="308"/>
      <c r="FV151" s="308"/>
      <c r="FW151" s="308"/>
      <c r="FX151" s="308"/>
      <c r="FY151" s="308"/>
      <c r="FZ151" s="308"/>
      <c r="GA151" s="308"/>
      <c r="GB151" s="308"/>
      <c r="GC151" s="308"/>
      <c r="GD151" s="308"/>
      <c r="GE151" s="308"/>
      <c r="GF151" s="308"/>
      <c r="GG151" s="308"/>
      <c r="GH151" s="308"/>
      <c r="GI151" s="308"/>
      <c r="GJ151" s="308"/>
      <c r="GK151" s="308"/>
      <c r="GL151" s="308"/>
      <c r="GM151" s="308"/>
      <c r="GN151" s="308"/>
      <c r="GO151" s="308"/>
      <c r="GP151" s="308"/>
      <c r="GQ151" s="308"/>
      <c r="GR151" s="308"/>
      <c r="GS151" s="308"/>
      <c r="GT151" s="308"/>
      <c r="GU151" s="308"/>
      <c r="GV151" s="308"/>
      <c r="GW151" s="308"/>
      <c r="GX151" s="308"/>
      <c r="GY151" s="308"/>
      <c r="GZ151" s="308"/>
      <c r="HA151" s="308"/>
      <c r="HB151" s="308"/>
      <c r="HC151" s="308"/>
      <c r="HD151" s="308"/>
      <c r="HE151" s="308"/>
      <c r="HF151" s="308"/>
      <c r="HG151" s="308"/>
      <c r="HH151" s="308"/>
      <c r="HI151" s="308"/>
      <c r="HJ151" s="308"/>
      <c r="HK151" s="308"/>
      <c r="HL151" s="308"/>
      <c r="HM151" s="308"/>
      <c r="HN151" s="308"/>
      <c r="HO151" s="308"/>
      <c r="HP151" s="308"/>
      <c r="HQ151" s="308"/>
      <c r="HR151" s="308"/>
      <c r="HS151" s="308"/>
      <c r="HT151" s="308"/>
      <c r="HU151" s="308"/>
      <c r="HV151" s="308"/>
      <c r="HW151" s="308"/>
      <c r="HX151" s="308"/>
      <c r="HY151" s="308"/>
      <c r="HZ151" s="308"/>
      <c r="IA151" s="308"/>
      <c r="IB151" s="308"/>
      <c r="IC151" s="308"/>
      <c r="ID151" s="308"/>
      <c r="IE151" s="308"/>
      <c r="IF151" s="308"/>
      <c r="IG151" s="308"/>
      <c r="IH151" s="308"/>
      <c r="II151" s="308"/>
      <c r="IJ151" s="308"/>
      <c r="IK151" s="308"/>
      <c r="IL151" s="308"/>
      <c r="IM151" s="308"/>
      <c r="IN151" s="308"/>
      <c r="IO151" s="308"/>
      <c r="IP151" s="308"/>
      <c r="IQ151" s="308"/>
      <c r="IR151" s="308"/>
      <c r="IS151" s="308"/>
      <c r="IT151" s="308"/>
      <c r="IU151" s="308"/>
      <c r="IV151" s="308"/>
    </row>
    <row r="152" spans="1:256" s="137" customFormat="1" ht="12" customHeight="1" thickBot="1">
      <c r="A152" s="264"/>
      <c r="B152" s="309"/>
      <c r="C152" s="310"/>
      <c r="D152" s="309"/>
      <c r="E152" s="310"/>
      <c r="F152" s="309"/>
      <c r="G152" s="309"/>
      <c r="H152" s="263"/>
      <c r="I152" s="263"/>
      <c r="J152" s="263"/>
      <c r="K152" s="263"/>
      <c r="L152" s="263"/>
      <c r="M152" s="263"/>
      <c r="N152" s="263"/>
      <c r="O152" s="263"/>
      <c r="P152" s="263"/>
      <c r="Q152" s="263"/>
      <c r="R152" s="263"/>
      <c r="S152" s="263"/>
      <c r="T152" s="263"/>
      <c r="U152" s="263"/>
      <c r="V152" s="263"/>
      <c r="W152" s="263"/>
      <c r="X152" s="263"/>
      <c r="Y152" s="263"/>
      <c r="Z152" s="263"/>
      <c r="AA152" s="263"/>
      <c r="AB152" s="263"/>
      <c r="AC152" s="263"/>
      <c r="AD152" s="263"/>
      <c r="AE152" s="263"/>
      <c r="AF152" s="263"/>
      <c r="AG152" s="263"/>
      <c r="AH152" s="263"/>
      <c r="AI152" s="263"/>
      <c r="AJ152" s="263"/>
      <c r="AK152" s="263"/>
      <c r="AL152" s="263"/>
      <c r="AM152" s="263"/>
      <c r="AN152" s="263"/>
      <c r="AO152" s="263"/>
      <c r="AP152" s="263"/>
      <c r="AQ152" s="263"/>
      <c r="AR152" s="263"/>
      <c r="AS152" s="263"/>
      <c r="AT152" s="263"/>
      <c r="AU152" s="263"/>
      <c r="AV152" s="263"/>
      <c r="AW152" s="263"/>
      <c r="AX152" s="263"/>
      <c r="AY152" s="263"/>
      <c r="AZ152" s="263"/>
      <c r="BA152" s="263"/>
      <c r="BB152" s="263"/>
      <c r="BC152" s="263"/>
      <c r="BD152" s="263"/>
      <c r="BE152" s="263"/>
      <c r="BF152" s="263"/>
      <c r="BG152" s="263"/>
      <c r="BH152" s="263"/>
      <c r="BI152" s="263"/>
      <c r="BJ152" s="263"/>
      <c r="BK152" s="263"/>
      <c r="BL152" s="263"/>
      <c r="BM152" s="263"/>
      <c r="BN152" s="263"/>
      <c r="BO152" s="263"/>
      <c r="BP152" s="263"/>
      <c r="BQ152" s="263"/>
      <c r="BR152" s="263"/>
      <c r="BS152" s="263"/>
      <c r="BT152" s="263"/>
      <c r="BU152" s="263"/>
      <c r="BV152" s="263"/>
      <c r="BW152" s="263"/>
      <c r="BX152" s="263"/>
      <c r="BY152" s="263"/>
      <c r="BZ152" s="263"/>
      <c r="CA152" s="263"/>
      <c r="CB152" s="263"/>
      <c r="CC152" s="263"/>
      <c r="CD152" s="263"/>
      <c r="CE152" s="263"/>
      <c r="CF152" s="263"/>
      <c r="CG152" s="263"/>
      <c r="CH152" s="263"/>
      <c r="CI152" s="263"/>
      <c r="CJ152" s="263"/>
      <c r="CK152" s="263"/>
      <c r="CL152" s="263"/>
      <c r="CM152" s="263"/>
      <c r="CN152" s="263"/>
      <c r="CO152" s="263"/>
      <c r="CP152" s="263"/>
      <c r="CQ152" s="263"/>
      <c r="CR152" s="263"/>
      <c r="CS152" s="263"/>
      <c r="CT152" s="263"/>
      <c r="CU152" s="263"/>
      <c r="CV152" s="263"/>
      <c r="CW152" s="263"/>
      <c r="CX152" s="263"/>
      <c r="CY152" s="263"/>
      <c r="CZ152" s="263"/>
      <c r="DA152" s="263"/>
      <c r="DB152" s="263"/>
      <c r="DC152" s="263"/>
      <c r="DD152" s="263"/>
      <c r="DE152" s="263"/>
      <c r="DF152" s="263"/>
      <c r="DG152" s="263"/>
      <c r="DH152" s="263"/>
      <c r="DI152" s="263"/>
      <c r="DJ152" s="263"/>
      <c r="DK152" s="263"/>
      <c r="DL152" s="263"/>
      <c r="DM152" s="263"/>
      <c r="DN152" s="263"/>
      <c r="DO152" s="263"/>
      <c r="DP152" s="263"/>
      <c r="DQ152" s="263"/>
      <c r="DR152" s="263"/>
      <c r="DS152" s="263"/>
      <c r="DT152" s="263"/>
      <c r="DU152" s="263"/>
      <c r="DV152" s="263"/>
      <c r="DW152" s="263"/>
      <c r="DX152" s="263"/>
      <c r="DY152" s="263"/>
      <c r="DZ152" s="263"/>
      <c r="EA152" s="263"/>
      <c r="EB152" s="263"/>
      <c r="EC152" s="263"/>
      <c r="ED152" s="263"/>
      <c r="EE152" s="263"/>
      <c r="EF152" s="263"/>
      <c r="EG152" s="263"/>
      <c r="EH152" s="263"/>
      <c r="EI152" s="263"/>
      <c r="EJ152" s="263"/>
      <c r="EK152" s="263"/>
      <c r="EL152" s="263"/>
      <c r="EM152" s="263"/>
      <c r="EN152" s="263"/>
      <c r="EO152" s="263"/>
      <c r="EP152" s="263"/>
      <c r="EQ152" s="263"/>
      <c r="ER152" s="263"/>
      <c r="ES152" s="263"/>
      <c r="ET152" s="263"/>
      <c r="EU152" s="263"/>
      <c r="EV152" s="263"/>
      <c r="EW152" s="263"/>
      <c r="EX152" s="263"/>
      <c r="EY152" s="263"/>
      <c r="EZ152" s="263"/>
      <c r="FA152" s="263"/>
      <c r="FB152" s="263"/>
      <c r="FC152" s="263"/>
      <c r="FD152" s="263"/>
      <c r="FE152" s="263"/>
      <c r="FF152" s="263"/>
      <c r="FG152" s="263"/>
      <c r="FH152" s="263"/>
      <c r="FI152" s="263"/>
      <c r="FJ152" s="263"/>
      <c r="FK152" s="263"/>
      <c r="FL152" s="263"/>
      <c r="FM152" s="263"/>
      <c r="FN152" s="263"/>
      <c r="FO152" s="263"/>
      <c r="FP152" s="263"/>
      <c r="FQ152" s="263"/>
      <c r="FR152" s="263"/>
      <c r="FS152" s="263"/>
      <c r="FT152" s="263"/>
      <c r="FU152" s="263"/>
      <c r="FV152" s="263"/>
      <c r="FW152" s="263"/>
      <c r="FX152" s="263"/>
      <c r="FY152" s="263"/>
      <c r="FZ152" s="263"/>
      <c r="GA152" s="263"/>
      <c r="GB152" s="263"/>
      <c r="GC152" s="263"/>
      <c r="GD152" s="263"/>
      <c r="GE152" s="263"/>
      <c r="GF152" s="263"/>
      <c r="GG152" s="263"/>
      <c r="GH152" s="263"/>
      <c r="GI152" s="263"/>
      <c r="GJ152" s="263"/>
      <c r="GK152" s="263"/>
      <c r="GL152" s="263"/>
      <c r="GM152" s="263"/>
      <c r="GN152" s="263"/>
      <c r="GO152" s="263"/>
      <c r="GP152" s="263"/>
      <c r="GQ152" s="263"/>
      <c r="GR152" s="263"/>
      <c r="GS152" s="263"/>
      <c r="GT152" s="263"/>
      <c r="GU152" s="263"/>
      <c r="GV152" s="263"/>
      <c r="GW152" s="263"/>
      <c r="GX152" s="263"/>
      <c r="GY152" s="263"/>
      <c r="GZ152" s="263"/>
      <c r="HA152" s="263"/>
      <c r="HB152" s="263"/>
      <c r="HC152" s="263"/>
      <c r="HD152" s="263"/>
      <c r="HE152" s="263"/>
      <c r="HF152" s="263"/>
      <c r="HG152" s="263"/>
      <c r="HH152" s="263"/>
      <c r="HI152" s="263"/>
      <c r="HJ152" s="263"/>
      <c r="HK152" s="263"/>
      <c r="HL152" s="263"/>
      <c r="HM152" s="263"/>
      <c r="HN152" s="263"/>
      <c r="HO152" s="263"/>
      <c r="HP152" s="263"/>
      <c r="HQ152" s="263"/>
      <c r="HR152" s="263"/>
      <c r="HS152" s="263"/>
      <c r="HT152" s="263"/>
      <c r="HU152" s="263"/>
      <c r="HV152" s="263"/>
      <c r="HW152" s="263"/>
      <c r="HX152" s="263"/>
      <c r="HY152" s="263"/>
      <c r="HZ152" s="263"/>
      <c r="IA152" s="263"/>
      <c r="IB152" s="263"/>
      <c r="IC152" s="263"/>
      <c r="ID152" s="263"/>
      <c r="IE152" s="263"/>
      <c r="IF152" s="263"/>
      <c r="IG152" s="263"/>
      <c r="IH152" s="263"/>
      <c r="II152" s="263"/>
      <c r="IJ152" s="263"/>
      <c r="IK152" s="263"/>
      <c r="IL152" s="263"/>
      <c r="IM152" s="263"/>
      <c r="IN152" s="263"/>
      <c r="IO152" s="263"/>
      <c r="IP152" s="263"/>
      <c r="IQ152" s="263"/>
      <c r="IR152" s="263"/>
      <c r="IS152" s="263"/>
      <c r="IT152" s="263"/>
      <c r="IU152" s="263"/>
      <c r="IV152" s="263"/>
    </row>
    <row r="153" spans="1:256" s="137" customFormat="1" ht="12" customHeight="1">
      <c r="A153" s="311" t="s">
        <v>171</v>
      </c>
      <c r="B153" s="312" t="s">
        <v>218</v>
      </c>
      <c r="C153" s="356" t="s">
        <v>219</v>
      </c>
      <c r="D153" s="357"/>
      <c r="E153" s="313" t="s">
        <v>4</v>
      </c>
      <c r="F153" s="263"/>
      <c r="G153" s="263"/>
      <c r="H153" s="263"/>
      <c r="I153" s="263"/>
      <c r="J153" s="263"/>
      <c r="K153" s="263"/>
      <c r="L153" s="263"/>
      <c r="M153" s="263"/>
      <c r="N153" s="263"/>
      <c r="O153" s="263"/>
      <c r="P153" s="263"/>
      <c r="Q153" s="263"/>
      <c r="R153" s="263"/>
      <c r="S153" s="263"/>
      <c r="T153" s="263"/>
      <c r="U153" s="263"/>
      <c r="V153" s="263"/>
      <c r="W153" s="263"/>
      <c r="X153" s="263"/>
      <c r="Y153" s="263"/>
      <c r="Z153" s="263"/>
      <c r="AA153" s="263"/>
      <c r="AB153" s="263"/>
      <c r="AC153" s="263"/>
      <c r="AD153" s="263"/>
      <c r="AE153" s="263"/>
      <c r="AF153" s="263"/>
      <c r="AG153" s="263"/>
      <c r="AH153" s="263"/>
      <c r="AI153" s="263"/>
      <c r="AJ153" s="263"/>
      <c r="AK153" s="263"/>
      <c r="AL153" s="263"/>
      <c r="AM153" s="263"/>
      <c r="AN153" s="263"/>
      <c r="AO153" s="263"/>
      <c r="AP153" s="263"/>
      <c r="AQ153" s="263"/>
      <c r="AR153" s="263"/>
      <c r="AS153" s="263"/>
      <c r="AT153" s="263"/>
      <c r="AU153" s="263"/>
      <c r="AV153" s="263"/>
      <c r="AW153" s="263"/>
      <c r="AX153" s="263"/>
      <c r="AY153" s="263"/>
      <c r="AZ153" s="263"/>
      <c r="BA153" s="263"/>
      <c r="BB153" s="263"/>
      <c r="BC153" s="263"/>
      <c r="BD153" s="263"/>
      <c r="BE153" s="263"/>
      <c r="BF153" s="263"/>
      <c r="BG153" s="263"/>
      <c r="BH153" s="263"/>
      <c r="BI153" s="263"/>
      <c r="BJ153" s="263"/>
      <c r="BK153" s="263"/>
      <c r="BL153" s="263"/>
      <c r="BM153" s="263"/>
      <c r="BN153" s="263"/>
      <c r="BO153" s="263"/>
      <c r="BP153" s="263"/>
      <c r="BQ153" s="263"/>
      <c r="BR153" s="263"/>
      <c r="BS153" s="263"/>
      <c r="BT153" s="263"/>
      <c r="BU153" s="263"/>
      <c r="BV153" s="263"/>
      <c r="BW153" s="263"/>
      <c r="BX153" s="263"/>
      <c r="BY153" s="263"/>
      <c r="BZ153" s="263"/>
      <c r="CA153" s="263"/>
      <c r="CB153" s="263"/>
      <c r="CC153" s="263"/>
      <c r="CD153" s="263"/>
      <c r="CE153" s="263"/>
      <c r="CF153" s="263"/>
      <c r="CG153" s="263"/>
      <c r="CH153" s="263"/>
      <c r="CI153" s="263"/>
      <c r="CJ153" s="263"/>
      <c r="CK153" s="263"/>
      <c r="CL153" s="263"/>
      <c r="CM153" s="263"/>
      <c r="CN153" s="263"/>
      <c r="CO153" s="263"/>
      <c r="CP153" s="263"/>
      <c r="CQ153" s="263"/>
      <c r="CR153" s="263"/>
      <c r="CS153" s="263"/>
      <c r="CT153" s="263"/>
      <c r="CU153" s="263"/>
      <c r="CV153" s="263"/>
      <c r="CW153" s="263"/>
      <c r="CX153" s="263"/>
      <c r="CY153" s="263"/>
      <c r="CZ153" s="263"/>
      <c r="DA153" s="263"/>
      <c r="DB153" s="263"/>
      <c r="DC153" s="263"/>
      <c r="DD153" s="263"/>
      <c r="DE153" s="263"/>
      <c r="DF153" s="263"/>
      <c r="DG153" s="263"/>
      <c r="DH153" s="263"/>
      <c r="DI153" s="263"/>
      <c r="DJ153" s="263"/>
      <c r="DK153" s="263"/>
      <c r="DL153" s="263"/>
      <c r="DM153" s="263"/>
      <c r="DN153" s="263"/>
      <c r="DO153" s="263"/>
      <c r="DP153" s="263"/>
      <c r="DQ153" s="263"/>
      <c r="DR153" s="263"/>
      <c r="DS153" s="263"/>
      <c r="DT153" s="263"/>
      <c r="DU153" s="263"/>
      <c r="DV153" s="263"/>
      <c r="DW153" s="263"/>
      <c r="DX153" s="263"/>
      <c r="DY153" s="263"/>
      <c r="DZ153" s="263"/>
      <c r="EA153" s="263"/>
      <c r="EB153" s="263"/>
      <c r="EC153" s="263"/>
      <c r="ED153" s="263"/>
      <c r="EE153" s="263"/>
      <c r="EF153" s="263"/>
      <c r="EG153" s="263"/>
      <c r="EH153" s="263"/>
      <c r="EI153" s="263"/>
      <c r="EJ153" s="263"/>
      <c r="EK153" s="263"/>
      <c r="EL153" s="263"/>
      <c r="EM153" s="263"/>
      <c r="EN153" s="263"/>
      <c r="EO153" s="263"/>
      <c r="EP153" s="263"/>
      <c r="EQ153" s="263"/>
      <c r="ER153" s="263"/>
      <c r="ES153" s="263"/>
      <c r="ET153" s="263"/>
      <c r="EU153" s="263"/>
      <c r="EV153" s="263"/>
      <c r="EW153" s="263"/>
      <c r="EX153" s="263"/>
      <c r="EY153" s="263"/>
      <c r="EZ153" s="263"/>
      <c r="FA153" s="263"/>
      <c r="FB153" s="263"/>
      <c r="FC153" s="263"/>
      <c r="FD153" s="263"/>
      <c r="FE153" s="263"/>
      <c r="FF153" s="263"/>
      <c r="FG153" s="263"/>
      <c r="FH153" s="263"/>
      <c r="FI153" s="263"/>
      <c r="FJ153" s="263"/>
      <c r="FK153" s="263"/>
      <c r="FL153" s="263"/>
      <c r="FM153" s="263"/>
      <c r="FN153" s="263"/>
      <c r="FO153" s="263"/>
      <c r="FP153" s="263"/>
      <c r="FQ153" s="263"/>
      <c r="FR153" s="263"/>
      <c r="FS153" s="263"/>
      <c r="FT153" s="263"/>
      <c r="FU153" s="263"/>
      <c r="FV153" s="263"/>
      <c r="FW153" s="263"/>
      <c r="FX153" s="263"/>
      <c r="FY153" s="263"/>
      <c r="FZ153" s="263"/>
      <c r="GA153" s="263"/>
      <c r="GB153" s="263"/>
      <c r="GC153" s="263"/>
      <c r="GD153" s="263"/>
      <c r="GE153" s="263"/>
      <c r="GF153" s="263"/>
      <c r="GG153" s="263"/>
      <c r="GH153" s="263"/>
      <c r="GI153" s="263"/>
      <c r="GJ153" s="263"/>
      <c r="GK153" s="263"/>
      <c r="GL153" s="263"/>
      <c r="GM153" s="263"/>
      <c r="GN153" s="263"/>
      <c r="GO153" s="263"/>
      <c r="GP153" s="263"/>
      <c r="GQ153" s="263"/>
      <c r="GR153" s="263"/>
      <c r="GS153" s="263"/>
      <c r="GT153" s="263"/>
      <c r="GU153" s="263"/>
      <c r="GV153" s="263"/>
      <c r="GW153" s="263"/>
      <c r="GX153" s="263"/>
      <c r="GY153" s="263"/>
      <c r="GZ153" s="263"/>
      <c r="HA153" s="263"/>
      <c r="HB153" s="263"/>
      <c r="HC153" s="263"/>
      <c r="HD153" s="263"/>
      <c r="HE153" s="263"/>
      <c r="HF153" s="263"/>
      <c r="HG153" s="263"/>
      <c r="HH153" s="263"/>
      <c r="HI153" s="263"/>
      <c r="HJ153" s="263"/>
      <c r="HK153" s="263"/>
      <c r="HL153" s="263"/>
      <c r="HM153" s="263"/>
      <c r="HN153" s="263"/>
      <c r="HO153" s="263"/>
      <c r="HP153" s="263"/>
      <c r="HQ153" s="263"/>
      <c r="HR153" s="263"/>
      <c r="HS153" s="263"/>
      <c r="HT153" s="263"/>
      <c r="HU153" s="263"/>
      <c r="HV153" s="263"/>
      <c r="HW153" s="263"/>
      <c r="HX153" s="263"/>
      <c r="HY153" s="263"/>
      <c r="HZ153" s="263"/>
      <c r="IA153" s="263"/>
      <c r="IB153" s="263"/>
      <c r="IC153" s="263"/>
      <c r="ID153" s="263"/>
      <c r="IE153" s="263"/>
      <c r="IF153" s="263"/>
      <c r="IG153" s="263"/>
      <c r="IH153" s="263"/>
      <c r="II153" s="263"/>
      <c r="IJ153" s="263"/>
      <c r="IK153" s="263"/>
      <c r="IL153" s="263"/>
      <c r="IM153" s="263"/>
      <c r="IN153" s="263"/>
      <c r="IO153" s="263"/>
      <c r="IP153" s="263"/>
      <c r="IQ153" s="263"/>
      <c r="IR153" s="263"/>
      <c r="IS153" s="263"/>
      <c r="IT153" s="263"/>
      <c r="IU153" s="263"/>
      <c r="IV153" s="263"/>
    </row>
    <row r="154" spans="1:256" s="263" customFormat="1" ht="12" customHeight="1">
      <c r="A154" s="314" t="s">
        <v>202</v>
      </c>
      <c r="B154" s="276">
        <v>78764</v>
      </c>
      <c r="C154" s="349">
        <v>88683</v>
      </c>
      <c r="D154" s="350"/>
      <c r="E154" s="115">
        <f aca="true" t="shared" si="27" ref="E154:E164">SUM(C154,B154)</f>
        <v>167447</v>
      </c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7"/>
      <c r="BS154" s="97"/>
      <c r="BT154" s="97"/>
      <c r="BU154" s="97"/>
      <c r="BV154" s="97"/>
      <c r="BW154" s="97"/>
      <c r="BX154" s="97"/>
      <c r="BY154" s="97"/>
      <c r="BZ154" s="97"/>
      <c r="CA154" s="97"/>
      <c r="CB154" s="97"/>
      <c r="CC154" s="97"/>
      <c r="CD154" s="97"/>
      <c r="CE154" s="97"/>
      <c r="CF154" s="97"/>
      <c r="CG154" s="97"/>
      <c r="CH154" s="97"/>
      <c r="CI154" s="97"/>
      <c r="CJ154" s="97"/>
      <c r="CK154" s="97"/>
      <c r="CL154" s="97"/>
      <c r="CM154" s="97"/>
      <c r="CN154" s="97"/>
      <c r="CO154" s="97"/>
      <c r="CP154" s="97"/>
      <c r="CQ154" s="97"/>
      <c r="CR154" s="97"/>
      <c r="CS154" s="97"/>
      <c r="CT154" s="97"/>
      <c r="CU154" s="97"/>
      <c r="CV154" s="97"/>
      <c r="CW154" s="97"/>
      <c r="CX154" s="97"/>
      <c r="CY154" s="97"/>
      <c r="CZ154" s="97"/>
      <c r="DA154" s="97"/>
      <c r="DB154" s="97"/>
      <c r="DC154" s="97"/>
      <c r="DD154" s="97"/>
      <c r="DE154" s="97"/>
      <c r="DF154" s="97"/>
      <c r="DG154" s="97"/>
      <c r="DH154" s="97"/>
      <c r="DI154" s="97"/>
      <c r="DJ154" s="97"/>
      <c r="DK154" s="97"/>
      <c r="DL154" s="97"/>
      <c r="DM154" s="97"/>
      <c r="DN154" s="97"/>
      <c r="DO154" s="97"/>
      <c r="DP154" s="97"/>
      <c r="DQ154" s="97"/>
      <c r="DR154" s="97"/>
      <c r="DS154" s="97"/>
      <c r="DT154" s="97"/>
      <c r="DU154" s="97"/>
      <c r="DV154" s="97"/>
      <c r="DW154" s="97"/>
      <c r="DX154" s="97"/>
      <c r="DY154" s="97"/>
      <c r="DZ154" s="97"/>
      <c r="EA154" s="97"/>
      <c r="EB154" s="97"/>
      <c r="EC154" s="97"/>
      <c r="ED154" s="97"/>
      <c r="EE154" s="97"/>
      <c r="EF154" s="97"/>
      <c r="EG154" s="97"/>
      <c r="EH154" s="97"/>
      <c r="EI154" s="97"/>
      <c r="EJ154" s="97"/>
      <c r="EK154" s="97"/>
      <c r="EL154" s="97"/>
      <c r="EM154" s="97"/>
      <c r="EN154" s="97"/>
      <c r="EO154" s="97"/>
      <c r="EP154" s="97"/>
      <c r="EQ154" s="97"/>
      <c r="ER154" s="97"/>
      <c r="ES154" s="97"/>
      <c r="ET154" s="97"/>
      <c r="EU154" s="97"/>
      <c r="EV154" s="97"/>
      <c r="EW154" s="97"/>
      <c r="EX154" s="97"/>
      <c r="EY154" s="97"/>
      <c r="EZ154" s="97"/>
      <c r="FA154" s="97"/>
      <c r="FB154" s="97"/>
      <c r="FC154" s="97"/>
      <c r="FD154" s="97"/>
      <c r="FE154" s="97"/>
      <c r="FF154" s="97"/>
      <c r="FG154" s="97"/>
      <c r="FH154" s="97"/>
      <c r="FI154" s="97"/>
      <c r="FJ154" s="97"/>
      <c r="FK154" s="97"/>
      <c r="FL154" s="97"/>
      <c r="FM154" s="97"/>
      <c r="FN154" s="97"/>
      <c r="FO154" s="97"/>
      <c r="FP154" s="97"/>
      <c r="FQ154" s="97"/>
      <c r="FR154" s="97"/>
      <c r="FS154" s="97"/>
      <c r="FT154" s="97"/>
      <c r="FU154" s="97"/>
      <c r="FV154" s="97"/>
      <c r="FW154" s="97"/>
      <c r="FX154" s="97"/>
      <c r="FY154" s="97"/>
      <c r="FZ154" s="97"/>
      <c r="GA154" s="97"/>
      <c r="GB154" s="97"/>
      <c r="GC154" s="97"/>
      <c r="GD154" s="97"/>
      <c r="GE154" s="97"/>
      <c r="GF154" s="97"/>
      <c r="GG154" s="97"/>
      <c r="GH154" s="97"/>
      <c r="GI154" s="97"/>
      <c r="GJ154" s="97"/>
      <c r="GK154" s="97"/>
      <c r="GL154" s="97"/>
      <c r="GM154" s="97"/>
      <c r="GN154" s="97"/>
      <c r="GO154" s="97"/>
      <c r="GP154" s="97"/>
      <c r="GQ154" s="97"/>
      <c r="GR154" s="97"/>
      <c r="GS154" s="97"/>
      <c r="GT154" s="97"/>
      <c r="GU154" s="97"/>
      <c r="GV154" s="97"/>
      <c r="GW154" s="97"/>
      <c r="GX154" s="97"/>
      <c r="GY154" s="97"/>
      <c r="GZ154" s="97"/>
      <c r="HA154" s="97"/>
      <c r="HB154" s="97"/>
      <c r="HC154" s="97"/>
      <c r="HD154" s="97"/>
      <c r="HE154" s="97"/>
      <c r="HF154" s="97"/>
      <c r="HG154" s="97"/>
      <c r="HH154" s="97"/>
      <c r="HI154" s="97"/>
      <c r="HJ154" s="97"/>
      <c r="HK154" s="97"/>
      <c r="HL154" s="97"/>
      <c r="HM154" s="97"/>
      <c r="HN154" s="97"/>
      <c r="HO154" s="97"/>
      <c r="HP154" s="97"/>
      <c r="HQ154" s="97"/>
      <c r="HR154" s="97"/>
      <c r="HS154" s="97"/>
      <c r="HT154" s="97"/>
      <c r="HU154" s="97"/>
      <c r="HV154" s="97"/>
      <c r="HW154" s="97"/>
      <c r="HX154" s="97"/>
      <c r="HY154" s="97"/>
      <c r="HZ154" s="97"/>
      <c r="IA154" s="97"/>
      <c r="IB154" s="97"/>
      <c r="IC154" s="97"/>
      <c r="ID154" s="97"/>
      <c r="IE154" s="97"/>
      <c r="IF154" s="97"/>
      <c r="IG154" s="97"/>
      <c r="IH154" s="97"/>
      <c r="II154" s="97"/>
      <c r="IJ154" s="97"/>
      <c r="IK154" s="97"/>
      <c r="IL154" s="97"/>
      <c r="IM154" s="97"/>
      <c r="IN154" s="97"/>
      <c r="IO154" s="97"/>
      <c r="IP154" s="97"/>
      <c r="IQ154" s="97"/>
      <c r="IR154" s="97"/>
      <c r="IS154" s="97"/>
      <c r="IT154" s="97"/>
      <c r="IU154" s="97"/>
      <c r="IV154" s="97"/>
    </row>
    <row r="155" spans="1:256" s="263" customFormat="1" ht="12" customHeight="1">
      <c r="A155" s="314" t="s">
        <v>63</v>
      </c>
      <c r="B155" s="276">
        <v>78526</v>
      </c>
      <c r="C155" s="349">
        <v>84817</v>
      </c>
      <c r="D155" s="350"/>
      <c r="E155" s="115">
        <f t="shared" si="27"/>
        <v>163343</v>
      </c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  <c r="BT155" s="137"/>
      <c r="BU155" s="137"/>
      <c r="BV155" s="137"/>
      <c r="BW155" s="137"/>
      <c r="BX155" s="137"/>
      <c r="BY155" s="137"/>
      <c r="BZ155" s="137"/>
      <c r="CA155" s="137"/>
      <c r="CB155" s="137"/>
      <c r="CC155" s="137"/>
      <c r="CD155" s="137"/>
      <c r="CE155" s="137"/>
      <c r="CF155" s="137"/>
      <c r="CG155" s="137"/>
      <c r="CH155" s="137"/>
      <c r="CI155" s="137"/>
      <c r="CJ155" s="137"/>
      <c r="CK155" s="137"/>
      <c r="CL155" s="137"/>
      <c r="CM155" s="137"/>
      <c r="CN155" s="137"/>
      <c r="CO155" s="137"/>
      <c r="CP155" s="137"/>
      <c r="CQ155" s="137"/>
      <c r="CR155" s="137"/>
      <c r="CS155" s="137"/>
      <c r="CT155" s="137"/>
      <c r="CU155" s="137"/>
      <c r="CV155" s="137"/>
      <c r="CW155" s="137"/>
      <c r="CX155" s="137"/>
      <c r="CY155" s="137"/>
      <c r="CZ155" s="137"/>
      <c r="DA155" s="137"/>
      <c r="DB155" s="137"/>
      <c r="DC155" s="137"/>
      <c r="DD155" s="137"/>
      <c r="DE155" s="137"/>
      <c r="DF155" s="137"/>
      <c r="DG155" s="137"/>
      <c r="DH155" s="137"/>
      <c r="DI155" s="137"/>
      <c r="DJ155" s="137"/>
      <c r="DK155" s="137"/>
      <c r="DL155" s="137"/>
      <c r="DM155" s="137"/>
      <c r="DN155" s="137"/>
      <c r="DO155" s="137"/>
      <c r="DP155" s="137"/>
      <c r="DQ155" s="137"/>
      <c r="DR155" s="137"/>
      <c r="DS155" s="137"/>
      <c r="DT155" s="137"/>
      <c r="DU155" s="137"/>
      <c r="DV155" s="137"/>
      <c r="DW155" s="137"/>
      <c r="DX155" s="137"/>
      <c r="DY155" s="137"/>
      <c r="DZ155" s="137"/>
      <c r="EA155" s="137"/>
      <c r="EB155" s="137"/>
      <c r="EC155" s="137"/>
      <c r="ED155" s="137"/>
      <c r="EE155" s="137"/>
      <c r="EF155" s="137"/>
      <c r="EG155" s="137"/>
      <c r="EH155" s="137"/>
      <c r="EI155" s="137"/>
      <c r="EJ155" s="137"/>
      <c r="EK155" s="137"/>
      <c r="EL155" s="137"/>
      <c r="EM155" s="137"/>
      <c r="EN155" s="137"/>
      <c r="EO155" s="137"/>
      <c r="EP155" s="137"/>
      <c r="EQ155" s="137"/>
      <c r="ER155" s="137"/>
      <c r="ES155" s="137"/>
      <c r="ET155" s="137"/>
      <c r="EU155" s="137"/>
      <c r="EV155" s="137"/>
      <c r="EW155" s="137"/>
      <c r="EX155" s="137"/>
      <c r="EY155" s="137"/>
      <c r="EZ155" s="137"/>
      <c r="FA155" s="137"/>
      <c r="FB155" s="137"/>
      <c r="FC155" s="137"/>
      <c r="FD155" s="137"/>
      <c r="FE155" s="137"/>
      <c r="FF155" s="137"/>
      <c r="FG155" s="137"/>
      <c r="FH155" s="137"/>
      <c r="FI155" s="137"/>
      <c r="FJ155" s="137"/>
      <c r="FK155" s="137"/>
      <c r="FL155" s="137"/>
      <c r="FM155" s="137"/>
      <c r="FN155" s="137"/>
      <c r="FO155" s="137"/>
      <c r="FP155" s="137"/>
      <c r="FQ155" s="137"/>
      <c r="FR155" s="137"/>
      <c r="FS155" s="137"/>
      <c r="FT155" s="137"/>
      <c r="FU155" s="137"/>
      <c r="FV155" s="137"/>
      <c r="FW155" s="137"/>
      <c r="FX155" s="137"/>
      <c r="FY155" s="137"/>
      <c r="FZ155" s="137"/>
      <c r="GA155" s="137"/>
      <c r="GB155" s="137"/>
      <c r="GC155" s="137"/>
      <c r="GD155" s="137"/>
      <c r="GE155" s="137"/>
      <c r="GF155" s="137"/>
      <c r="GG155" s="137"/>
      <c r="GH155" s="137"/>
      <c r="GI155" s="137"/>
      <c r="GJ155" s="137"/>
      <c r="GK155" s="137"/>
      <c r="GL155" s="137"/>
      <c r="GM155" s="137"/>
      <c r="GN155" s="137"/>
      <c r="GO155" s="137"/>
      <c r="GP155" s="137"/>
      <c r="GQ155" s="137"/>
      <c r="GR155" s="137"/>
      <c r="GS155" s="137"/>
      <c r="GT155" s="137"/>
      <c r="GU155" s="137"/>
      <c r="GV155" s="137"/>
      <c r="GW155" s="137"/>
      <c r="GX155" s="137"/>
      <c r="GY155" s="137"/>
      <c r="GZ155" s="137"/>
      <c r="HA155" s="137"/>
      <c r="HB155" s="137"/>
      <c r="HC155" s="137"/>
      <c r="HD155" s="137"/>
      <c r="HE155" s="137"/>
      <c r="HF155" s="137"/>
      <c r="HG155" s="137"/>
      <c r="HH155" s="137"/>
      <c r="HI155" s="137"/>
      <c r="HJ155" s="137"/>
      <c r="HK155" s="137"/>
      <c r="HL155" s="137"/>
      <c r="HM155" s="137"/>
      <c r="HN155" s="137"/>
      <c r="HO155" s="137"/>
      <c r="HP155" s="137"/>
      <c r="HQ155" s="137"/>
      <c r="HR155" s="137"/>
      <c r="HS155" s="137"/>
      <c r="HT155" s="137"/>
      <c r="HU155" s="137"/>
      <c r="HV155" s="137"/>
      <c r="HW155" s="137"/>
      <c r="HX155" s="137"/>
      <c r="HY155" s="137"/>
      <c r="HZ155" s="137"/>
      <c r="IA155" s="137"/>
      <c r="IB155" s="137"/>
      <c r="IC155" s="137"/>
      <c r="ID155" s="137"/>
      <c r="IE155" s="137"/>
      <c r="IF155" s="137"/>
      <c r="IG155" s="137"/>
      <c r="IH155" s="137"/>
      <c r="II155" s="137"/>
      <c r="IJ155" s="137"/>
      <c r="IK155" s="137"/>
      <c r="IL155" s="137"/>
      <c r="IM155" s="137"/>
      <c r="IN155" s="137"/>
      <c r="IO155" s="137"/>
      <c r="IP155" s="137"/>
      <c r="IQ155" s="137"/>
      <c r="IR155" s="137"/>
      <c r="IS155" s="137"/>
      <c r="IT155" s="137"/>
      <c r="IU155" s="137"/>
      <c r="IV155" s="137"/>
    </row>
    <row r="156" spans="1:256" s="263" customFormat="1" ht="12" customHeight="1" thickBot="1">
      <c r="A156" s="315" t="s">
        <v>64</v>
      </c>
      <c r="B156" s="316">
        <v>80010</v>
      </c>
      <c r="C156" s="354">
        <v>88536</v>
      </c>
      <c r="D156" s="355"/>
      <c r="E156" s="317">
        <f t="shared" si="27"/>
        <v>168546</v>
      </c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  <c r="BT156" s="137"/>
      <c r="BU156" s="137"/>
      <c r="BV156" s="137"/>
      <c r="BW156" s="137"/>
      <c r="BX156" s="137"/>
      <c r="BY156" s="137"/>
      <c r="BZ156" s="137"/>
      <c r="CA156" s="137"/>
      <c r="CB156" s="137"/>
      <c r="CC156" s="137"/>
      <c r="CD156" s="137"/>
      <c r="CE156" s="137"/>
      <c r="CF156" s="137"/>
      <c r="CG156" s="137"/>
      <c r="CH156" s="137"/>
      <c r="CI156" s="137"/>
      <c r="CJ156" s="137"/>
      <c r="CK156" s="137"/>
      <c r="CL156" s="137"/>
      <c r="CM156" s="137"/>
      <c r="CN156" s="137"/>
      <c r="CO156" s="137"/>
      <c r="CP156" s="137"/>
      <c r="CQ156" s="137"/>
      <c r="CR156" s="137"/>
      <c r="CS156" s="137"/>
      <c r="CT156" s="137"/>
      <c r="CU156" s="137"/>
      <c r="CV156" s="137"/>
      <c r="CW156" s="137"/>
      <c r="CX156" s="137"/>
      <c r="CY156" s="137"/>
      <c r="CZ156" s="137"/>
      <c r="DA156" s="137"/>
      <c r="DB156" s="137"/>
      <c r="DC156" s="137"/>
      <c r="DD156" s="137"/>
      <c r="DE156" s="137"/>
      <c r="DF156" s="137"/>
      <c r="DG156" s="137"/>
      <c r="DH156" s="137"/>
      <c r="DI156" s="137"/>
      <c r="DJ156" s="137"/>
      <c r="DK156" s="137"/>
      <c r="DL156" s="137"/>
      <c r="DM156" s="137"/>
      <c r="DN156" s="137"/>
      <c r="DO156" s="137"/>
      <c r="DP156" s="137"/>
      <c r="DQ156" s="137"/>
      <c r="DR156" s="137"/>
      <c r="DS156" s="137"/>
      <c r="DT156" s="137"/>
      <c r="DU156" s="137"/>
      <c r="DV156" s="137"/>
      <c r="DW156" s="137"/>
      <c r="DX156" s="137"/>
      <c r="DY156" s="137"/>
      <c r="DZ156" s="137"/>
      <c r="EA156" s="137"/>
      <c r="EB156" s="137"/>
      <c r="EC156" s="137"/>
      <c r="ED156" s="137"/>
      <c r="EE156" s="137"/>
      <c r="EF156" s="137"/>
      <c r="EG156" s="137"/>
      <c r="EH156" s="137"/>
      <c r="EI156" s="137"/>
      <c r="EJ156" s="137"/>
      <c r="EK156" s="137"/>
      <c r="EL156" s="137"/>
      <c r="EM156" s="137"/>
      <c r="EN156" s="137"/>
      <c r="EO156" s="137"/>
      <c r="EP156" s="137"/>
      <c r="EQ156" s="137"/>
      <c r="ER156" s="137"/>
      <c r="ES156" s="137"/>
      <c r="ET156" s="137"/>
      <c r="EU156" s="137"/>
      <c r="EV156" s="137"/>
      <c r="EW156" s="137"/>
      <c r="EX156" s="137"/>
      <c r="EY156" s="137"/>
      <c r="EZ156" s="137"/>
      <c r="FA156" s="137"/>
      <c r="FB156" s="137"/>
      <c r="FC156" s="137"/>
      <c r="FD156" s="137"/>
      <c r="FE156" s="137"/>
      <c r="FF156" s="137"/>
      <c r="FG156" s="137"/>
      <c r="FH156" s="137"/>
      <c r="FI156" s="137"/>
      <c r="FJ156" s="137"/>
      <c r="FK156" s="137"/>
      <c r="FL156" s="137"/>
      <c r="FM156" s="137"/>
      <c r="FN156" s="137"/>
      <c r="FO156" s="137"/>
      <c r="FP156" s="137"/>
      <c r="FQ156" s="137"/>
      <c r="FR156" s="137"/>
      <c r="FS156" s="137"/>
      <c r="FT156" s="137"/>
      <c r="FU156" s="137"/>
      <c r="FV156" s="137"/>
      <c r="FW156" s="137"/>
      <c r="FX156" s="137"/>
      <c r="FY156" s="137"/>
      <c r="FZ156" s="137"/>
      <c r="GA156" s="137"/>
      <c r="GB156" s="137"/>
      <c r="GC156" s="137"/>
      <c r="GD156" s="137"/>
      <c r="GE156" s="137"/>
      <c r="GF156" s="137"/>
      <c r="GG156" s="137"/>
      <c r="GH156" s="137"/>
      <c r="GI156" s="137"/>
      <c r="GJ156" s="137"/>
      <c r="GK156" s="137"/>
      <c r="GL156" s="137"/>
      <c r="GM156" s="137"/>
      <c r="GN156" s="137"/>
      <c r="GO156" s="137"/>
      <c r="GP156" s="137"/>
      <c r="GQ156" s="137"/>
      <c r="GR156" s="137"/>
      <c r="GS156" s="137"/>
      <c r="GT156" s="137"/>
      <c r="GU156" s="137"/>
      <c r="GV156" s="137"/>
      <c r="GW156" s="137"/>
      <c r="GX156" s="137"/>
      <c r="GY156" s="137"/>
      <c r="GZ156" s="137"/>
      <c r="HA156" s="137"/>
      <c r="HB156" s="137"/>
      <c r="HC156" s="137"/>
      <c r="HD156" s="137"/>
      <c r="HE156" s="137"/>
      <c r="HF156" s="137"/>
      <c r="HG156" s="137"/>
      <c r="HH156" s="137"/>
      <c r="HI156" s="137"/>
      <c r="HJ156" s="137"/>
      <c r="HK156" s="137"/>
      <c r="HL156" s="137"/>
      <c r="HM156" s="137"/>
      <c r="HN156" s="137"/>
      <c r="HO156" s="137"/>
      <c r="HP156" s="137"/>
      <c r="HQ156" s="137"/>
      <c r="HR156" s="137"/>
      <c r="HS156" s="137"/>
      <c r="HT156" s="137"/>
      <c r="HU156" s="137"/>
      <c r="HV156" s="137"/>
      <c r="HW156" s="137"/>
      <c r="HX156" s="137"/>
      <c r="HY156" s="137"/>
      <c r="HZ156" s="137"/>
      <c r="IA156" s="137"/>
      <c r="IB156" s="137"/>
      <c r="IC156" s="137"/>
      <c r="ID156" s="137"/>
      <c r="IE156" s="137"/>
      <c r="IF156" s="137"/>
      <c r="IG156" s="137"/>
      <c r="IH156" s="137"/>
      <c r="II156" s="137"/>
      <c r="IJ156" s="137"/>
      <c r="IK156" s="137"/>
      <c r="IL156" s="137"/>
      <c r="IM156" s="137"/>
      <c r="IN156" s="137"/>
      <c r="IO156" s="137"/>
      <c r="IP156" s="137"/>
      <c r="IQ156" s="137"/>
      <c r="IR156" s="137"/>
      <c r="IS156" s="137"/>
      <c r="IT156" s="137"/>
      <c r="IU156" s="137"/>
      <c r="IV156" s="137"/>
    </row>
    <row r="157" spans="1:256" s="263" customFormat="1" ht="12" customHeight="1" thickTop="1">
      <c r="A157" s="314" t="s">
        <v>204</v>
      </c>
      <c r="B157" s="276">
        <v>83025</v>
      </c>
      <c r="C157" s="349">
        <v>97025</v>
      </c>
      <c r="D157" s="350"/>
      <c r="E157" s="115">
        <f t="shared" si="27"/>
        <v>180050</v>
      </c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  <c r="BT157" s="137"/>
      <c r="BU157" s="137"/>
      <c r="BV157" s="137"/>
      <c r="BW157" s="137"/>
      <c r="BX157" s="137"/>
      <c r="BY157" s="137"/>
      <c r="BZ157" s="137"/>
      <c r="CA157" s="137"/>
      <c r="CB157" s="137"/>
      <c r="CC157" s="137"/>
      <c r="CD157" s="137"/>
      <c r="CE157" s="137"/>
      <c r="CF157" s="137"/>
      <c r="CG157" s="137"/>
      <c r="CH157" s="137"/>
      <c r="CI157" s="137"/>
      <c r="CJ157" s="137"/>
      <c r="CK157" s="137"/>
      <c r="CL157" s="137"/>
      <c r="CM157" s="137"/>
      <c r="CN157" s="137"/>
      <c r="CO157" s="137"/>
      <c r="CP157" s="137"/>
      <c r="CQ157" s="137"/>
      <c r="CR157" s="137"/>
      <c r="CS157" s="137"/>
      <c r="CT157" s="137"/>
      <c r="CU157" s="137"/>
      <c r="CV157" s="137"/>
      <c r="CW157" s="137"/>
      <c r="CX157" s="137"/>
      <c r="CY157" s="137"/>
      <c r="CZ157" s="137"/>
      <c r="DA157" s="137"/>
      <c r="DB157" s="137"/>
      <c r="DC157" s="137"/>
      <c r="DD157" s="137"/>
      <c r="DE157" s="137"/>
      <c r="DF157" s="137"/>
      <c r="DG157" s="137"/>
      <c r="DH157" s="137"/>
      <c r="DI157" s="137"/>
      <c r="DJ157" s="137"/>
      <c r="DK157" s="137"/>
      <c r="DL157" s="137"/>
      <c r="DM157" s="137"/>
      <c r="DN157" s="137"/>
      <c r="DO157" s="137"/>
      <c r="DP157" s="137"/>
      <c r="DQ157" s="137"/>
      <c r="DR157" s="137"/>
      <c r="DS157" s="137"/>
      <c r="DT157" s="137"/>
      <c r="DU157" s="137"/>
      <c r="DV157" s="137"/>
      <c r="DW157" s="137"/>
      <c r="DX157" s="137"/>
      <c r="DY157" s="137"/>
      <c r="DZ157" s="137"/>
      <c r="EA157" s="137"/>
      <c r="EB157" s="137"/>
      <c r="EC157" s="137"/>
      <c r="ED157" s="137"/>
      <c r="EE157" s="137"/>
      <c r="EF157" s="137"/>
      <c r="EG157" s="137"/>
      <c r="EH157" s="137"/>
      <c r="EI157" s="137"/>
      <c r="EJ157" s="137"/>
      <c r="EK157" s="137"/>
      <c r="EL157" s="137"/>
      <c r="EM157" s="137"/>
      <c r="EN157" s="137"/>
      <c r="EO157" s="137"/>
      <c r="EP157" s="137"/>
      <c r="EQ157" s="137"/>
      <c r="ER157" s="137"/>
      <c r="ES157" s="137"/>
      <c r="ET157" s="137"/>
      <c r="EU157" s="137"/>
      <c r="EV157" s="137"/>
      <c r="EW157" s="137"/>
      <c r="EX157" s="137"/>
      <c r="EY157" s="137"/>
      <c r="EZ157" s="137"/>
      <c r="FA157" s="137"/>
      <c r="FB157" s="137"/>
      <c r="FC157" s="137"/>
      <c r="FD157" s="137"/>
      <c r="FE157" s="137"/>
      <c r="FF157" s="137"/>
      <c r="FG157" s="137"/>
      <c r="FH157" s="137"/>
      <c r="FI157" s="137"/>
      <c r="FJ157" s="137"/>
      <c r="FK157" s="137"/>
      <c r="FL157" s="137"/>
      <c r="FM157" s="137"/>
      <c r="FN157" s="137"/>
      <c r="FO157" s="137"/>
      <c r="FP157" s="137"/>
      <c r="FQ157" s="137"/>
      <c r="FR157" s="137"/>
      <c r="FS157" s="137"/>
      <c r="FT157" s="137"/>
      <c r="FU157" s="137"/>
      <c r="FV157" s="137"/>
      <c r="FW157" s="137"/>
      <c r="FX157" s="137"/>
      <c r="FY157" s="137"/>
      <c r="FZ157" s="137"/>
      <c r="GA157" s="137"/>
      <c r="GB157" s="137"/>
      <c r="GC157" s="137"/>
      <c r="GD157" s="137"/>
      <c r="GE157" s="137"/>
      <c r="GF157" s="137"/>
      <c r="GG157" s="137"/>
      <c r="GH157" s="137"/>
      <c r="GI157" s="137"/>
      <c r="GJ157" s="137"/>
      <c r="GK157" s="137"/>
      <c r="GL157" s="137"/>
      <c r="GM157" s="137"/>
      <c r="GN157" s="137"/>
      <c r="GO157" s="137"/>
      <c r="GP157" s="137"/>
      <c r="GQ157" s="137"/>
      <c r="GR157" s="137"/>
      <c r="GS157" s="137"/>
      <c r="GT157" s="137"/>
      <c r="GU157" s="137"/>
      <c r="GV157" s="137"/>
      <c r="GW157" s="137"/>
      <c r="GX157" s="137"/>
      <c r="GY157" s="137"/>
      <c r="GZ157" s="137"/>
      <c r="HA157" s="137"/>
      <c r="HB157" s="137"/>
      <c r="HC157" s="137"/>
      <c r="HD157" s="137"/>
      <c r="HE157" s="137"/>
      <c r="HF157" s="137"/>
      <c r="HG157" s="137"/>
      <c r="HH157" s="137"/>
      <c r="HI157" s="137"/>
      <c r="HJ157" s="137"/>
      <c r="HK157" s="137"/>
      <c r="HL157" s="137"/>
      <c r="HM157" s="137"/>
      <c r="HN157" s="137"/>
      <c r="HO157" s="137"/>
      <c r="HP157" s="137"/>
      <c r="HQ157" s="137"/>
      <c r="HR157" s="137"/>
      <c r="HS157" s="137"/>
      <c r="HT157" s="137"/>
      <c r="HU157" s="137"/>
      <c r="HV157" s="137"/>
      <c r="HW157" s="137"/>
      <c r="HX157" s="137"/>
      <c r="HY157" s="137"/>
      <c r="HZ157" s="137"/>
      <c r="IA157" s="137"/>
      <c r="IB157" s="137"/>
      <c r="IC157" s="137"/>
      <c r="ID157" s="137"/>
      <c r="IE157" s="137"/>
      <c r="IF157" s="137"/>
      <c r="IG157" s="137"/>
      <c r="IH157" s="137"/>
      <c r="II157" s="137"/>
      <c r="IJ157" s="137"/>
      <c r="IK157" s="137"/>
      <c r="IL157" s="137"/>
      <c r="IM157" s="137"/>
      <c r="IN157" s="137"/>
      <c r="IO157" s="137"/>
      <c r="IP157" s="137"/>
      <c r="IQ157" s="137"/>
      <c r="IR157" s="137"/>
      <c r="IS157" s="137"/>
      <c r="IT157" s="137"/>
      <c r="IU157" s="137"/>
      <c r="IV157" s="137"/>
    </row>
    <row r="158" spans="1:256" s="263" customFormat="1" ht="12" customHeight="1">
      <c r="A158" s="314" t="s">
        <v>68</v>
      </c>
      <c r="B158" s="276">
        <v>88807</v>
      </c>
      <c r="C158" s="349">
        <v>97289</v>
      </c>
      <c r="D158" s="350"/>
      <c r="E158" s="115">
        <f t="shared" si="27"/>
        <v>186096</v>
      </c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  <c r="BT158" s="137"/>
      <c r="BU158" s="137"/>
      <c r="BV158" s="137"/>
      <c r="BW158" s="137"/>
      <c r="BX158" s="137"/>
      <c r="BY158" s="137"/>
      <c r="BZ158" s="137"/>
      <c r="CA158" s="137"/>
      <c r="CB158" s="137"/>
      <c r="CC158" s="137"/>
      <c r="CD158" s="137"/>
      <c r="CE158" s="137"/>
      <c r="CF158" s="137"/>
      <c r="CG158" s="137"/>
      <c r="CH158" s="137"/>
      <c r="CI158" s="137"/>
      <c r="CJ158" s="137"/>
      <c r="CK158" s="137"/>
      <c r="CL158" s="137"/>
      <c r="CM158" s="137"/>
      <c r="CN158" s="137"/>
      <c r="CO158" s="137"/>
      <c r="CP158" s="137"/>
      <c r="CQ158" s="137"/>
      <c r="CR158" s="137"/>
      <c r="CS158" s="137"/>
      <c r="CT158" s="137"/>
      <c r="CU158" s="137"/>
      <c r="CV158" s="137"/>
      <c r="CW158" s="137"/>
      <c r="CX158" s="137"/>
      <c r="CY158" s="137"/>
      <c r="CZ158" s="137"/>
      <c r="DA158" s="137"/>
      <c r="DB158" s="137"/>
      <c r="DC158" s="137"/>
      <c r="DD158" s="137"/>
      <c r="DE158" s="137"/>
      <c r="DF158" s="137"/>
      <c r="DG158" s="137"/>
      <c r="DH158" s="137"/>
      <c r="DI158" s="137"/>
      <c r="DJ158" s="137"/>
      <c r="DK158" s="137"/>
      <c r="DL158" s="137"/>
      <c r="DM158" s="137"/>
      <c r="DN158" s="137"/>
      <c r="DO158" s="137"/>
      <c r="DP158" s="137"/>
      <c r="DQ158" s="137"/>
      <c r="DR158" s="137"/>
      <c r="DS158" s="137"/>
      <c r="DT158" s="137"/>
      <c r="DU158" s="137"/>
      <c r="DV158" s="137"/>
      <c r="DW158" s="137"/>
      <c r="DX158" s="137"/>
      <c r="DY158" s="137"/>
      <c r="DZ158" s="137"/>
      <c r="EA158" s="137"/>
      <c r="EB158" s="137"/>
      <c r="EC158" s="137"/>
      <c r="ED158" s="137"/>
      <c r="EE158" s="137"/>
      <c r="EF158" s="137"/>
      <c r="EG158" s="137"/>
      <c r="EH158" s="137"/>
      <c r="EI158" s="137"/>
      <c r="EJ158" s="137"/>
      <c r="EK158" s="137"/>
      <c r="EL158" s="137"/>
      <c r="EM158" s="137"/>
      <c r="EN158" s="137"/>
      <c r="EO158" s="137"/>
      <c r="EP158" s="137"/>
      <c r="EQ158" s="137"/>
      <c r="ER158" s="137"/>
      <c r="ES158" s="137"/>
      <c r="ET158" s="137"/>
      <c r="EU158" s="137"/>
      <c r="EV158" s="137"/>
      <c r="EW158" s="137"/>
      <c r="EX158" s="137"/>
      <c r="EY158" s="137"/>
      <c r="EZ158" s="137"/>
      <c r="FA158" s="137"/>
      <c r="FB158" s="137"/>
      <c r="FC158" s="137"/>
      <c r="FD158" s="137"/>
      <c r="FE158" s="137"/>
      <c r="FF158" s="137"/>
      <c r="FG158" s="137"/>
      <c r="FH158" s="137"/>
      <c r="FI158" s="137"/>
      <c r="FJ158" s="137"/>
      <c r="FK158" s="137"/>
      <c r="FL158" s="137"/>
      <c r="FM158" s="137"/>
      <c r="FN158" s="137"/>
      <c r="FO158" s="137"/>
      <c r="FP158" s="137"/>
      <c r="FQ158" s="137"/>
      <c r="FR158" s="137"/>
      <c r="FS158" s="137"/>
      <c r="FT158" s="137"/>
      <c r="FU158" s="137"/>
      <c r="FV158" s="137"/>
      <c r="FW158" s="137"/>
      <c r="FX158" s="137"/>
      <c r="FY158" s="137"/>
      <c r="FZ158" s="137"/>
      <c r="GA158" s="137"/>
      <c r="GB158" s="137"/>
      <c r="GC158" s="137"/>
      <c r="GD158" s="137"/>
      <c r="GE158" s="137"/>
      <c r="GF158" s="137"/>
      <c r="GG158" s="137"/>
      <c r="GH158" s="137"/>
      <c r="GI158" s="137"/>
      <c r="GJ158" s="137"/>
      <c r="GK158" s="137"/>
      <c r="GL158" s="137"/>
      <c r="GM158" s="137"/>
      <c r="GN158" s="137"/>
      <c r="GO158" s="137"/>
      <c r="GP158" s="137"/>
      <c r="GQ158" s="137"/>
      <c r="GR158" s="137"/>
      <c r="GS158" s="137"/>
      <c r="GT158" s="137"/>
      <c r="GU158" s="137"/>
      <c r="GV158" s="137"/>
      <c r="GW158" s="137"/>
      <c r="GX158" s="137"/>
      <c r="GY158" s="137"/>
      <c r="GZ158" s="137"/>
      <c r="HA158" s="137"/>
      <c r="HB158" s="137"/>
      <c r="HC158" s="137"/>
      <c r="HD158" s="137"/>
      <c r="HE158" s="137"/>
      <c r="HF158" s="137"/>
      <c r="HG158" s="137"/>
      <c r="HH158" s="137"/>
      <c r="HI158" s="137"/>
      <c r="HJ158" s="137"/>
      <c r="HK158" s="137"/>
      <c r="HL158" s="137"/>
      <c r="HM158" s="137"/>
      <c r="HN158" s="137"/>
      <c r="HO158" s="137"/>
      <c r="HP158" s="137"/>
      <c r="HQ158" s="137"/>
      <c r="HR158" s="137"/>
      <c r="HS158" s="137"/>
      <c r="HT158" s="137"/>
      <c r="HU158" s="137"/>
      <c r="HV158" s="137"/>
      <c r="HW158" s="137"/>
      <c r="HX158" s="137"/>
      <c r="HY158" s="137"/>
      <c r="HZ158" s="137"/>
      <c r="IA158" s="137"/>
      <c r="IB158" s="137"/>
      <c r="IC158" s="137"/>
      <c r="ID158" s="137"/>
      <c r="IE158" s="137"/>
      <c r="IF158" s="137"/>
      <c r="IG158" s="137"/>
      <c r="IH158" s="137"/>
      <c r="II158" s="137"/>
      <c r="IJ158" s="137"/>
      <c r="IK158" s="137"/>
      <c r="IL158" s="137"/>
      <c r="IM158" s="137"/>
      <c r="IN158" s="137"/>
      <c r="IO158" s="137"/>
      <c r="IP158" s="137"/>
      <c r="IQ158" s="137"/>
      <c r="IR158" s="137"/>
      <c r="IS158" s="137"/>
      <c r="IT158" s="137"/>
      <c r="IU158" s="137"/>
      <c r="IV158" s="137"/>
    </row>
    <row r="159" spans="1:256" ht="12" customHeight="1">
      <c r="A159" s="314" t="s">
        <v>72</v>
      </c>
      <c r="B159" s="276">
        <v>94241</v>
      </c>
      <c r="C159" s="349">
        <v>107344</v>
      </c>
      <c r="D159" s="350"/>
      <c r="E159" s="115">
        <f t="shared" si="27"/>
        <v>201585</v>
      </c>
      <c r="F159" s="263"/>
      <c r="G159" s="309"/>
      <c r="H159" s="263"/>
      <c r="I159" s="263"/>
      <c r="J159" s="263"/>
      <c r="K159" s="263"/>
      <c r="L159" s="263"/>
      <c r="M159" s="263"/>
      <c r="N159" s="263"/>
      <c r="O159" s="263"/>
      <c r="P159" s="263"/>
      <c r="Q159" s="263"/>
      <c r="R159" s="263"/>
      <c r="S159" s="263"/>
      <c r="T159" s="263"/>
      <c r="U159" s="263"/>
      <c r="V159" s="263"/>
      <c r="W159" s="263"/>
      <c r="X159" s="263"/>
      <c r="Y159" s="263"/>
      <c r="Z159" s="263"/>
      <c r="AA159" s="263"/>
      <c r="AB159" s="263"/>
      <c r="AC159" s="263"/>
      <c r="AD159" s="263"/>
      <c r="AE159" s="263"/>
      <c r="AF159" s="263"/>
      <c r="AG159" s="263"/>
      <c r="AH159" s="263"/>
      <c r="AI159" s="263"/>
      <c r="AJ159" s="263"/>
      <c r="AK159" s="263"/>
      <c r="AL159" s="263"/>
      <c r="AM159" s="263"/>
      <c r="AN159" s="263"/>
      <c r="AO159" s="263"/>
      <c r="AP159" s="263"/>
      <c r="AQ159" s="263"/>
      <c r="AR159" s="263"/>
      <c r="AS159" s="263"/>
      <c r="AT159" s="263"/>
      <c r="AU159" s="263"/>
      <c r="AV159" s="263"/>
      <c r="AW159" s="263"/>
      <c r="AX159" s="263"/>
      <c r="AY159" s="263"/>
      <c r="AZ159" s="263"/>
      <c r="BA159" s="263"/>
      <c r="BB159" s="263"/>
      <c r="BC159" s="263"/>
      <c r="BD159" s="263"/>
      <c r="BE159" s="263"/>
      <c r="BF159" s="263"/>
      <c r="BG159" s="263"/>
      <c r="BH159" s="263"/>
      <c r="BI159" s="263"/>
      <c r="BJ159" s="263"/>
      <c r="BK159" s="263"/>
      <c r="BL159" s="263"/>
      <c r="BM159" s="263"/>
      <c r="BN159" s="263"/>
      <c r="BO159" s="263"/>
      <c r="BP159" s="263"/>
      <c r="BQ159" s="263"/>
      <c r="BR159" s="263"/>
      <c r="BS159" s="263"/>
      <c r="BT159" s="263"/>
      <c r="BU159" s="263"/>
      <c r="BV159" s="263"/>
      <c r="BW159" s="263"/>
      <c r="BX159" s="263"/>
      <c r="BY159" s="263"/>
      <c r="BZ159" s="263"/>
      <c r="CA159" s="263"/>
      <c r="CB159" s="263"/>
      <c r="CC159" s="263"/>
      <c r="CD159" s="263"/>
      <c r="CE159" s="263"/>
      <c r="CF159" s="263"/>
      <c r="CG159" s="263"/>
      <c r="CH159" s="263"/>
      <c r="CI159" s="263"/>
      <c r="CJ159" s="263"/>
      <c r="CK159" s="263"/>
      <c r="CL159" s="263"/>
      <c r="CM159" s="263"/>
      <c r="CN159" s="263"/>
      <c r="CO159" s="263"/>
      <c r="CP159" s="263"/>
      <c r="CQ159" s="263"/>
      <c r="CR159" s="263"/>
      <c r="CS159" s="263"/>
      <c r="CT159" s="263"/>
      <c r="CU159" s="263"/>
      <c r="CV159" s="263"/>
      <c r="CW159" s="263"/>
      <c r="CX159" s="263"/>
      <c r="CY159" s="263"/>
      <c r="CZ159" s="263"/>
      <c r="DA159" s="263"/>
      <c r="DB159" s="263"/>
      <c r="DC159" s="263"/>
      <c r="DD159" s="263"/>
      <c r="DE159" s="263"/>
      <c r="DF159" s="263"/>
      <c r="DG159" s="263"/>
      <c r="DH159" s="263"/>
      <c r="DI159" s="263"/>
      <c r="DJ159" s="263"/>
      <c r="DK159" s="263"/>
      <c r="DL159" s="263"/>
      <c r="DM159" s="263"/>
      <c r="DN159" s="263"/>
      <c r="DO159" s="263"/>
      <c r="DP159" s="263"/>
      <c r="DQ159" s="263"/>
      <c r="DR159" s="263"/>
      <c r="DS159" s="263"/>
      <c r="DT159" s="263"/>
      <c r="DU159" s="263"/>
      <c r="DV159" s="263"/>
      <c r="DW159" s="263"/>
      <c r="DX159" s="263"/>
      <c r="DY159" s="263"/>
      <c r="DZ159" s="263"/>
      <c r="EA159" s="263"/>
      <c r="EB159" s="263"/>
      <c r="EC159" s="263"/>
      <c r="ED159" s="263"/>
      <c r="EE159" s="263"/>
      <c r="EF159" s="263"/>
      <c r="EG159" s="263"/>
      <c r="EH159" s="263"/>
      <c r="EI159" s="263"/>
      <c r="EJ159" s="263"/>
      <c r="EK159" s="263"/>
      <c r="EL159" s="263"/>
      <c r="EM159" s="263"/>
      <c r="EN159" s="263"/>
      <c r="EO159" s="263"/>
      <c r="EP159" s="263"/>
      <c r="EQ159" s="263"/>
      <c r="ER159" s="263"/>
      <c r="ES159" s="263"/>
      <c r="ET159" s="263"/>
      <c r="EU159" s="263"/>
      <c r="EV159" s="263"/>
      <c r="EW159" s="263"/>
      <c r="EX159" s="263"/>
      <c r="EY159" s="263"/>
      <c r="EZ159" s="263"/>
      <c r="FA159" s="263"/>
      <c r="FB159" s="263"/>
      <c r="FC159" s="263"/>
      <c r="FD159" s="263"/>
      <c r="FE159" s="263"/>
      <c r="FF159" s="263"/>
      <c r="FG159" s="263"/>
      <c r="FH159" s="263"/>
      <c r="FI159" s="263"/>
      <c r="FJ159" s="263"/>
      <c r="FK159" s="263"/>
      <c r="FL159" s="263"/>
      <c r="FM159" s="263"/>
      <c r="FN159" s="263"/>
      <c r="FO159" s="263"/>
      <c r="FP159" s="263"/>
      <c r="FQ159" s="263"/>
      <c r="FR159" s="263"/>
      <c r="FS159" s="263"/>
      <c r="FT159" s="263"/>
      <c r="FU159" s="263"/>
      <c r="FV159" s="263"/>
      <c r="FW159" s="263"/>
      <c r="FX159" s="263"/>
      <c r="FY159" s="263"/>
      <c r="FZ159" s="263"/>
      <c r="GA159" s="263"/>
      <c r="GB159" s="263"/>
      <c r="GC159" s="263"/>
      <c r="GD159" s="263"/>
      <c r="GE159" s="263"/>
      <c r="GF159" s="263"/>
      <c r="GG159" s="263"/>
      <c r="GH159" s="263"/>
      <c r="GI159" s="263"/>
      <c r="GJ159" s="263"/>
      <c r="GK159" s="263"/>
      <c r="GL159" s="263"/>
      <c r="GM159" s="263"/>
      <c r="GN159" s="263"/>
      <c r="GO159" s="263"/>
      <c r="GP159" s="263"/>
      <c r="GQ159" s="263"/>
      <c r="GR159" s="263"/>
      <c r="GS159" s="263"/>
      <c r="GT159" s="263"/>
      <c r="GU159" s="263"/>
      <c r="GV159" s="263"/>
      <c r="GW159" s="263"/>
      <c r="GX159" s="263"/>
      <c r="GY159" s="263"/>
      <c r="GZ159" s="263"/>
      <c r="HA159" s="263"/>
      <c r="HB159" s="263"/>
      <c r="HC159" s="263"/>
      <c r="HD159" s="263"/>
      <c r="HE159" s="263"/>
      <c r="HF159" s="263"/>
      <c r="HG159" s="263"/>
      <c r="HH159" s="263"/>
      <c r="HI159" s="263"/>
      <c r="HJ159" s="263"/>
      <c r="HK159" s="263"/>
      <c r="HL159" s="263"/>
      <c r="HM159" s="263"/>
      <c r="HN159" s="263"/>
      <c r="HO159" s="263"/>
      <c r="HP159" s="263"/>
      <c r="HQ159" s="263"/>
      <c r="HR159" s="263"/>
      <c r="HS159" s="263"/>
      <c r="HT159" s="263"/>
      <c r="HU159" s="263"/>
      <c r="HV159" s="263"/>
      <c r="HW159" s="263"/>
      <c r="HX159" s="263"/>
      <c r="HY159" s="263"/>
      <c r="HZ159" s="263"/>
      <c r="IA159" s="263"/>
      <c r="IB159" s="263"/>
      <c r="IC159" s="263"/>
      <c r="ID159" s="263"/>
      <c r="IE159" s="263"/>
      <c r="IF159" s="263"/>
      <c r="IG159" s="263"/>
      <c r="IH159" s="263"/>
      <c r="II159" s="263"/>
      <c r="IJ159" s="263"/>
      <c r="IK159" s="263"/>
      <c r="IL159" s="263"/>
      <c r="IM159" s="263"/>
      <c r="IN159" s="263"/>
      <c r="IO159" s="263"/>
      <c r="IP159" s="263"/>
      <c r="IQ159" s="263"/>
      <c r="IR159" s="263"/>
      <c r="IS159" s="263"/>
      <c r="IT159" s="263"/>
      <c r="IU159" s="263"/>
      <c r="IV159" s="263"/>
    </row>
    <row r="160" spans="1:256" ht="12" customHeight="1">
      <c r="A160" s="314" t="s">
        <v>100</v>
      </c>
      <c r="B160" s="276">
        <v>98653</v>
      </c>
      <c r="C160" s="349">
        <v>110449</v>
      </c>
      <c r="D160" s="350"/>
      <c r="E160" s="115">
        <f t="shared" si="27"/>
        <v>209102</v>
      </c>
      <c r="F160" s="263"/>
      <c r="G160" s="309"/>
      <c r="H160" s="263"/>
      <c r="I160" s="263"/>
      <c r="J160" s="263"/>
      <c r="K160" s="263"/>
      <c r="L160" s="263"/>
      <c r="M160" s="263"/>
      <c r="N160" s="263"/>
      <c r="O160" s="263"/>
      <c r="P160" s="263"/>
      <c r="Q160" s="263"/>
      <c r="R160" s="263"/>
      <c r="S160" s="263"/>
      <c r="T160" s="263"/>
      <c r="U160" s="263"/>
      <c r="V160" s="263"/>
      <c r="W160" s="263"/>
      <c r="X160" s="263"/>
      <c r="Y160" s="263"/>
      <c r="Z160" s="263"/>
      <c r="AA160" s="263"/>
      <c r="AB160" s="263"/>
      <c r="AC160" s="263"/>
      <c r="AD160" s="263"/>
      <c r="AE160" s="263"/>
      <c r="AF160" s="263"/>
      <c r="AG160" s="263"/>
      <c r="AH160" s="263"/>
      <c r="AI160" s="263"/>
      <c r="AJ160" s="263"/>
      <c r="AK160" s="263"/>
      <c r="AL160" s="263"/>
      <c r="AM160" s="263"/>
      <c r="AN160" s="263"/>
      <c r="AO160" s="263"/>
      <c r="AP160" s="263"/>
      <c r="AQ160" s="263"/>
      <c r="AR160" s="263"/>
      <c r="AS160" s="263"/>
      <c r="AT160" s="263"/>
      <c r="AU160" s="263"/>
      <c r="AV160" s="263"/>
      <c r="AW160" s="263"/>
      <c r="AX160" s="263"/>
      <c r="AY160" s="263"/>
      <c r="AZ160" s="263"/>
      <c r="BA160" s="263"/>
      <c r="BB160" s="263"/>
      <c r="BC160" s="263"/>
      <c r="BD160" s="263"/>
      <c r="BE160" s="263"/>
      <c r="BF160" s="263"/>
      <c r="BG160" s="263"/>
      <c r="BH160" s="263"/>
      <c r="BI160" s="263"/>
      <c r="BJ160" s="263"/>
      <c r="BK160" s="263"/>
      <c r="BL160" s="263"/>
      <c r="BM160" s="263"/>
      <c r="BN160" s="263"/>
      <c r="BO160" s="263"/>
      <c r="BP160" s="263"/>
      <c r="BQ160" s="263"/>
      <c r="BR160" s="263"/>
      <c r="BS160" s="263"/>
      <c r="BT160" s="263"/>
      <c r="BU160" s="263"/>
      <c r="BV160" s="263"/>
      <c r="BW160" s="263"/>
      <c r="BX160" s="263"/>
      <c r="BY160" s="263"/>
      <c r="BZ160" s="263"/>
      <c r="CA160" s="263"/>
      <c r="CB160" s="263"/>
      <c r="CC160" s="263"/>
      <c r="CD160" s="263"/>
      <c r="CE160" s="263"/>
      <c r="CF160" s="263"/>
      <c r="CG160" s="263"/>
      <c r="CH160" s="263"/>
      <c r="CI160" s="263"/>
      <c r="CJ160" s="263"/>
      <c r="CK160" s="263"/>
      <c r="CL160" s="263"/>
      <c r="CM160" s="263"/>
      <c r="CN160" s="263"/>
      <c r="CO160" s="263"/>
      <c r="CP160" s="263"/>
      <c r="CQ160" s="263"/>
      <c r="CR160" s="263"/>
      <c r="CS160" s="263"/>
      <c r="CT160" s="263"/>
      <c r="CU160" s="263"/>
      <c r="CV160" s="263"/>
      <c r="CW160" s="263"/>
      <c r="CX160" s="263"/>
      <c r="CY160" s="263"/>
      <c r="CZ160" s="263"/>
      <c r="DA160" s="263"/>
      <c r="DB160" s="263"/>
      <c r="DC160" s="263"/>
      <c r="DD160" s="263"/>
      <c r="DE160" s="263"/>
      <c r="DF160" s="263"/>
      <c r="DG160" s="263"/>
      <c r="DH160" s="263"/>
      <c r="DI160" s="263"/>
      <c r="DJ160" s="263"/>
      <c r="DK160" s="263"/>
      <c r="DL160" s="263"/>
      <c r="DM160" s="263"/>
      <c r="DN160" s="263"/>
      <c r="DO160" s="263"/>
      <c r="DP160" s="263"/>
      <c r="DQ160" s="263"/>
      <c r="DR160" s="263"/>
      <c r="DS160" s="263"/>
      <c r="DT160" s="263"/>
      <c r="DU160" s="263"/>
      <c r="DV160" s="263"/>
      <c r="DW160" s="263"/>
      <c r="DX160" s="263"/>
      <c r="DY160" s="263"/>
      <c r="DZ160" s="263"/>
      <c r="EA160" s="263"/>
      <c r="EB160" s="263"/>
      <c r="EC160" s="263"/>
      <c r="ED160" s="263"/>
      <c r="EE160" s="263"/>
      <c r="EF160" s="263"/>
      <c r="EG160" s="263"/>
      <c r="EH160" s="263"/>
      <c r="EI160" s="263"/>
      <c r="EJ160" s="263"/>
      <c r="EK160" s="263"/>
      <c r="EL160" s="263"/>
      <c r="EM160" s="263"/>
      <c r="EN160" s="263"/>
      <c r="EO160" s="263"/>
      <c r="EP160" s="263"/>
      <c r="EQ160" s="263"/>
      <c r="ER160" s="263"/>
      <c r="ES160" s="263"/>
      <c r="ET160" s="263"/>
      <c r="EU160" s="263"/>
      <c r="EV160" s="263"/>
      <c r="EW160" s="263"/>
      <c r="EX160" s="263"/>
      <c r="EY160" s="263"/>
      <c r="EZ160" s="263"/>
      <c r="FA160" s="263"/>
      <c r="FB160" s="263"/>
      <c r="FC160" s="263"/>
      <c r="FD160" s="263"/>
      <c r="FE160" s="263"/>
      <c r="FF160" s="263"/>
      <c r="FG160" s="263"/>
      <c r="FH160" s="263"/>
      <c r="FI160" s="263"/>
      <c r="FJ160" s="263"/>
      <c r="FK160" s="263"/>
      <c r="FL160" s="263"/>
      <c r="FM160" s="263"/>
      <c r="FN160" s="263"/>
      <c r="FO160" s="263"/>
      <c r="FP160" s="263"/>
      <c r="FQ160" s="263"/>
      <c r="FR160" s="263"/>
      <c r="FS160" s="263"/>
      <c r="FT160" s="263"/>
      <c r="FU160" s="263"/>
      <c r="FV160" s="263"/>
      <c r="FW160" s="263"/>
      <c r="FX160" s="263"/>
      <c r="FY160" s="263"/>
      <c r="FZ160" s="263"/>
      <c r="GA160" s="263"/>
      <c r="GB160" s="263"/>
      <c r="GC160" s="263"/>
      <c r="GD160" s="263"/>
      <c r="GE160" s="263"/>
      <c r="GF160" s="263"/>
      <c r="GG160" s="263"/>
      <c r="GH160" s="263"/>
      <c r="GI160" s="263"/>
      <c r="GJ160" s="263"/>
      <c r="GK160" s="263"/>
      <c r="GL160" s="263"/>
      <c r="GM160" s="263"/>
      <c r="GN160" s="263"/>
      <c r="GO160" s="263"/>
      <c r="GP160" s="263"/>
      <c r="GQ160" s="263"/>
      <c r="GR160" s="263"/>
      <c r="GS160" s="263"/>
      <c r="GT160" s="263"/>
      <c r="GU160" s="263"/>
      <c r="GV160" s="263"/>
      <c r="GW160" s="263"/>
      <c r="GX160" s="263"/>
      <c r="GY160" s="263"/>
      <c r="GZ160" s="263"/>
      <c r="HA160" s="263"/>
      <c r="HB160" s="263"/>
      <c r="HC160" s="263"/>
      <c r="HD160" s="263"/>
      <c r="HE160" s="263"/>
      <c r="HF160" s="263"/>
      <c r="HG160" s="263"/>
      <c r="HH160" s="263"/>
      <c r="HI160" s="263"/>
      <c r="HJ160" s="263"/>
      <c r="HK160" s="263"/>
      <c r="HL160" s="263"/>
      <c r="HM160" s="263"/>
      <c r="HN160" s="263"/>
      <c r="HO160" s="263"/>
      <c r="HP160" s="263"/>
      <c r="HQ160" s="263"/>
      <c r="HR160" s="263"/>
      <c r="HS160" s="263"/>
      <c r="HT160" s="263"/>
      <c r="HU160" s="263"/>
      <c r="HV160" s="263"/>
      <c r="HW160" s="263"/>
      <c r="HX160" s="263"/>
      <c r="HY160" s="263"/>
      <c r="HZ160" s="263"/>
      <c r="IA160" s="263"/>
      <c r="IB160" s="263"/>
      <c r="IC160" s="263"/>
      <c r="ID160" s="263"/>
      <c r="IE160" s="263"/>
      <c r="IF160" s="263"/>
      <c r="IG160" s="263"/>
      <c r="IH160" s="263"/>
      <c r="II160" s="263"/>
      <c r="IJ160" s="263"/>
      <c r="IK160" s="263"/>
      <c r="IL160" s="263"/>
      <c r="IM160" s="263"/>
      <c r="IN160" s="263"/>
      <c r="IO160" s="263"/>
      <c r="IP160" s="263"/>
      <c r="IQ160" s="263"/>
      <c r="IR160" s="263"/>
      <c r="IS160" s="263"/>
      <c r="IT160" s="263"/>
      <c r="IU160" s="263"/>
      <c r="IV160" s="263"/>
    </row>
    <row r="161" spans="1:256" ht="12" customHeight="1" thickBot="1">
      <c r="A161" s="315" t="s">
        <v>116</v>
      </c>
      <c r="B161" s="316">
        <v>101636</v>
      </c>
      <c r="C161" s="354">
        <v>113097</v>
      </c>
      <c r="D161" s="355"/>
      <c r="E161" s="317">
        <f t="shared" si="27"/>
        <v>214733</v>
      </c>
      <c r="F161" s="263"/>
      <c r="G161" s="309"/>
      <c r="H161" s="263"/>
      <c r="I161" s="263"/>
      <c r="J161" s="263"/>
      <c r="K161" s="263"/>
      <c r="L161" s="263"/>
      <c r="M161" s="263"/>
      <c r="N161" s="263"/>
      <c r="O161" s="263"/>
      <c r="P161" s="263"/>
      <c r="Q161" s="263"/>
      <c r="R161" s="263"/>
      <c r="S161" s="263"/>
      <c r="T161" s="263"/>
      <c r="U161" s="263"/>
      <c r="V161" s="263"/>
      <c r="W161" s="263"/>
      <c r="X161" s="263"/>
      <c r="Y161" s="263"/>
      <c r="Z161" s="263"/>
      <c r="AA161" s="263"/>
      <c r="AB161" s="263"/>
      <c r="AC161" s="263"/>
      <c r="AD161" s="263"/>
      <c r="AE161" s="263"/>
      <c r="AF161" s="263"/>
      <c r="AG161" s="263"/>
      <c r="AH161" s="263"/>
      <c r="AI161" s="263"/>
      <c r="AJ161" s="263"/>
      <c r="AK161" s="263"/>
      <c r="AL161" s="263"/>
      <c r="AM161" s="263"/>
      <c r="AN161" s="263"/>
      <c r="AO161" s="263"/>
      <c r="AP161" s="263"/>
      <c r="AQ161" s="263"/>
      <c r="AR161" s="263"/>
      <c r="AS161" s="263"/>
      <c r="AT161" s="263"/>
      <c r="AU161" s="263"/>
      <c r="AV161" s="263"/>
      <c r="AW161" s="263"/>
      <c r="AX161" s="263"/>
      <c r="AY161" s="263"/>
      <c r="AZ161" s="263"/>
      <c r="BA161" s="263"/>
      <c r="BB161" s="263"/>
      <c r="BC161" s="263"/>
      <c r="BD161" s="263"/>
      <c r="BE161" s="263"/>
      <c r="BF161" s="263"/>
      <c r="BG161" s="263"/>
      <c r="BH161" s="263"/>
      <c r="BI161" s="263"/>
      <c r="BJ161" s="263"/>
      <c r="BK161" s="263"/>
      <c r="BL161" s="263"/>
      <c r="BM161" s="263"/>
      <c r="BN161" s="263"/>
      <c r="BO161" s="263"/>
      <c r="BP161" s="263"/>
      <c r="BQ161" s="263"/>
      <c r="BR161" s="263"/>
      <c r="BS161" s="263"/>
      <c r="BT161" s="263"/>
      <c r="BU161" s="263"/>
      <c r="BV161" s="263"/>
      <c r="BW161" s="263"/>
      <c r="BX161" s="263"/>
      <c r="BY161" s="263"/>
      <c r="BZ161" s="263"/>
      <c r="CA161" s="263"/>
      <c r="CB161" s="263"/>
      <c r="CC161" s="263"/>
      <c r="CD161" s="263"/>
      <c r="CE161" s="263"/>
      <c r="CF161" s="263"/>
      <c r="CG161" s="263"/>
      <c r="CH161" s="263"/>
      <c r="CI161" s="263"/>
      <c r="CJ161" s="263"/>
      <c r="CK161" s="263"/>
      <c r="CL161" s="263"/>
      <c r="CM161" s="263"/>
      <c r="CN161" s="263"/>
      <c r="CO161" s="263"/>
      <c r="CP161" s="263"/>
      <c r="CQ161" s="263"/>
      <c r="CR161" s="263"/>
      <c r="CS161" s="263"/>
      <c r="CT161" s="263"/>
      <c r="CU161" s="263"/>
      <c r="CV161" s="263"/>
      <c r="CW161" s="263"/>
      <c r="CX161" s="263"/>
      <c r="CY161" s="263"/>
      <c r="CZ161" s="263"/>
      <c r="DA161" s="263"/>
      <c r="DB161" s="263"/>
      <c r="DC161" s="263"/>
      <c r="DD161" s="263"/>
      <c r="DE161" s="263"/>
      <c r="DF161" s="263"/>
      <c r="DG161" s="263"/>
      <c r="DH161" s="263"/>
      <c r="DI161" s="263"/>
      <c r="DJ161" s="263"/>
      <c r="DK161" s="263"/>
      <c r="DL161" s="263"/>
      <c r="DM161" s="263"/>
      <c r="DN161" s="263"/>
      <c r="DO161" s="263"/>
      <c r="DP161" s="263"/>
      <c r="DQ161" s="263"/>
      <c r="DR161" s="263"/>
      <c r="DS161" s="263"/>
      <c r="DT161" s="263"/>
      <c r="DU161" s="263"/>
      <c r="DV161" s="263"/>
      <c r="DW161" s="263"/>
      <c r="DX161" s="263"/>
      <c r="DY161" s="263"/>
      <c r="DZ161" s="263"/>
      <c r="EA161" s="263"/>
      <c r="EB161" s="263"/>
      <c r="EC161" s="263"/>
      <c r="ED161" s="263"/>
      <c r="EE161" s="263"/>
      <c r="EF161" s="263"/>
      <c r="EG161" s="263"/>
      <c r="EH161" s="263"/>
      <c r="EI161" s="263"/>
      <c r="EJ161" s="263"/>
      <c r="EK161" s="263"/>
      <c r="EL161" s="263"/>
      <c r="EM161" s="263"/>
      <c r="EN161" s="263"/>
      <c r="EO161" s="263"/>
      <c r="EP161" s="263"/>
      <c r="EQ161" s="263"/>
      <c r="ER161" s="263"/>
      <c r="ES161" s="263"/>
      <c r="ET161" s="263"/>
      <c r="EU161" s="263"/>
      <c r="EV161" s="263"/>
      <c r="EW161" s="263"/>
      <c r="EX161" s="263"/>
      <c r="EY161" s="263"/>
      <c r="EZ161" s="263"/>
      <c r="FA161" s="263"/>
      <c r="FB161" s="263"/>
      <c r="FC161" s="263"/>
      <c r="FD161" s="263"/>
      <c r="FE161" s="263"/>
      <c r="FF161" s="263"/>
      <c r="FG161" s="263"/>
      <c r="FH161" s="263"/>
      <c r="FI161" s="263"/>
      <c r="FJ161" s="263"/>
      <c r="FK161" s="263"/>
      <c r="FL161" s="263"/>
      <c r="FM161" s="263"/>
      <c r="FN161" s="263"/>
      <c r="FO161" s="263"/>
      <c r="FP161" s="263"/>
      <c r="FQ161" s="263"/>
      <c r="FR161" s="263"/>
      <c r="FS161" s="263"/>
      <c r="FT161" s="263"/>
      <c r="FU161" s="263"/>
      <c r="FV161" s="263"/>
      <c r="FW161" s="263"/>
      <c r="FX161" s="263"/>
      <c r="FY161" s="263"/>
      <c r="FZ161" s="263"/>
      <c r="GA161" s="263"/>
      <c r="GB161" s="263"/>
      <c r="GC161" s="263"/>
      <c r="GD161" s="263"/>
      <c r="GE161" s="263"/>
      <c r="GF161" s="263"/>
      <c r="GG161" s="263"/>
      <c r="GH161" s="263"/>
      <c r="GI161" s="263"/>
      <c r="GJ161" s="263"/>
      <c r="GK161" s="263"/>
      <c r="GL161" s="263"/>
      <c r="GM161" s="263"/>
      <c r="GN161" s="263"/>
      <c r="GO161" s="263"/>
      <c r="GP161" s="263"/>
      <c r="GQ161" s="263"/>
      <c r="GR161" s="263"/>
      <c r="GS161" s="263"/>
      <c r="GT161" s="263"/>
      <c r="GU161" s="263"/>
      <c r="GV161" s="263"/>
      <c r="GW161" s="263"/>
      <c r="GX161" s="263"/>
      <c r="GY161" s="263"/>
      <c r="GZ161" s="263"/>
      <c r="HA161" s="263"/>
      <c r="HB161" s="263"/>
      <c r="HC161" s="263"/>
      <c r="HD161" s="263"/>
      <c r="HE161" s="263"/>
      <c r="HF161" s="263"/>
      <c r="HG161" s="263"/>
      <c r="HH161" s="263"/>
      <c r="HI161" s="263"/>
      <c r="HJ161" s="263"/>
      <c r="HK161" s="263"/>
      <c r="HL161" s="263"/>
      <c r="HM161" s="263"/>
      <c r="HN161" s="263"/>
      <c r="HO161" s="263"/>
      <c r="HP161" s="263"/>
      <c r="HQ161" s="263"/>
      <c r="HR161" s="263"/>
      <c r="HS161" s="263"/>
      <c r="HT161" s="263"/>
      <c r="HU161" s="263"/>
      <c r="HV161" s="263"/>
      <c r="HW161" s="263"/>
      <c r="HX161" s="263"/>
      <c r="HY161" s="263"/>
      <c r="HZ161" s="263"/>
      <c r="IA161" s="263"/>
      <c r="IB161" s="263"/>
      <c r="IC161" s="263"/>
      <c r="ID161" s="263"/>
      <c r="IE161" s="263"/>
      <c r="IF161" s="263"/>
      <c r="IG161" s="263"/>
      <c r="IH161" s="263"/>
      <c r="II161" s="263"/>
      <c r="IJ161" s="263"/>
      <c r="IK161" s="263"/>
      <c r="IL161" s="263"/>
      <c r="IM161" s="263"/>
      <c r="IN161" s="263"/>
      <c r="IO161" s="263"/>
      <c r="IP161" s="263"/>
      <c r="IQ161" s="263"/>
      <c r="IR161" s="263"/>
      <c r="IS161" s="263"/>
      <c r="IT161" s="263"/>
      <c r="IU161" s="263"/>
      <c r="IV161" s="263"/>
    </row>
    <row r="162" spans="1:256" ht="12" customHeight="1" thickTop="1">
      <c r="A162" s="314" t="s">
        <v>208</v>
      </c>
      <c r="B162" s="276">
        <v>104725</v>
      </c>
      <c r="C162" s="349">
        <v>114328</v>
      </c>
      <c r="D162" s="350"/>
      <c r="E162" s="115">
        <f t="shared" si="27"/>
        <v>219053</v>
      </c>
      <c r="F162" s="263"/>
      <c r="G162" s="309"/>
      <c r="H162" s="263"/>
      <c r="I162" s="263"/>
      <c r="J162" s="263"/>
      <c r="K162" s="263"/>
      <c r="L162" s="263"/>
      <c r="M162" s="263"/>
      <c r="N162" s="263"/>
      <c r="O162" s="263"/>
      <c r="P162" s="263"/>
      <c r="Q162" s="263"/>
      <c r="R162" s="263"/>
      <c r="S162" s="263"/>
      <c r="T162" s="263"/>
      <c r="U162" s="263"/>
      <c r="V162" s="263"/>
      <c r="W162" s="263"/>
      <c r="X162" s="263"/>
      <c r="Y162" s="263"/>
      <c r="Z162" s="263"/>
      <c r="AA162" s="263"/>
      <c r="AB162" s="263"/>
      <c r="AC162" s="263"/>
      <c r="AD162" s="263"/>
      <c r="AE162" s="263"/>
      <c r="AF162" s="263"/>
      <c r="AG162" s="263"/>
      <c r="AH162" s="263"/>
      <c r="AI162" s="263"/>
      <c r="AJ162" s="263"/>
      <c r="AK162" s="263"/>
      <c r="AL162" s="263"/>
      <c r="AM162" s="263"/>
      <c r="AN162" s="263"/>
      <c r="AO162" s="263"/>
      <c r="AP162" s="263"/>
      <c r="AQ162" s="263"/>
      <c r="AR162" s="263"/>
      <c r="AS162" s="263"/>
      <c r="AT162" s="263"/>
      <c r="AU162" s="263"/>
      <c r="AV162" s="263"/>
      <c r="AW162" s="263"/>
      <c r="AX162" s="263"/>
      <c r="AY162" s="263"/>
      <c r="AZ162" s="263"/>
      <c r="BA162" s="263"/>
      <c r="BB162" s="263"/>
      <c r="BC162" s="263"/>
      <c r="BD162" s="263"/>
      <c r="BE162" s="263"/>
      <c r="BF162" s="263"/>
      <c r="BG162" s="263"/>
      <c r="BH162" s="263"/>
      <c r="BI162" s="263"/>
      <c r="BJ162" s="263"/>
      <c r="BK162" s="263"/>
      <c r="BL162" s="263"/>
      <c r="BM162" s="263"/>
      <c r="BN162" s="263"/>
      <c r="BO162" s="263"/>
      <c r="BP162" s="263"/>
      <c r="BQ162" s="263"/>
      <c r="BR162" s="263"/>
      <c r="BS162" s="263"/>
      <c r="BT162" s="263"/>
      <c r="BU162" s="263"/>
      <c r="BV162" s="263"/>
      <c r="BW162" s="263"/>
      <c r="BX162" s="263"/>
      <c r="BY162" s="263"/>
      <c r="BZ162" s="263"/>
      <c r="CA162" s="263"/>
      <c r="CB162" s="263"/>
      <c r="CC162" s="263"/>
      <c r="CD162" s="263"/>
      <c r="CE162" s="263"/>
      <c r="CF162" s="263"/>
      <c r="CG162" s="263"/>
      <c r="CH162" s="263"/>
      <c r="CI162" s="263"/>
      <c r="CJ162" s="263"/>
      <c r="CK162" s="263"/>
      <c r="CL162" s="263"/>
      <c r="CM162" s="263"/>
      <c r="CN162" s="263"/>
      <c r="CO162" s="263"/>
      <c r="CP162" s="263"/>
      <c r="CQ162" s="263"/>
      <c r="CR162" s="263"/>
      <c r="CS162" s="263"/>
      <c r="CT162" s="263"/>
      <c r="CU162" s="263"/>
      <c r="CV162" s="263"/>
      <c r="CW162" s="263"/>
      <c r="CX162" s="263"/>
      <c r="CY162" s="263"/>
      <c r="CZ162" s="263"/>
      <c r="DA162" s="263"/>
      <c r="DB162" s="263"/>
      <c r="DC162" s="263"/>
      <c r="DD162" s="263"/>
      <c r="DE162" s="263"/>
      <c r="DF162" s="263"/>
      <c r="DG162" s="263"/>
      <c r="DH162" s="263"/>
      <c r="DI162" s="263"/>
      <c r="DJ162" s="263"/>
      <c r="DK162" s="263"/>
      <c r="DL162" s="263"/>
      <c r="DM162" s="263"/>
      <c r="DN162" s="263"/>
      <c r="DO162" s="263"/>
      <c r="DP162" s="263"/>
      <c r="DQ162" s="263"/>
      <c r="DR162" s="263"/>
      <c r="DS162" s="263"/>
      <c r="DT162" s="263"/>
      <c r="DU162" s="263"/>
      <c r="DV162" s="263"/>
      <c r="DW162" s="263"/>
      <c r="DX162" s="263"/>
      <c r="DY162" s="263"/>
      <c r="DZ162" s="263"/>
      <c r="EA162" s="263"/>
      <c r="EB162" s="263"/>
      <c r="EC162" s="263"/>
      <c r="ED162" s="263"/>
      <c r="EE162" s="263"/>
      <c r="EF162" s="263"/>
      <c r="EG162" s="263"/>
      <c r="EH162" s="263"/>
      <c r="EI162" s="263"/>
      <c r="EJ162" s="263"/>
      <c r="EK162" s="263"/>
      <c r="EL162" s="263"/>
      <c r="EM162" s="263"/>
      <c r="EN162" s="263"/>
      <c r="EO162" s="263"/>
      <c r="EP162" s="263"/>
      <c r="EQ162" s="263"/>
      <c r="ER162" s="263"/>
      <c r="ES162" s="263"/>
      <c r="ET162" s="263"/>
      <c r="EU162" s="263"/>
      <c r="EV162" s="263"/>
      <c r="EW162" s="263"/>
      <c r="EX162" s="263"/>
      <c r="EY162" s="263"/>
      <c r="EZ162" s="263"/>
      <c r="FA162" s="263"/>
      <c r="FB162" s="263"/>
      <c r="FC162" s="263"/>
      <c r="FD162" s="263"/>
      <c r="FE162" s="263"/>
      <c r="FF162" s="263"/>
      <c r="FG162" s="263"/>
      <c r="FH162" s="263"/>
      <c r="FI162" s="263"/>
      <c r="FJ162" s="263"/>
      <c r="FK162" s="263"/>
      <c r="FL162" s="263"/>
      <c r="FM162" s="263"/>
      <c r="FN162" s="263"/>
      <c r="FO162" s="263"/>
      <c r="FP162" s="263"/>
      <c r="FQ162" s="263"/>
      <c r="FR162" s="263"/>
      <c r="FS162" s="263"/>
      <c r="FT162" s="263"/>
      <c r="FU162" s="263"/>
      <c r="FV162" s="263"/>
      <c r="FW162" s="263"/>
      <c r="FX162" s="263"/>
      <c r="FY162" s="263"/>
      <c r="FZ162" s="263"/>
      <c r="GA162" s="263"/>
      <c r="GB162" s="263"/>
      <c r="GC162" s="263"/>
      <c r="GD162" s="263"/>
      <c r="GE162" s="263"/>
      <c r="GF162" s="263"/>
      <c r="GG162" s="263"/>
      <c r="GH162" s="263"/>
      <c r="GI162" s="263"/>
      <c r="GJ162" s="263"/>
      <c r="GK162" s="263"/>
      <c r="GL162" s="263"/>
      <c r="GM162" s="263"/>
      <c r="GN162" s="263"/>
      <c r="GO162" s="263"/>
      <c r="GP162" s="263"/>
      <c r="GQ162" s="263"/>
      <c r="GR162" s="263"/>
      <c r="GS162" s="263"/>
      <c r="GT162" s="263"/>
      <c r="GU162" s="263"/>
      <c r="GV162" s="263"/>
      <c r="GW162" s="263"/>
      <c r="GX162" s="263"/>
      <c r="GY162" s="263"/>
      <c r="GZ162" s="263"/>
      <c r="HA162" s="263"/>
      <c r="HB162" s="263"/>
      <c r="HC162" s="263"/>
      <c r="HD162" s="263"/>
      <c r="HE162" s="263"/>
      <c r="HF162" s="263"/>
      <c r="HG162" s="263"/>
      <c r="HH162" s="263"/>
      <c r="HI162" s="263"/>
      <c r="HJ162" s="263"/>
      <c r="HK162" s="263"/>
      <c r="HL162" s="263"/>
      <c r="HM162" s="263"/>
      <c r="HN162" s="263"/>
      <c r="HO162" s="263"/>
      <c r="HP162" s="263"/>
      <c r="HQ162" s="263"/>
      <c r="HR162" s="263"/>
      <c r="HS162" s="263"/>
      <c r="HT162" s="263"/>
      <c r="HU162" s="263"/>
      <c r="HV162" s="263"/>
      <c r="HW162" s="263"/>
      <c r="HX162" s="263"/>
      <c r="HY162" s="263"/>
      <c r="HZ162" s="263"/>
      <c r="IA162" s="263"/>
      <c r="IB162" s="263"/>
      <c r="IC162" s="263"/>
      <c r="ID162" s="263"/>
      <c r="IE162" s="263"/>
      <c r="IF162" s="263"/>
      <c r="IG162" s="263"/>
      <c r="IH162" s="263"/>
      <c r="II162" s="263"/>
      <c r="IJ162" s="263"/>
      <c r="IK162" s="263"/>
      <c r="IL162" s="263"/>
      <c r="IM162" s="263"/>
      <c r="IN162" s="263"/>
      <c r="IO162" s="263"/>
      <c r="IP162" s="263"/>
      <c r="IQ162" s="263"/>
      <c r="IR162" s="263"/>
      <c r="IS162" s="263"/>
      <c r="IT162" s="263"/>
      <c r="IU162" s="263"/>
      <c r="IV162" s="263"/>
    </row>
    <row r="163" spans="1:256" ht="12" customHeight="1">
      <c r="A163" s="314" t="s">
        <v>131</v>
      </c>
      <c r="B163" s="276">
        <v>107718</v>
      </c>
      <c r="C163" s="349">
        <v>114507</v>
      </c>
      <c r="D163" s="350"/>
      <c r="E163" s="115">
        <f t="shared" si="27"/>
        <v>222225</v>
      </c>
      <c r="F163" s="263"/>
      <c r="G163" s="309"/>
      <c r="H163" s="263"/>
      <c r="I163" s="263"/>
      <c r="J163" s="263"/>
      <c r="K163" s="263"/>
      <c r="L163" s="263"/>
      <c r="M163" s="263"/>
      <c r="N163" s="263"/>
      <c r="O163" s="263"/>
      <c r="P163" s="263"/>
      <c r="Q163" s="263"/>
      <c r="R163" s="263"/>
      <c r="S163" s="263"/>
      <c r="T163" s="263"/>
      <c r="U163" s="263"/>
      <c r="V163" s="263"/>
      <c r="W163" s="263"/>
      <c r="X163" s="263"/>
      <c r="Y163" s="263"/>
      <c r="Z163" s="263"/>
      <c r="AA163" s="263"/>
      <c r="AB163" s="263"/>
      <c r="AC163" s="263"/>
      <c r="AD163" s="263"/>
      <c r="AE163" s="263"/>
      <c r="AF163" s="263"/>
      <c r="AG163" s="263"/>
      <c r="AH163" s="263"/>
      <c r="AI163" s="263"/>
      <c r="AJ163" s="263"/>
      <c r="AK163" s="263"/>
      <c r="AL163" s="263"/>
      <c r="AM163" s="263"/>
      <c r="AN163" s="263"/>
      <c r="AO163" s="263"/>
      <c r="AP163" s="263"/>
      <c r="AQ163" s="263"/>
      <c r="AR163" s="263"/>
      <c r="AS163" s="263"/>
      <c r="AT163" s="263"/>
      <c r="AU163" s="263"/>
      <c r="AV163" s="263"/>
      <c r="AW163" s="263"/>
      <c r="AX163" s="263"/>
      <c r="AY163" s="263"/>
      <c r="AZ163" s="263"/>
      <c r="BA163" s="263"/>
      <c r="BB163" s="263"/>
      <c r="BC163" s="263"/>
      <c r="BD163" s="263"/>
      <c r="BE163" s="263"/>
      <c r="BF163" s="263"/>
      <c r="BG163" s="263"/>
      <c r="BH163" s="263"/>
      <c r="BI163" s="263"/>
      <c r="BJ163" s="263"/>
      <c r="BK163" s="263"/>
      <c r="BL163" s="263"/>
      <c r="BM163" s="263"/>
      <c r="BN163" s="263"/>
      <c r="BO163" s="263"/>
      <c r="BP163" s="263"/>
      <c r="BQ163" s="263"/>
      <c r="BR163" s="263"/>
      <c r="BS163" s="263"/>
      <c r="BT163" s="263"/>
      <c r="BU163" s="263"/>
      <c r="BV163" s="263"/>
      <c r="BW163" s="263"/>
      <c r="BX163" s="263"/>
      <c r="BY163" s="263"/>
      <c r="BZ163" s="263"/>
      <c r="CA163" s="263"/>
      <c r="CB163" s="263"/>
      <c r="CC163" s="263"/>
      <c r="CD163" s="263"/>
      <c r="CE163" s="263"/>
      <c r="CF163" s="263"/>
      <c r="CG163" s="263"/>
      <c r="CH163" s="263"/>
      <c r="CI163" s="263"/>
      <c r="CJ163" s="263"/>
      <c r="CK163" s="263"/>
      <c r="CL163" s="263"/>
      <c r="CM163" s="263"/>
      <c r="CN163" s="263"/>
      <c r="CO163" s="263"/>
      <c r="CP163" s="263"/>
      <c r="CQ163" s="263"/>
      <c r="CR163" s="263"/>
      <c r="CS163" s="263"/>
      <c r="CT163" s="263"/>
      <c r="CU163" s="263"/>
      <c r="CV163" s="263"/>
      <c r="CW163" s="263"/>
      <c r="CX163" s="263"/>
      <c r="CY163" s="263"/>
      <c r="CZ163" s="263"/>
      <c r="DA163" s="263"/>
      <c r="DB163" s="263"/>
      <c r="DC163" s="263"/>
      <c r="DD163" s="263"/>
      <c r="DE163" s="263"/>
      <c r="DF163" s="263"/>
      <c r="DG163" s="263"/>
      <c r="DH163" s="263"/>
      <c r="DI163" s="263"/>
      <c r="DJ163" s="263"/>
      <c r="DK163" s="263"/>
      <c r="DL163" s="263"/>
      <c r="DM163" s="263"/>
      <c r="DN163" s="263"/>
      <c r="DO163" s="263"/>
      <c r="DP163" s="263"/>
      <c r="DQ163" s="263"/>
      <c r="DR163" s="263"/>
      <c r="DS163" s="263"/>
      <c r="DT163" s="263"/>
      <c r="DU163" s="263"/>
      <c r="DV163" s="263"/>
      <c r="DW163" s="263"/>
      <c r="DX163" s="263"/>
      <c r="DY163" s="263"/>
      <c r="DZ163" s="263"/>
      <c r="EA163" s="263"/>
      <c r="EB163" s="263"/>
      <c r="EC163" s="263"/>
      <c r="ED163" s="263"/>
      <c r="EE163" s="263"/>
      <c r="EF163" s="263"/>
      <c r="EG163" s="263"/>
      <c r="EH163" s="263"/>
      <c r="EI163" s="263"/>
      <c r="EJ163" s="263"/>
      <c r="EK163" s="263"/>
      <c r="EL163" s="263"/>
      <c r="EM163" s="263"/>
      <c r="EN163" s="263"/>
      <c r="EO163" s="263"/>
      <c r="EP163" s="263"/>
      <c r="EQ163" s="263"/>
      <c r="ER163" s="263"/>
      <c r="ES163" s="263"/>
      <c r="ET163" s="263"/>
      <c r="EU163" s="263"/>
      <c r="EV163" s="263"/>
      <c r="EW163" s="263"/>
      <c r="EX163" s="263"/>
      <c r="EY163" s="263"/>
      <c r="EZ163" s="263"/>
      <c r="FA163" s="263"/>
      <c r="FB163" s="263"/>
      <c r="FC163" s="263"/>
      <c r="FD163" s="263"/>
      <c r="FE163" s="263"/>
      <c r="FF163" s="263"/>
      <c r="FG163" s="263"/>
      <c r="FH163" s="263"/>
      <c r="FI163" s="263"/>
      <c r="FJ163" s="263"/>
      <c r="FK163" s="263"/>
      <c r="FL163" s="263"/>
      <c r="FM163" s="263"/>
      <c r="FN163" s="263"/>
      <c r="FO163" s="263"/>
      <c r="FP163" s="263"/>
      <c r="FQ163" s="263"/>
      <c r="FR163" s="263"/>
      <c r="FS163" s="263"/>
      <c r="FT163" s="263"/>
      <c r="FU163" s="263"/>
      <c r="FV163" s="263"/>
      <c r="FW163" s="263"/>
      <c r="FX163" s="263"/>
      <c r="FY163" s="263"/>
      <c r="FZ163" s="263"/>
      <c r="GA163" s="263"/>
      <c r="GB163" s="263"/>
      <c r="GC163" s="263"/>
      <c r="GD163" s="263"/>
      <c r="GE163" s="263"/>
      <c r="GF163" s="263"/>
      <c r="GG163" s="263"/>
      <c r="GH163" s="263"/>
      <c r="GI163" s="263"/>
      <c r="GJ163" s="263"/>
      <c r="GK163" s="263"/>
      <c r="GL163" s="263"/>
      <c r="GM163" s="263"/>
      <c r="GN163" s="263"/>
      <c r="GO163" s="263"/>
      <c r="GP163" s="263"/>
      <c r="GQ163" s="263"/>
      <c r="GR163" s="263"/>
      <c r="GS163" s="263"/>
      <c r="GT163" s="263"/>
      <c r="GU163" s="263"/>
      <c r="GV163" s="263"/>
      <c r="GW163" s="263"/>
      <c r="GX163" s="263"/>
      <c r="GY163" s="263"/>
      <c r="GZ163" s="263"/>
      <c r="HA163" s="263"/>
      <c r="HB163" s="263"/>
      <c r="HC163" s="263"/>
      <c r="HD163" s="263"/>
      <c r="HE163" s="263"/>
      <c r="HF163" s="263"/>
      <c r="HG163" s="263"/>
      <c r="HH163" s="263"/>
      <c r="HI163" s="263"/>
      <c r="HJ163" s="263"/>
      <c r="HK163" s="263"/>
      <c r="HL163" s="263"/>
      <c r="HM163" s="263"/>
      <c r="HN163" s="263"/>
      <c r="HO163" s="263"/>
      <c r="HP163" s="263"/>
      <c r="HQ163" s="263"/>
      <c r="HR163" s="263"/>
      <c r="HS163" s="263"/>
      <c r="HT163" s="263"/>
      <c r="HU163" s="263"/>
      <c r="HV163" s="263"/>
      <c r="HW163" s="263"/>
      <c r="HX163" s="263"/>
      <c r="HY163" s="263"/>
      <c r="HZ163" s="263"/>
      <c r="IA163" s="263"/>
      <c r="IB163" s="263"/>
      <c r="IC163" s="263"/>
      <c r="ID163" s="263"/>
      <c r="IE163" s="263"/>
      <c r="IF163" s="263"/>
      <c r="IG163" s="263"/>
      <c r="IH163" s="263"/>
      <c r="II163" s="263"/>
      <c r="IJ163" s="263"/>
      <c r="IK163" s="263"/>
      <c r="IL163" s="263"/>
      <c r="IM163" s="263"/>
      <c r="IN163" s="263"/>
      <c r="IO163" s="263"/>
      <c r="IP163" s="263"/>
      <c r="IQ163" s="263"/>
      <c r="IR163" s="263"/>
      <c r="IS163" s="263"/>
      <c r="IT163" s="263"/>
      <c r="IU163" s="263"/>
      <c r="IV163" s="263"/>
    </row>
    <row r="164" spans="1:256" ht="12" customHeight="1">
      <c r="A164" s="314" t="s">
        <v>143</v>
      </c>
      <c r="B164" s="276">
        <v>111056</v>
      </c>
      <c r="C164" s="349">
        <v>115019</v>
      </c>
      <c r="D164" s="350"/>
      <c r="E164" s="115">
        <f t="shared" si="27"/>
        <v>226075</v>
      </c>
      <c r="F164" s="263"/>
      <c r="G164" s="309"/>
      <c r="H164" s="263"/>
      <c r="I164" s="263"/>
      <c r="J164" s="263"/>
      <c r="K164" s="263"/>
      <c r="L164" s="263"/>
      <c r="M164" s="263"/>
      <c r="N164" s="263"/>
      <c r="O164" s="263"/>
      <c r="P164" s="263"/>
      <c r="Q164" s="263"/>
      <c r="R164" s="263"/>
      <c r="S164" s="263"/>
      <c r="T164" s="263"/>
      <c r="U164" s="263"/>
      <c r="V164" s="263"/>
      <c r="W164" s="263"/>
      <c r="X164" s="263"/>
      <c r="Y164" s="263"/>
      <c r="Z164" s="263"/>
      <c r="AA164" s="263"/>
      <c r="AB164" s="263"/>
      <c r="AC164" s="263"/>
      <c r="AD164" s="263"/>
      <c r="AE164" s="263"/>
      <c r="AF164" s="263"/>
      <c r="AG164" s="263"/>
      <c r="AH164" s="263"/>
      <c r="AI164" s="263"/>
      <c r="AJ164" s="263"/>
      <c r="AK164" s="263"/>
      <c r="AL164" s="263"/>
      <c r="AM164" s="263"/>
      <c r="AN164" s="263"/>
      <c r="AO164" s="263"/>
      <c r="AP164" s="263"/>
      <c r="AQ164" s="263"/>
      <c r="AR164" s="263"/>
      <c r="AS164" s="263"/>
      <c r="AT164" s="263"/>
      <c r="AU164" s="263"/>
      <c r="AV164" s="263"/>
      <c r="AW164" s="263"/>
      <c r="AX164" s="263"/>
      <c r="AY164" s="263"/>
      <c r="AZ164" s="263"/>
      <c r="BA164" s="263"/>
      <c r="BB164" s="263"/>
      <c r="BC164" s="263"/>
      <c r="BD164" s="263"/>
      <c r="BE164" s="263"/>
      <c r="BF164" s="263"/>
      <c r="BG164" s="263"/>
      <c r="BH164" s="263"/>
      <c r="BI164" s="263"/>
      <c r="BJ164" s="263"/>
      <c r="BK164" s="263"/>
      <c r="BL164" s="263"/>
      <c r="BM164" s="263"/>
      <c r="BN164" s="263"/>
      <c r="BO164" s="263"/>
      <c r="BP164" s="263"/>
      <c r="BQ164" s="263"/>
      <c r="BR164" s="263"/>
      <c r="BS164" s="263"/>
      <c r="BT164" s="263"/>
      <c r="BU164" s="263"/>
      <c r="BV164" s="263"/>
      <c r="BW164" s="263"/>
      <c r="BX164" s="263"/>
      <c r="BY164" s="263"/>
      <c r="BZ164" s="263"/>
      <c r="CA164" s="263"/>
      <c r="CB164" s="263"/>
      <c r="CC164" s="263"/>
      <c r="CD164" s="263"/>
      <c r="CE164" s="263"/>
      <c r="CF164" s="263"/>
      <c r="CG164" s="263"/>
      <c r="CH164" s="263"/>
      <c r="CI164" s="263"/>
      <c r="CJ164" s="263"/>
      <c r="CK164" s="263"/>
      <c r="CL164" s="263"/>
      <c r="CM164" s="263"/>
      <c r="CN164" s="263"/>
      <c r="CO164" s="263"/>
      <c r="CP164" s="263"/>
      <c r="CQ164" s="263"/>
      <c r="CR164" s="263"/>
      <c r="CS164" s="263"/>
      <c r="CT164" s="263"/>
      <c r="CU164" s="263"/>
      <c r="CV164" s="263"/>
      <c r="CW164" s="263"/>
      <c r="CX164" s="263"/>
      <c r="CY164" s="263"/>
      <c r="CZ164" s="263"/>
      <c r="DA164" s="263"/>
      <c r="DB164" s="263"/>
      <c r="DC164" s="263"/>
      <c r="DD164" s="263"/>
      <c r="DE164" s="263"/>
      <c r="DF164" s="263"/>
      <c r="DG164" s="263"/>
      <c r="DH164" s="263"/>
      <c r="DI164" s="263"/>
      <c r="DJ164" s="263"/>
      <c r="DK164" s="263"/>
      <c r="DL164" s="263"/>
      <c r="DM164" s="263"/>
      <c r="DN164" s="263"/>
      <c r="DO164" s="263"/>
      <c r="DP164" s="263"/>
      <c r="DQ164" s="263"/>
      <c r="DR164" s="263"/>
      <c r="DS164" s="263"/>
      <c r="DT164" s="263"/>
      <c r="DU164" s="263"/>
      <c r="DV164" s="263"/>
      <c r="DW164" s="263"/>
      <c r="DX164" s="263"/>
      <c r="DY164" s="263"/>
      <c r="DZ164" s="263"/>
      <c r="EA164" s="263"/>
      <c r="EB164" s="263"/>
      <c r="EC164" s="263"/>
      <c r="ED164" s="263"/>
      <c r="EE164" s="263"/>
      <c r="EF164" s="263"/>
      <c r="EG164" s="263"/>
      <c r="EH164" s="263"/>
      <c r="EI164" s="263"/>
      <c r="EJ164" s="263"/>
      <c r="EK164" s="263"/>
      <c r="EL164" s="263"/>
      <c r="EM164" s="263"/>
      <c r="EN164" s="263"/>
      <c r="EO164" s="263"/>
      <c r="EP164" s="263"/>
      <c r="EQ164" s="263"/>
      <c r="ER164" s="263"/>
      <c r="ES164" s="263"/>
      <c r="ET164" s="263"/>
      <c r="EU164" s="263"/>
      <c r="EV164" s="263"/>
      <c r="EW164" s="263"/>
      <c r="EX164" s="263"/>
      <c r="EY164" s="263"/>
      <c r="EZ164" s="263"/>
      <c r="FA164" s="263"/>
      <c r="FB164" s="263"/>
      <c r="FC164" s="263"/>
      <c r="FD164" s="263"/>
      <c r="FE164" s="263"/>
      <c r="FF164" s="263"/>
      <c r="FG164" s="263"/>
      <c r="FH164" s="263"/>
      <c r="FI164" s="263"/>
      <c r="FJ164" s="263"/>
      <c r="FK164" s="263"/>
      <c r="FL164" s="263"/>
      <c r="FM164" s="263"/>
      <c r="FN164" s="263"/>
      <c r="FO164" s="263"/>
      <c r="FP164" s="263"/>
      <c r="FQ164" s="263"/>
      <c r="FR164" s="263"/>
      <c r="FS164" s="263"/>
      <c r="FT164" s="263"/>
      <c r="FU164" s="263"/>
      <c r="FV164" s="263"/>
      <c r="FW164" s="263"/>
      <c r="FX164" s="263"/>
      <c r="FY164" s="263"/>
      <c r="FZ164" s="263"/>
      <c r="GA164" s="263"/>
      <c r="GB164" s="263"/>
      <c r="GC164" s="263"/>
      <c r="GD164" s="263"/>
      <c r="GE164" s="263"/>
      <c r="GF164" s="263"/>
      <c r="GG164" s="263"/>
      <c r="GH164" s="263"/>
      <c r="GI164" s="263"/>
      <c r="GJ164" s="263"/>
      <c r="GK164" s="263"/>
      <c r="GL164" s="263"/>
      <c r="GM164" s="263"/>
      <c r="GN164" s="263"/>
      <c r="GO164" s="263"/>
      <c r="GP164" s="263"/>
      <c r="GQ164" s="263"/>
      <c r="GR164" s="263"/>
      <c r="GS164" s="263"/>
      <c r="GT164" s="263"/>
      <c r="GU164" s="263"/>
      <c r="GV164" s="263"/>
      <c r="GW164" s="263"/>
      <c r="GX164" s="263"/>
      <c r="GY164" s="263"/>
      <c r="GZ164" s="263"/>
      <c r="HA164" s="263"/>
      <c r="HB164" s="263"/>
      <c r="HC164" s="263"/>
      <c r="HD164" s="263"/>
      <c r="HE164" s="263"/>
      <c r="HF164" s="263"/>
      <c r="HG164" s="263"/>
      <c r="HH164" s="263"/>
      <c r="HI164" s="263"/>
      <c r="HJ164" s="263"/>
      <c r="HK164" s="263"/>
      <c r="HL164" s="263"/>
      <c r="HM164" s="263"/>
      <c r="HN164" s="263"/>
      <c r="HO164" s="263"/>
      <c r="HP164" s="263"/>
      <c r="HQ164" s="263"/>
      <c r="HR164" s="263"/>
      <c r="HS164" s="263"/>
      <c r="HT164" s="263"/>
      <c r="HU164" s="263"/>
      <c r="HV164" s="263"/>
      <c r="HW164" s="263"/>
      <c r="HX164" s="263"/>
      <c r="HY164" s="263"/>
      <c r="HZ164" s="263"/>
      <c r="IA164" s="263"/>
      <c r="IB164" s="263"/>
      <c r="IC164" s="263"/>
      <c r="ID164" s="263"/>
      <c r="IE164" s="263"/>
      <c r="IF164" s="263"/>
      <c r="IG164" s="263"/>
      <c r="IH164" s="263"/>
      <c r="II164" s="263"/>
      <c r="IJ164" s="263"/>
      <c r="IK164" s="263"/>
      <c r="IL164" s="263"/>
      <c r="IM164" s="263"/>
      <c r="IN164" s="263"/>
      <c r="IO164" s="263"/>
      <c r="IP164" s="263"/>
      <c r="IQ164" s="263"/>
      <c r="IR164" s="263"/>
      <c r="IS164" s="263"/>
      <c r="IT164" s="263"/>
      <c r="IU164" s="263"/>
      <c r="IV164" s="263"/>
    </row>
    <row r="166" ht="9.75">
      <c r="A166" s="258" t="s">
        <v>220</v>
      </c>
    </row>
    <row r="167" ht="9.75">
      <c r="A167" s="258" t="s">
        <v>221</v>
      </c>
    </row>
    <row r="168" ht="9.75">
      <c r="A168" s="258" t="s">
        <v>222</v>
      </c>
    </row>
    <row r="169" ht="9.75">
      <c r="A169" s="258" t="s">
        <v>223</v>
      </c>
    </row>
    <row r="170" ht="9.75">
      <c r="A170" s="258" t="s">
        <v>224</v>
      </c>
    </row>
    <row r="171" ht="9.75">
      <c r="A171" s="258" t="s">
        <v>225</v>
      </c>
    </row>
    <row r="172" ht="9.75">
      <c r="A172" s="258" t="s">
        <v>196</v>
      </c>
    </row>
    <row r="173" ht="9.75">
      <c r="A173" s="258" t="s">
        <v>197</v>
      </c>
    </row>
    <row r="174" spans="1:6" ht="9.75">
      <c r="A174" s="258" t="s">
        <v>198</v>
      </c>
      <c r="C174" s="318"/>
      <c r="D174" s="318"/>
      <c r="E174" s="318"/>
      <c r="F174" s="318"/>
    </row>
    <row r="176" ht="9.75">
      <c r="A176" s="319"/>
    </row>
  </sheetData>
  <sheetProtection/>
  <mergeCells count="47">
    <mergeCell ref="A150:F150"/>
    <mergeCell ref="A151:F151"/>
    <mergeCell ref="A3:F3"/>
    <mergeCell ref="A4:F4"/>
    <mergeCell ref="A6:F6"/>
    <mergeCell ref="A57:F57"/>
    <mergeCell ref="B59:C59"/>
    <mergeCell ref="D59:E59"/>
    <mergeCell ref="A69:F69"/>
    <mergeCell ref="A23:F23"/>
    <mergeCell ref="B25:C25"/>
    <mergeCell ref="D25:E25"/>
    <mergeCell ref="A40:F40"/>
    <mergeCell ref="B42:C42"/>
    <mergeCell ref="D42:E42"/>
    <mergeCell ref="B71:C71"/>
    <mergeCell ref="D71:E71"/>
    <mergeCell ref="A83:F83"/>
    <mergeCell ref="B85:C85"/>
    <mergeCell ref="D85:E85"/>
    <mergeCell ref="A93:F93"/>
    <mergeCell ref="B95:C95"/>
    <mergeCell ref="D95:E95"/>
    <mergeCell ref="A104:F104"/>
    <mergeCell ref="B106:C106"/>
    <mergeCell ref="D106:E106"/>
    <mergeCell ref="A115:F115"/>
    <mergeCell ref="B117:C117"/>
    <mergeCell ref="D117:E117"/>
    <mergeCell ref="A127:F127"/>
    <mergeCell ref="B129:C129"/>
    <mergeCell ref="D129:E129"/>
    <mergeCell ref="C162:D162"/>
    <mergeCell ref="C156:D156"/>
    <mergeCell ref="C157:D157"/>
    <mergeCell ref="C158:D158"/>
    <mergeCell ref="C153:D153"/>
    <mergeCell ref="C163:D163"/>
    <mergeCell ref="C164:D164"/>
    <mergeCell ref="A137:F137"/>
    <mergeCell ref="B139:C139"/>
    <mergeCell ref="D139:E139"/>
    <mergeCell ref="C159:D159"/>
    <mergeCell ref="C160:D160"/>
    <mergeCell ref="C161:D161"/>
    <mergeCell ref="C155:D155"/>
    <mergeCell ref="C154:D15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zoomScalePageLayoutView="0" workbookViewId="0" topLeftCell="A1">
      <selection activeCell="N62" sqref="N62"/>
    </sheetView>
  </sheetViews>
  <sheetFormatPr defaultColWidth="9.140625" defaultRowHeight="12.75"/>
  <cols>
    <col min="1" max="1" width="13.140625" style="182" customWidth="1"/>
    <col min="2" max="7" width="12.7109375" style="182" customWidth="1"/>
    <col min="8" max="8" width="0.71875" style="182" customWidth="1"/>
    <col min="9" max="16384" width="8.8515625" style="182" customWidth="1"/>
  </cols>
  <sheetData>
    <row r="1" spans="1:10" ht="12" customHeight="1">
      <c r="A1" s="96" t="s">
        <v>142</v>
      </c>
      <c r="B1" s="97"/>
      <c r="C1" s="97"/>
      <c r="D1" s="97"/>
      <c r="E1" s="97"/>
      <c r="F1" s="97"/>
      <c r="G1" s="137"/>
      <c r="H1" s="137"/>
      <c r="I1" s="211"/>
      <c r="J1" s="211"/>
    </row>
    <row r="2" spans="1:10" ht="12" customHeight="1">
      <c r="A2" s="151"/>
      <c r="B2" s="97"/>
      <c r="C2" s="97"/>
      <c r="D2" s="97"/>
      <c r="E2" s="97"/>
      <c r="F2" s="97"/>
      <c r="G2" s="137"/>
      <c r="H2" s="137"/>
      <c r="I2" s="211"/>
      <c r="J2" s="211"/>
    </row>
    <row r="3" spans="1:10" ht="12" customHeight="1">
      <c r="A3" s="360" t="s">
        <v>115</v>
      </c>
      <c r="B3" s="360"/>
      <c r="C3" s="360"/>
      <c r="D3" s="360"/>
      <c r="E3" s="360"/>
      <c r="F3" s="360"/>
      <c r="G3" s="360"/>
      <c r="H3" s="360"/>
      <c r="I3" s="360"/>
      <c r="J3" s="360"/>
    </row>
    <row r="4" spans="1:10" ht="12" customHeight="1">
      <c r="A4" s="360" t="s">
        <v>114</v>
      </c>
      <c r="B4" s="360"/>
      <c r="C4" s="360"/>
      <c r="D4" s="360"/>
      <c r="E4" s="360"/>
      <c r="F4" s="360"/>
      <c r="G4" s="360"/>
      <c r="H4" s="360"/>
      <c r="I4" s="360"/>
      <c r="J4" s="360"/>
    </row>
    <row r="5" spans="1:10" ht="9.75">
      <c r="A5" s="137"/>
      <c r="B5" s="97"/>
      <c r="C5" s="97"/>
      <c r="D5" s="97"/>
      <c r="E5" s="97"/>
      <c r="F5" s="97"/>
      <c r="G5" s="137"/>
      <c r="H5" s="137"/>
      <c r="I5" s="211"/>
      <c r="J5" s="211"/>
    </row>
    <row r="6" spans="1:10" ht="9.75">
      <c r="A6" s="207" t="s">
        <v>12</v>
      </c>
      <c r="B6" s="107" t="s">
        <v>113</v>
      </c>
      <c r="C6" s="107" t="s">
        <v>112</v>
      </c>
      <c r="D6" s="107" t="s">
        <v>111</v>
      </c>
      <c r="E6" s="107" t="s">
        <v>2</v>
      </c>
      <c r="F6" s="207" t="s">
        <v>3</v>
      </c>
      <c r="G6" s="203" t="s">
        <v>4</v>
      </c>
      <c r="H6" s="206"/>
      <c r="I6" s="361" t="s">
        <v>27</v>
      </c>
      <c r="J6" s="362"/>
    </row>
    <row r="7" spans="1:10" ht="9.75">
      <c r="A7" s="210"/>
      <c r="B7" s="113" t="s">
        <v>110</v>
      </c>
      <c r="C7" s="113" t="s">
        <v>110</v>
      </c>
      <c r="D7" s="113" t="s">
        <v>110</v>
      </c>
      <c r="E7" s="190"/>
      <c r="F7" s="205"/>
      <c r="G7" s="189"/>
      <c r="H7" s="211"/>
      <c r="I7" s="186" t="s">
        <v>2</v>
      </c>
      <c r="J7" s="185" t="s">
        <v>3</v>
      </c>
    </row>
    <row r="8" spans="1:10" ht="12" customHeight="1">
      <c r="A8" s="208" t="s">
        <v>16</v>
      </c>
      <c r="B8" s="195">
        <v>249139</v>
      </c>
      <c r="C8" s="195">
        <v>414528</v>
      </c>
      <c r="D8" s="195">
        <v>448988</v>
      </c>
      <c r="E8" s="106">
        <v>571095</v>
      </c>
      <c r="F8" s="204">
        <v>541560</v>
      </c>
      <c r="G8" s="203">
        <v>1112655</v>
      </c>
      <c r="H8" s="184"/>
      <c r="I8" s="202">
        <v>51.32723081278563</v>
      </c>
      <c r="J8" s="201">
        <v>48.672769187214364</v>
      </c>
    </row>
    <row r="9" spans="1:10" ht="12" customHeight="1">
      <c r="A9" s="208" t="s">
        <v>107</v>
      </c>
      <c r="B9" s="195">
        <v>254731</v>
      </c>
      <c r="C9" s="195">
        <v>412589</v>
      </c>
      <c r="D9" s="195">
        <v>451917</v>
      </c>
      <c r="E9" s="195">
        <v>574488</v>
      </c>
      <c r="F9" s="194">
        <v>544749</v>
      </c>
      <c r="G9" s="193">
        <v>1119237</v>
      </c>
      <c r="H9" s="184"/>
      <c r="I9" s="192">
        <v>51.328538995762294</v>
      </c>
      <c r="J9" s="191">
        <v>48.671461004237706</v>
      </c>
    </row>
    <row r="10" spans="1:10" ht="12" customHeight="1">
      <c r="A10" s="208" t="s">
        <v>106</v>
      </c>
      <c r="B10" s="195">
        <v>255477</v>
      </c>
      <c r="C10" s="195">
        <v>412723</v>
      </c>
      <c r="D10" s="195">
        <v>450793</v>
      </c>
      <c r="E10" s="195">
        <v>573831</v>
      </c>
      <c r="F10" s="194">
        <v>545162</v>
      </c>
      <c r="G10" s="193">
        <v>1118993</v>
      </c>
      <c r="H10" s="184"/>
      <c r="I10" s="192">
        <v>51.28101784372199</v>
      </c>
      <c r="J10" s="191">
        <v>48.71898215627801</v>
      </c>
    </row>
    <row r="11" spans="1:10" ht="12" customHeight="1">
      <c r="A11" s="208" t="s">
        <v>19</v>
      </c>
      <c r="B11" s="195">
        <v>253043</v>
      </c>
      <c r="C11" s="195">
        <v>417369</v>
      </c>
      <c r="D11" s="195">
        <v>447775</v>
      </c>
      <c r="E11" s="195">
        <v>573705</v>
      </c>
      <c r="F11" s="194">
        <v>544482</v>
      </c>
      <c r="G11" s="193">
        <v>1118187</v>
      </c>
      <c r="H11" s="184"/>
      <c r="I11" s="192">
        <v>51.30671345669374</v>
      </c>
      <c r="J11" s="191">
        <v>48.693286543306264</v>
      </c>
    </row>
    <row r="12" spans="1:10" ht="12" customHeight="1">
      <c r="A12" s="208" t="s">
        <v>105</v>
      </c>
      <c r="B12" s="195">
        <v>247515</v>
      </c>
      <c r="C12" s="195">
        <v>424110</v>
      </c>
      <c r="D12" s="195">
        <v>441867</v>
      </c>
      <c r="E12" s="195">
        <v>570668</v>
      </c>
      <c r="F12" s="194">
        <v>542824</v>
      </c>
      <c r="G12" s="193">
        <v>1113492</v>
      </c>
      <c r="H12" s="184"/>
      <c r="I12" s="192">
        <v>51.250300855327204</v>
      </c>
      <c r="J12" s="191">
        <v>48.749699144672796</v>
      </c>
    </row>
    <row r="13" spans="1:10" ht="12" customHeight="1" thickBot="1">
      <c r="A13" s="208" t="s">
        <v>21</v>
      </c>
      <c r="B13" s="195">
        <v>242621</v>
      </c>
      <c r="C13" s="195">
        <v>429956</v>
      </c>
      <c r="D13" s="195">
        <v>436025</v>
      </c>
      <c r="E13" s="195">
        <v>567818</v>
      </c>
      <c r="F13" s="194">
        <v>540784</v>
      </c>
      <c r="G13" s="193">
        <v>1108602</v>
      </c>
      <c r="H13" s="184"/>
      <c r="I13" s="192">
        <v>51.21928338574169</v>
      </c>
      <c r="J13" s="191">
        <v>48.78071661425832</v>
      </c>
    </row>
    <row r="14" spans="1:10" ht="12" customHeight="1" thickTop="1">
      <c r="A14" s="209" t="s">
        <v>109</v>
      </c>
      <c r="B14" s="200">
        <v>240654</v>
      </c>
      <c r="C14" s="200">
        <v>434272</v>
      </c>
      <c r="D14" s="200">
        <v>431027</v>
      </c>
      <c r="E14" s="200">
        <v>565988</v>
      </c>
      <c r="F14" s="199">
        <v>539965</v>
      </c>
      <c r="G14" s="198">
        <v>1105953</v>
      </c>
      <c r="H14" s="184"/>
      <c r="I14" s="197">
        <v>51.176496650400146</v>
      </c>
      <c r="J14" s="196">
        <v>48.82350334959985</v>
      </c>
    </row>
    <row r="15" spans="1:10" ht="12" customHeight="1">
      <c r="A15" s="208" t="s">
        <v>23</v>
      </c>
      <c r="B15" s="195">
        <v>240582</v>
      </c>
      <c r="C15" s="195">
        <v>435535</v>
      </c>
      <c r="D15" s="195">
        <v>429106</v>
      </c>
      <c r="E15" s="195">
        <v>565385</v>
      </c>
      <c r="F15" s="194">
        <v>539838</v>
      </c>
      <c r="G15" s="193">
        <v>1105223</v>
      </c>
      <c r="H15" s="184"/>
      <c r="I15" s="192">
        <v>51.15573961092015</v>
      </c>
      <c r="J15" s="191">
        <v>48.84426038907985</v>
      </c>
    </row>
    <row r="16" spans="1:10" ht="12" customHeight="1">
      <c r="A16" s="208" t="s">
        <v>36</v>
      </c>
      <c r="B16" s="195">
        <v>239504</v>
      </c>
      <c r="C16" s="195">
        <v>434320</v>
      </c>
      <c r="D16" s="195">
        <v>430163</v>
      </c>
      <c r="E16" s="195">
        <v>564069</v>
      </c>
      <c r="F16" s="194">
        <v>539918</v>
      </c>
      <c r="G16" s="193">
        <v>1103987</v>
      </c>
      <c r="H16" s="184"/>
      <c r="I16" s="192">
        <v>51.09380816984258</v>
      </c>
      <c r="J16" s="191">
        <v>48.90619183015742</v>
      </c>
    </row>
    <row r="17" spans="1:10" ht="12" customHeight="1">
      <c r="A17" s="208" t="s">
        <v>37</v>
      </c>
      <c r="B17" s="195">
        <v>238143</v>
      </c>
      <c r="C17" s="195">
        <v>431209</v>
      </c>
      <c r="D17" s="195">
        <v>435781</v>
      </c>
      <c r="E17" s="195">
        <v>564349</v>
      </c>
      <c r="F17" s="194">
        <v>540784</v>
      </c>
      <c r="G17" s="193">
        <v>1105133</v>
      </c>
      <c r="H17" s="184"/>
      <c r="I17" s="192">
        <v>51.06616126746736</v>
      </c>
      <c r="J17" s="191">
        <v>48.93383873253265</v>
      </c>
    </row>
    <row r="18" spans="1:10" ht="12" customHeight="1">
      <c r="A18" s="208" t="s">
        <v>41</v>
      </c>
      <c r="B18" s="195">
        <v>236671</v>
      </c>
      <c r="C18" s="195">
        <v>426567</v>
      </c>
      <c r="D18" s="195">
        <v>444714</v>
      </c>
      <c r="E18" s="195">
        <v>565879</v>
      </c>
      <c r="F18" s="194">
        <v>542073</v>
      </c>
      <c r="G18" s="193">
        <v>1107952</v>
      </c>
      <c r="H18" s="184"/>
      <c r="I18" s="192">
        <v>51.07432451947377</v>
      </c>
      <c r="J18" s="191">
        <v>48.92567548052623</v>
      </c>
    </row>
    <row r="19" spans="1:10" ht="12" customHeight="1">
      <c r="A19" s="208" t="s">
        <v>42</v>
      </c>
      <c r="B19" s="195">
        <v>234963</v>
      </c>
      <c r="C19" s="195">
        <v>420678</v>
      </c>
      <c r="D19" s="195">
        <v>452441</v>
      </c>
      <c r="E19" s="195">
        <v>566010</v>
      </c>
      <c r="F19" s="194">
        <v>542072</v>
      </c>
      <c r="G19" s="193">
        <v>1108082</v>
      </c>
      <c r="H19" s="184"/>
      <c r="I19" s="192">
        <v>51.08015471779165</v>
      </c>
      <c r="J19" s="191">
        <v>48.91984528220836</v>
      </c>
    </row>
    <row r="20" spans="1:10" ht="12" customHeight="1">
      <c r="A20" s="208" t="s">
        <v>43</v>
      </c>
      <c r="B20" s="195">
        <v>234530</v>
      </c>
      <c r="C20" s="195">
        <v>415726</v>
      </c>
      <c r="D20" s="195">
        <v>457351</v>
      </c>
      <c r="E20" s="195">
        <v>565645</v>
      </c>
      <c r="F20" s="194">
        <v>541962</v>
      </c>
      <c r="G20" s="193">
        <v>1107607</v>
      </c>
      <c r="H20" s="184"/>
      <c r="I20" s="192">
        <v>51.06910664161566</v>
      </c>
      <c r="J20" s="191">
        <v>48.93089335838434</v>
      </c>
    </row>
    <row r="21" spans="1:10" ht="12" customHeight="1">
      <c r="A21" s="208" t="s">
        <v>63</v>
      </c>
      <c r="B21" s="195">
        <v>235251</v>
      </c>
      <c r="C21" s="195">
        <v>413951</v>
      </c>
      <c r="D21" s="195">
        <v>457527</v>
      </c>
      <c r="E21" s="195">
        <v>565005</v>
      </c>
      <c r="F21" s="194">
        <v>541724</v>
      </c>
      <c r="G21" s="193">
        <v>1106729</v>
      </c>
      <c r="H21" s="184"/>
      <c r="I21" s="192">
        <v>51.051793167071615</v>
      </c>
      <c r="J21" s="191">
        <v>48.948206832928385</v>
      </c>
    </row>
    <row r="22" spans="1:10" ht="12" customHeight="1">
      <c r="A22" s="208" t="s">
        <v>64</v>
      </c>
      <c r="B22" s="195">
        <v>239480</v>
      </c>
      <c r="C22" s="195">
        <v>411697</v>
      </c>
      <c r="D22" s="195">
        <v>456578</v>
      </c>
      <c r="E22" s="195">
        <v>565424</v>
      </c>
      <c r="F22" s="194">
        <v>542331</v>
      </c>
      <c r="G22" s="193">
        <v>1107755</v>
      </c>
      <c r="H22" s="184"/>
      <c r="I22" s="192">
        <v>51.04233336793785</v>
      </c>
      <c r="J22" s="191">
        <v>48.95766663206214</v>
      </c>
    </row>
    <row r="23" spans="1:10" ht="12" customHeight="1">
      <c r="A23" s="208" t="s">
        <v>65</v>
      </c>
      <c r="B23" s="195">
        <v>245459</v>
      </c>
      <c r="C23" s="195">
        <v>409425</v>
      </c>
      <c r="D23" s="194">
        <v>454694</v>
      </c>
      <c r="E23" s="195">
        <v>566151</v>
      </c>
      <c r="F23" s="194">
        <v>543427</v>
      </c>
      <c r="G23" s="193">
        <v>1109578</v>
      </c>
      <c r="H23" s="184"/>
      <c r="I23" s="192">
        <f aca="true" t="shared" si="0" ref="I23:I28">E23/G23*100</f>
        <v>51.023992905410886</v>
      </c>
      <c r="J23" s="191">
        <f aca="true" t="shared" si="1" ref="J23:J28">F23/G23*100</f>
        <v>48.976007094589114</v>
      </c>
    </row>
    <row r="24" spans="1:10" ht="12" customHeight="1">
      <c r="A24" s="208" t="s">
        <v>119</v>
      </c>
      <c r="B24" s="195">
        <v>252353</v>
      </c>
      <c r="C24" s="195">
        <v>407902</v>
      </c>
      <c r="D24" s="194">
        <v>448760</v>
      </c>
      <c r="E24" s="195">
        <v>568015</v>
      </c>
      <c r="F24" s="194">
        <v>541000</v>
      </c>
      <c r="G24" s="193">
        <v>1109015</v>
      </c>
      <c r="H24" s="184"/>
      <c r="I24" s="192">
        <f t="shared" si="0"/>
        <v>51.21797270550894</v>
      </c>
      <c r="J24" s="191">
        <f t="shared" si="1"/>
        <v>48.78202729449106</v>
      </c>
    </row>
    <row r="25" spans="1:10" ht="12" customHeight="1">
      <c r="A25" s="208" t="s">
        <v>108</v>
      </c>
      <c r="B25" s="195">
        <v>259399</v>
      </c>
      <c r="C25" s="195">
        <v>410208</v>
      </c>
      <c r="D25" s="194">
        <v>444307</v>
      </c>
      <c r="E25" s="195">
        <v>570487</v>
      </c>
      <c r="F25" s="194">
        <v>543427</v>
      </c>
      <c r="G25" s="193">
        <v>1113914</v>
      </c>
      <c r="H25" s="184"/>
      <c r="I25" s="192">
        <f t="shared" si="0"/>
        <v>51.214635959328994</v>
      </c>
      <c r="J25" s="191">
        <f t="shared" si="1"/>
        <v>48.785364040671006</v>
      </c>
    </row>
    <row r="26" spans="1:10" s="183" customFormat="1" ht="12" customHeight="1">
      <c r="A26" s="208" t="s">
        <v>100</v>
      </c>
      <c r="B26" s="195">
        <v>264589</v>
      </c>
      <c r="C26" s="195">
        <v>415262</v>
      </c>
      <c r="D26" s="194">
        <v>440520</v>
      </c>
      <c r="E26" s="195">
        <v>573991</v>
      </c>
      <c r="F26" s="194">
        <v>546380</v>
      </c>
      <c r="G26" s="193">
        <v>1120371</v>
      </c>
      <c r="H26" s="184"/>
      <c r="I26" s="192">
        <f t="shared" si="0"/>
        <v>51.23222575379048</v>
      </c>
      <c r="J26" s="191">
        <f t="shared" si="1"/>
        <v>48.76777424620952</v>
      </c>
    </row>
    <row r="27" spans="1:11" s="183" customFormat="1" ht="12" customHeight="1">
      <c r="A27" s="208" t="s">
        <v>116</v>
      </c>
      <c r="B27" s="195">
        <v>267976</v>
      </c>
      <c r="C27" s="195">
        <v>420832</v>
      </c>
      <c r="D27" s="194">
        <v>438994</v>
      </c>
      <c r="E27" s="195">
        <v>578055</v>
      </c>
      <c r="F27" s="194">
        <v>549747</v>
      </c>
      <c r="G27" s="193">
        <v>1127802</v>
      </c>
      <c r="H27" s="184"/>
      <c r="I27" s="192">
        <f t="shared" si="0"/>
        <v>51.25500752791713</v>
      </c>
      <c r="J27" s="191">
        <f t="shared" si="1"/>
        <v>48.74499247208286</v>
      </c>
      <c r="K27" s="212"/>
    </row>
    <row r="28" spans="1:11" s="183" customFormat="1" ht="12" customHeight="1">
      <c r="A28" s="208" t="s">
        <v>126</v>
      </c>
      <c r="B28" s="195">
        <v>271239</v>
      </c>
      <c r="C28" s="195">
        <v>428036</v>
      </c>
      <c r="D28" s="194">
        <v>437964</v>
      </c>
      <c r="E28" s="195">
        <v>582856</v>
      </c>
      <c r="F28" s="194">
        <v>554383</v>
      </c>
      <c r="G28" s="193">
        <f>SUM(B28:D28)</f>
        <v>1137239</v>
      </c>
      <c r="H28" s="184"/>
      <c r="I28" s="192">
        <f t="shared" si="0"/>
        <v>51.25184767669768</v>
      </c>
      <c r="J28" s="191">
        <f t="shared" si="1"/>
        <v>48.748152323302314</v>
      </c>
      <c r="K28" s="212"/>
    </row>
    <row r="29" spans="1:11" s="183" customFormat="1" ht="12" customHeight="1">
      <c r="A29" s="208" t="s">
        <v>131</v>
      </c>
      <c r="B29" s="195">
        <v>270453</v>
      </c>
      <c r="C29" s="195">
        <v>438580</v>
      </c>
      <c r="D29" s="194">
        <v>437508</v>
      </c>
      <c r="E29" s="195">
        <v>587994</v>
      </c>
      <c r="F29" s="194">
        <v>558547</v>
      </c>
      <c r="G29" s="193">
        <f>SUM(B29:D29)</f>
        <v>1146541</v>
      </c>
      <c r="H29" s="184"/>
      <c r="I29" s="192">
        <f>E29/G29*100</f>
        <v>51.28416689852347</v>
      </c>
      <c r="J29" s="191">
        <f>F29/G29*100</f>
        <v>48.71583310147653</v>
      </c>
      <c r="K29" s="212"/>
    </row>
    <row r="30" spans="1:11" s="183" customFormat="1" ht="12" customHeight="1">
      <c r="A30" s="205" t="s">
        <v>143</v>
      </c>
      <c r="B30" s="118">
        <v>269740</v>
      </c>
      <c r="C30" s="118">
        <v>448489</v>
      </c>
      <c r="D30" s="188">
        <v>438561</v>
      </c>
      <c r="E30" s="118">
        <v>594098</v>
      </c>
      <c r="F30" s="188">
        <v>562692</v>
      </c>
      <c r="G30" s="187">
        <f>SUM(B30:D30)</f>
        <v>1156790</v>
      </c>
      <c r="H30" s="184"/>
      <c r="I30" s="186">
        <f>E30/G30*100</f>
        <v>51.35746332523622</v>
      </c>
      <c r="J30" s="185">
        <f>F30/G30*100</f>
        <v>48.64253667476379</v>
      </c>
      <c r="K30" s="212"/>
    </row>
    <row r="31" ht="9.75">
      <c r="G31" s="213"/>
    </row>
    <row r="32" spans="1:12" ht="10.5" customHeight="1">
      <c r="A32" s="97" t="s">
        <v>104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</row>
    <row r="33" ht="10.5" customHeight="1">
      <c r="A33" s="129" t="s">
        <v>118</v>
      </c>
    </row>
    <row r="34" ht="10.5" customHeight="1">
      <c r="A34" s="129" t="s">
        <v>103</v>
      </c>
    </row>
    <row r="35" ht="10.5" customHeight="1">
      <c r="A35" s="129" t="s">
        <v>102</v>
      </c>
    </row>
    <row r="39" spans="1:10" ht="9.75">
      <c r="A39" s="360" t="s">
        <v>169</v>
      </c>
      <c r="B39" s="360"/>
      <c r="C39" s="360"/>
      <c r="D39" s="360"/>
      <c r="E39" s="360"/>
      <c r="F39" s="360"/>
      <c r="G39" s="360"/>
      <c r="H39" s="360"/>
      <c r="I39" s="360"/>
      <c r="J39" s="360"/>
    </row>
    <row r="40" spans="1:10" ht="9.75">
      <c r="A40" s="360" t="s">
        <v>170</v>
      </c>
      <c r="B40" s="360"/>
      <c r="C40" s="360"/>
      <c r="D40" s="360"/>
      <c r="E40" s="360"/>
      <c r="F40" s="360"/>
      <c r="G40" s="360"/>
      <c r="H40" s="360"/>
      <c r="I40" s="360"/>
      <c r="J40" s="360"/>
    </row>
    <row r="41" spans="1:10" ht="9.75">
      <c r="A41" s="211"/>
      <c r="B41" s="211"/>
      <c r="C41" s="211"/>
      <c r="D41" s="211"/>
      <c r="E41" s="211"/>
      <c r="F41" s="211"/>
      <c r="G41" s="240"/>
      <c r="H41" s="240"/>
      <c r="I41" s="240"/>
      <c r="J41" s="211"/>
    </row>
    <row r="42" spans="1:10" ht="9.75">
      <c r="A42" s="106" t="s">
        <v>171</v>
      </c>
      <c r="B42" s="241"/>
      <c r="C42" s="107" t="s">
        <v>172</v>
      </c>
      <c r="D42" s="107" t="s">
        <v>173</v>
      </c>
      <c r="E42" s="107" t="s">
        <v>174</v>
      </c>
      <c r="F42" s="207" t="s">
        <v>175</v>
      </c>
      <c r="G42" s="203" t="s">
        <v>4</v>
      </c>
      <c r="H42" s="206"/>
      <c r="I42" s="361" t="s">
        <v>27</v>
      </c>
      <c r="J42" s="362"/>
    </row>
    <row r="43" spans="1:10" ht="9.75">
      <c r="A43" s="115"/>
      <c r="B43" s="242"/>
      <c r="C43" s="195" t="s">
        <v>5</v>
      </c>
      <c r="D43" s="112" t="s">
        <v>5</v>
      </c>
      <c r="E43" s="190"/>
      <c r="F43" s="205"/>
      <c r="G43" s="243"/>
      <c r="H43" s="137"/>
      <c r="I43" s="186" t="s">
        <v>174</v>
      </c>
      <c r="J43" s="185" t="s">
        <v>175</v>
      </c>
    </row>
    <row r="44" spans="1:12" ht="12" customHeight="1">
      <c r="A44" s="244" t="s">
        <v>16</v>
      </c>
      <c r="B44" s="245"/>
      <c r="C44" s="204">
        <v>90651</v>
      </c>
      <c r="D44" s="204">
        <v>50887</v>
      </c>
      <c r="E44" s="106">
        <v>69090</v>
      </c>
      <c r="F44" s="204">
        <v>72448</v>
      </c>
      <c r="G44" s="203">
        <v>141538</v>
      </c>
      <c r="H44" s="184"/>
      <c r="I44" s="202">
        <v>48.81374613178087</v>
      </c>
      <c r="J44" s="201">
        <v>51.18625386821913</v>
      </c>
      <c r="K44" s="246"/>
      <c r="L44" s="246"/>
    </row>
    <row r="45" spans="1:12" ht="12" customHeight="1">
      <c r="A45" s="247" t="s">
        <v>107</v>
      </c>
      <c r="B45" s="248"/>
      <c r="C45" s="195">
        <v>90155</v>
      </c>
      <c r="D45" s="195">
        <v>52777</v>
      </c>
      <c r="E45" s="195">
        <v>69243</v>
      </c>
      <c r="F45" s="194">
        <v>73689</v>
      </c>
      <c r="G45" s="193">
        <v>142932</v>
      </c>
      <c r="H45" s="184"/>
      <c r="I45" s="192">
        <v>48.444714969356056</v>
      </c>
      <c r="J45" s="191">
        <v>51.55528503064394</v>
      </c>
      <c r="K45" s="246"/>
      <c r="L45" s="246"/>
    </row>
    <row r="46" spans="1:12" ht="12" customHeight="1">
      <c r="A46" s="247" t="s">
        <v>106</v>
      </c>
      <c r="B46" s="248"/>
      <c r="C46" s="194">
        <v>91046</v>
      </c>
      <c r="D46" s="195">
        <v>55298</v>
      </c>
      <c r="E46" s="195">
        <v>70385</v>
      </c>
      <c r="F46" s="194">
        <v>75959</v>
      </c>
      <c r="G46" s="193">
        <v>146344</v>
      </c>
      <c r="H46" s="184"/>
      <c r="I46" s="192">
        <v>48.0955830098945</v>
      </c>
      <c r="J46" s="191">
        <v>51.9044169901055</v>
      </c>
      <c r="K46" s="246"/>
      <c r="L46" s="246"/>
    </row>
    <row r="47" spans="1:12" ht="12" customHeight="1">
      <c r="A47" s="247" t="s">
        <v>19</v>
      </c>
      <c r="B47" s="248"/>
      <c r="C47" s="195">
        <v>93976</v>
      </c>
      <c r="D47" s="195">
        <v>56416</v>
      </c>
      <c r="E47" s="195">
        <v>71881</v>
      </c>
      <c r="F47" s="194">
        <v>78511</v>
      </c>
      <c r="G47" s="193">
        <v>150392</v>
      </c>
      <c r="H47" s="184"/>
      <c r="I47" s="192">
        <v>47.795760412787914</v>
      </c>
      <c r="J47" s="191">
        <v>52.204239587212086</v>
      </c>
      <c r="K47" s="211"/>
      <c r="L47" s="211"/>
    </row>
    <row r="48" spans="1:12" ht="12" customHeight="1">
      <c r="A48" s="247" t="s">
        <v>105</v>
      </c>
      <c r="B48" s="248"/>
      <c r="C48" s="195">
        <v>97574</v>
      </c>
      <c r="D48" s="249">
        <v>56902</v>
      </c>
      <c r="E48" s="195">
        <v>73614</v>
      </c>
      <c r="F48" s="249">
        <v>80862</v>
      </c>
      <c r="G48" s="193">
        <v>154476</v>
      </c>
      <c r="H48" s="184"/>
      <c r="I48" s="192">
        <v>47.65400450555426</v>
      </c>
      <c r="J48" s="191">
        <v>52.34599549444574</v>
      </c>
      <c r="K48" s="211"/>
      <c r="L48" s="211"/>
    </row>
    <row r="49" spans="1:12" ht="12" customHeight="1" thickBot="1">
      <c r="A49" s="247" t="s">
        <v>176</v>
      </c>
      <c r="B49" s="248"/>
      <c r="C49" s="195">
        <v>99933</v>
      </c>
      <c r="D49" s="249">
        <v>57170</v>
      </c>
      <c r="E49" s="195">
        <v>74204</v>
      </c>
      <c r="F49" s="249">
        <v>82899</v>
      </c>
      <c r="G49" s="193">
        <v>157103</v>
      </c>
      <c r="H49" s="184"/>
      <c r="I49" s="192">
        <v>47.232707204827406</v>
      </c>
      <c r="J49" s="191">
        <v>52.767292795172594</v>
      </c>
      <c r="K49" s="211"/>
      <c r="L49" s="211"/>
    </row>
    <row r="50" spans="1:12" ht="12" customHeight="1" thickTop="1">
      <c r="A50" s="250" t="s">
        <v>177</v>
      </c>
      <c r="B50" s="251"/>
      <c r="C50" s="200">
        <v>98536</v>
      </c>
      <c r="D50" s="252">
        <v>56740</v>
      </c>
      <c r="E50" s="200">
        <v>72255</v>
      </c>
      <c r="F50" s="252">
        <v>83021</v>
      </c>
      <c r="G50" s="198">
        <v>155276</v>
      </c>
      <c r="H50" s="184"/>
      <c r="I50" s="197">
        <v>46.53326979056647</v>
      </c>
      <c r="J50" s="196">
        <v>53.46673020943352</v>
      </c>
      <c r="K50" s="211"/>
      <c r="L50" s="211"/>
    </row>
    <row r="51" spans="1:12" ht="12" customHeight="1">
      <c r="A51" s="247" t="s">
        <v>178</v>
      </c>
      <c r="B51" s="248"/>
      <c r="C51" s="195">
        <v>99258</v>
      </c>
      <c r="D51" s="249">
        <v>56118</v>
      </c>
      <c r="E51" s="195">
        <v>71429</v>
      </c>
      <c r="F51" s="249">
        <v>83947</v>
      </c>
      <c r="G51" s="193">
        <v>155376</v>
      </c>
      <c r="H51" s="184"/>
      <c r="I51" s="192">
        <v>45.97170734218927</v>
      </c>
      <c r="J51" s="191">
        <v>54.02829265781073</v>
      </c>
      <c r="K51" s="211"/>
      <c r="L51" s="211"/>
    </row>
    <row r="52" spans="1:12" ht="12" customHeight="1">
      <c r="A52" s="247" t="s">
        <v>179</v>
      </c>
      <c r="B52" s="248"/>
      <c r="C52" s="195">
        <v>99339</v>
      </c>
      <c r="D52" s="249">
        <v>56693</v>
      </c>
      <c r="E52" s="195">
        <v>71419</v>
      </c>
      <c r="F52" s="249">
        <v>84613</v>
      </c>
      <c r="G52" s="193">
        <v>156032</v>
      </c>
      <c r="H52" s="184"/>
      <c r="I52" s="192">
        <v>45.77202112387202</v>
      </c>
      <c r="J52" s="191">
        <v>54.22797887612797</v>
      </c>
      <c r="K52" s="211"/>
      <c r="L52" s="211"/>
    </row>
    <row r="53" spans="1:12" ht="12" customHeight="1">
      <c r="A53" s="247" t="s">
        <v>180</v>
      </c>
      <c r="B53" s="248"/>
      <c r="C53" s="195">
        <v>99661</v>
      </c>
      <c r="D53" s="249">
        <v>56839</v>
      </c>
      <c r="E53" s="195">
        <v>71507</v>
      </c>
      <c r="F53" s="249">
        <v>84993</v>
      </c>
      <c r="G53" s="193">
        <v>156500</v>
      </c>
      <c r="H53" s="184"/>
      <c r="I53" s="192">
        <v>45.69137380191693</v>
      </c>
      <c r="J53" s="191">
        <v>54.30862619808307</v>
      </c>
      <c r="K53" s="211"/>
      <c r="L53" s="211"/>
    </row>
    <row r="54" spans="1:12" ht="12" customHeight="1">
      <c r="A54" s="247" t="s">
        <v>181</v>
      </c>
      <c r="B54" s="248"/>
      <c r="C54" s="195">
        <v>100178</v>
      </c>
      <c r="D54" s="249">
        <v>56839</v>
      </c>
      <c r="E54" s="195">
        <v>71363</v>
      </c>
      <c r="F54" s="249">
        <v>85654</v>
      </c>
      <c r="G54" s="193">
        <v>157017</v>
      </c>
      <c r="H54" s="184"/>
      <c r="I54" s="192">
        <v>45.449218874389395</v>
      </c>
      <c r="J54" s="191">
        <v>54.550781125610605</v>
      </c>
      <c r="K54" s="211"/>
      <c r="L54" s="211"/>
    </row>
    <row r="55" spans="1:12" ht="12" customHeight="1">
      <c r="A55" s="247" t="s">
        <v>182</v>
      </c>
      <c r="B55" s="248"/>
      <c r="C55" s="195">
        <v>101185</v>
      </c>
      <c r="D55" s="249">
        <v>57005</v>
      </c>
      <c r="E55" s="195">
        <v>71612</v>
      </c>
      <c r="F55" s="249">
        <v>86578</v>
      </c>
      <c r="G55" s="193">
        <v>158190</v>
      </c>
      <c r="H55" s="184"/>
      <c r="I55" s="192">
        <v>45.26961249130792</v>
      </c>
      <c r="J55" s="191">
        <v>54.73038750869208</v>
      </c>
      <c r="K55" s="211"/>
      <c r="L55" s="211"/>
    </row>
    <row r="56" spans="1:12" ht="12" customHeight="1">
      <c r="A56" s="247" t="s">
        <v>183</v>
      </c>
      <c r="B56" s="248"/>
      <c r="C56" s="195">
        <v>102367</v>
      </c>
      <c r="D56" s="249">
        <v>59172</v>
      </c>
      <c r="E56" s="195">
        <v>73405</v>
      </c>
      <c r="F56" s="249">
        <v>88134</v>
      </c>
      <c r="G56" s="193">
        <v>161539</v>
      </c>
      <c r="H56" s="184"/>
      <c r="I56" s="192">
        <v>45.44103900606046</v>
      </c>
      <c r="J56" s="191">
        <v>54.55896099393954</v>
      </c>
      <c r="K56" s="211"/>
      <c r="L56" s="211"/>
    </row>
    <row r="57" spans="1:12" ht="12" customHeight="1">
      <c r="A57" s="247" t="s">
        <v>63</v>
      </c>
      <c r="B57" s="248"/>
      <c r="C57" s="195">
        <v>102477</v>
      </c>
      <c r="D57" s="249">
        <v>60866</v>
      </c>
      <c r="E57" s="195">
        <v>74126</v>
      </c>
      <c r="F57" s="249">
        <v>89217</v>
      </c>
      <c r="G57" s="193">
        <v>163343</v>
      </c>
      <c r="H57" s="184"/>
      <c r="I57" s="192">
        <v>45.38057951672248</v>
      </c>
      <c r="J57" s="191">
        <v>54.61942048327752</v>
      </c>
      <c r="K57" s="211"/>
      <c r="L57" s="211"/>
    </row>
    <row r="58" spans="1:12" ht="12" customHeight="1" thickBot="1">
      <c r="A58" s="247" t="s">
        <v>64</v>
      </c>
      <c r="B58" s="248"/>
      <c r="C58" s="195">
        <v>104174</v>
      </c>
      <c r="D58" s="194">
        <v>64372</v>
      </c>
      <c r="E58" s="195">
        <v>76502</v>
      </c>
      <c r="F58" s="194">
        <v>92044</v>
      </c>
      <c r="G58" s="193">
        <v>168546</v>
      </c>
      <c r="H58" s="184"/>
      <c r="I58" s="192">
        <v>45.38938924685249</v>
      </c>
      <c r="J58" s="191">
        <v>54.610610753147505</v>
      </c>
      <c r="K58" s="211"/>
      <c r="L58" s="211"/>
    </row>
    <row r="59" spans="1:12" ht="12" customHeight="1" thickTop="1">
      <c r="A59" s="250" t="s">
        <v>184</v>
      </c>
      <c r="B59" s="251"/>
      <c r="C59" s="200">
        <v>107332</v>
      </c>
      <c r="D59" s="199">
        <v>68601</v>
      </c>
      <c r="E59" s="200">
        <v>79602</v>
      </c>
      <c r="F59" s="199">
        <v>96174</v>
      </c>
      <c r="G59" s="198">
        <v>175776</v>
      </c>
      <c r="H59" s="184"/>
      <c r="I59" s="197">
        <v>45.29</v>
      </c>
      <c r="J59" s="196">
        <v>54.71</v>
      </c>
      <c r="K59" s="343"/>
      <c r="L59" s="253"/>
    </row>
    <row r="60" spans="1:12" ht="12" customHeight="1">
      <c r="A60" s="247" t="s">
        <v>68</v>
      </c>
      <c r="B60" s="248"/>
      <c r="C60" s="195">
        <v>113888</v>
      </c>
      <c r="D60" s="194">
        <v>72156</v>
      </c>
      <c r="E60" s="195">
        <v>84325</v>
      </c>
      <c r="F60" s="194">
        <v>101519</v>
      </c>
      <c r="G60" s="193">
        <v>185844</v>
      </c>
      <c r="H60" s="184"/>
      <c r="I60" s="192">
        <v>45.37407718301371</v>
      </c>
      <c r="J60" s="191">
        <v>54.6259228169863</v>
      </c>
      <c r="K60" s="343"/>
      <c r="L60" s="253"/>
    </row>
    <row r="61" spans="1:12" ht="12" customHeight="1">
      <c r="A61" s="247" t="s">
        <v>72</v>
      </c>
      <c r="B61" s="248"/>
      <c r="C61" s="195">
        <v>120839</v>
      </c>
      <c r="D61" s="194">
        <v>75063</v>
      </c>
      <c r="E61" s="195">
        <v>88349</v>
      </c>
      <c r="F61" s="194">
        <v>107307</v>
      </c>
      <c r="G61" s="193">
        <v>195656</v>
      </c>
      <c r="H61" s="184"/>
      <c r="I61" s="192">
        <v>45.15527251911518</v>
      </c>
      <c r="J61" s="191">
        <v>54.84472748088481</v>
      </c>
      <c r="K61" s="343"/>
      <c r="L61" s="253"/>
    </row>
    <row r="62" spans="1:12" ht="12" customHeight="1">
      <c r="A62" s="247" t="s">
        <v>100</v>
      </c>
      <c r="B62" s="248"/>
      <c r="C62" s="195">
        <v>125586</v>
      </c>
      <c r="D62" s="194">
        <v>77135</v>
      </c>
      <c r="E62" s="195">
        <v>90823</v>
      </c>
      <c r="F62" s="194">
        <v>111668</v>
      </c>
      <c r="G62" s="193">
        <v>202491</v>
      </c>
      <c r="H62" s="184"/>
      <c r="I62" s="192">
        <v>44.85285765787121</v>
      </c>
      <c r="J62" s="191">
        <v>55.14714234212879</v>
      </c>
      <c r="K62" s="343"/>
      <c r="L62" s="253"/>
    </row>
    <row r="63" spans="1:12" ht="12" customHeight="1">
      <c r="A63" s="247" t="s">
        <v>116</v>
      </c>
      <c r="B63" s="248"/>
      <c r="C63" s="195">
        <v>129140</v>
      </c>
      <c r="D63" s="194">
        <v>78717</v>
      </c>
      <c r="E63" s="195">
        <v>93180</v>
      </c>
      <c r="F63" s="194">
        <v>114409</v>
      </c>
      <c r="G63" s="193">
        <f>SUM(E63:F63)</f>
        <v>207589</v>
      </c>
      <c r="H63" s="184"/>
      <c r="I63" s="254">
        <v>44.89</v>
      </c>
      <c r="J63" s="255">
        <v>55.11</v>
      </c>
      <c r="K63" s="343"/>
      <c r="L63" s="253"/>
    </row>
    <row r="64" spans="1:12" s="183" customFormat="1" ht="12" customHeight="1">
      <c r="A64" s="247" t="s">
        <v>185</v>
      </c>
      <c r="B64" s="248"/>
      <c r="C64" s="195">
        <v>110770</v>
      </c>
      <c r="D64" s="194">
        <v>101324</v>
      </c>
      <c r="E64" s="195">
        <v>95014</v>
      </c>
      <c r="F64" s="194">
        <v>116808</v>
      </c>
      <c r="G64" s="193">
        <v>211822</v>
      </c>
      <c r="H64" s="184"/>
      <c r="I64" s="254">
        <f>E64/G64*100</f>
        <v>44.85558629415264</v>
      </c>
      <c r="J64" s="255">
        <f>F64/G64*100</f>
        <v>55.14441370584736</v>
      </c>
      <c r="K64" s="343"/>
      <c r="L64" s="253"/>
    </row>
    <row r="65" spans="1:12" s="183" customFormat="1" ht="12" customHeight="1">
      <c r="A65" s="247" t="s">
        <v>131</v>
      </c>
      <c r="B65" s="248"/>
      <c r="C65" s="195">
        <v>113688</v>
      </c>
      <c r="D65" s="194">
        <v>101360</v>
      </c>
      <c r="E65" s="195">
        <v>96211</v>
      </c>
      <c r="F65" s="194">
        <v>118542</v>
      </c>
      <c r="G65" s="193">
        <f>SUM(E65:F65)</f>
        <v>214753</v>
      </c>
      <c r="H65" s="184"/>
      <c r="I65" s="254">
        <f>E65/G65*100</f>
        <v>44.800771118447706</v>
      </c>
      <c r="J65" s="255">
        <f>F65/G65*100</f>
        <v>55.1992288815523</v>
      </c>
      <c r="K65" s="343"/>
      <c r="L65" s="253"/>
    </row>
    <row r="66" spans="1:12" s="183" customFormat="1" ht="12" customHeight="1">
      <c r="A66" s="190" t="s">
        <v>143</v>
      </c>
      <c r="B66" s="189"/>
      <c r="C66" s="118">
        <v>116046</v>
      </c>
      <c r="D66" s="188">
        <v>101473</v>
      </c>
      <c r="E66" s="118">
        <v>97688</v>
      </c>
      <c r="F66" s="188">
        <v>119562</v>
      </c>
      <c r="G66" s="188">
        <f>SUM(E66:F66)</f>
        <v>217250</v>
      </c>
      <c r="H66" s="184"/>
      <c r="I66" s="344">
        <f>E66/G66*100</f>
        <v>44.96570771001151</v>
      </c>
      <c r="J66" s="345">
        <f>F66/G66*100</f>
        <v>55.03429228998849</v>
      </c>
      <c r="K66" s="343"/>
      <c r="L66" s="253"/>
    </row>
    <row r="67" spans="1:12" ht="9.75">
      <c r="A67" s="211"/>
      <c r="B67" s="184"/>
      <c r="C67" s="256"/>
      <c r="D67" s="184"/>
      <c r="E67" s="256"/>
      <c r="F67" s="257"/>
      <c r="G67" s="137"/>
      <c r="H67" s="137"/>
      <c r="I67" s="211"/>
      <c r="J67" s="211"/>
      <c r="K67" s="211"/>
      <c r="L67" s="211"/>
    </row>
    <row r="68" spans="1:12" ht="10.5" customHeight="1">
      <c r="A68" s="129" t="s">
        <v>186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</row>
    <row r="69" spans="1:12" ht="10.5" customHeight="1">
      <c r="A69" s="129" t="s">
        <v>187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</row>
    <row r="70" spans="1:12" ht="10.5" customHeight="1">
      <c r="A70" s="129" t="s">
        <v>188</v>
      </c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</row>
    <row r="71" spans="1:12" ht="10.5" customHeight="1">
      <c r="A71" s="129" t="s">
        <v>189</v>
      </c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</row>
    <row r="72" spans="1:12" ht="10.5" customHeight="1">
      <c r="A72" s="129" t="s">
        <v>190</v>
      </c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</row>
    <row r="73" spans="1:12" ht="10.5" customHeight="1">
      <c r="A73" s="211" t="s">
        <v>191</v>
      </c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</row>
    <row r="74" spans="1:12" ht="10.5" customHeight="1">
      <c r="A74" s="137" t="s">
        <v>192</v>
      </c>
      <c r="B74" s="246"/>
      <c r="C74" s="246"/>
      <c r="D74" s="246"/>
      <c r="E74" s="246"/>
      <c r="F74" s="246"/>
      <c r="G74" s="246"/>
      <c r="H74" s="246"/>
      <c r="I74" s="246"/>
      <c r="J74" s="246"/>
      <c r="K74" s="246"/>
      <c r="L74" s="246"/>
    </row>
    <row r="75" spans="1:12" ht="10.5" customHeight="1">
      <c r="A75" s="137" t="s">
        <v>193</v>
      </c>
      <c r="B75" s="246"/>
      <c r="C75" s="246"/>
      <c r="D75" s="246"/>
      <c r="E75" s="246"/>
      <c r="F75" s="246"/>
      <c r="G75" s="246"/>
      <c r="H75" s="246"/>
      <c r="I75" s="246"/>
      <c r="J75" s="246"/>
      <c r="K75" s="246"/>
      <c r="L75" s="246"/>
    </row>
    <row r="76" spans="1:12" ht="10.5" customHeight="1">
      <c r="A76" s="129" t="s">
        <v>194</v>
      </c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</row>
    <row r="77" spans="1:12" ht="10.5" customHeight="1">
      <c r="A77" s="299" t="s">
        <v>195</v>
      </c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46"/>
    </row>
    <row r="78" spans="1:12" ht="10.5" customHeight="1">
      <c r="A78" s="299" t="s">
        <v>196</v>
      </c>
      <c r="B78" s="246"/>
      <c r="C78" s="246"/>
      <c r="D78" s="246"/>
      <c r="E78" s="246"/>
      <c r="F78" s="246"/>
      <c r="G78" s="246"/>
      <c r="H78" s="246"/>
      <c r="I78" s="246"/>
      <c r="J78" s="246"/>
      <c r="K78" s="246"/>
      <c r="L78" s="246"/>
    </row>
    <row r="79" ht="10.5" customHeight="1">
      <c r="A79" s="299" t="s">
        <v>197</v>
      </c>
    </row>
    <row r="80" ht="10.5" customHeight="1">
      <c r="A80" s="299" t="s">
        <v>198</v>
      </c>
    </row>
    <row r="81" ht="13.5">
      <c r="A81" s="259"/>
    </row>
  </sheetData>
  <sheetProtection/>
  <mergeCells count="6">
    <mergeCell ref="A3:J3"/>
    <mergeCell ref="A4:J4"/>
    <mergeCell ref="I6:J6"/>
    <mergeCell ref="A39:J39"/>
    <mergeCell ref="A40:J40"/>
    <mergeCell ref="I42:J42"/>
  </mergeCells>
  <printOptions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portrait" paperSize="9" scale="91" r:id="rId1"/>
  <ignoredErrors>
    <ignoredError sqref="G28:G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Vermeulen, Geert</cp:lastModifiedBy>
  <cp:lastPrinted>2016-08-02T13:58:37Z</cp:lastPrinted>
  <dcterms:created xsi:type="dcterms:W3CDTF">2002-08-14T09:55:25Z</dcterms:created>
  <dcterms:modified xsi:type="dcterms:W3CDTF">2017-06-09T13:30:34Z</dcterms:modified>
  <cp:category/>
  <cp:version/>
  <cp:contentType/>
  <cp:contentStatus/>
</cp:coreProperties>
</file>