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64" yWindow="65524" windowWidth="7608" windowHeight="9036" tabRatio="843" activeTab="0"/>
  </bookViews>
  <sheets>
    <sheet name="INHOUD" sheetId="1" r:id="rId1"/>
    <sheet name="13_nivover01" sheetId="2" r:id="rId2"/>
    <sheet name="13_nivover02" sheetId="3" r:id="rId3"/>
    <sheet name="13_nivover_03" sheetId="4" r:id="rId4"/>
    <sheet name="13_nivover04" sheetId="5" r:id="rId5"/>
    <sheet name="15_nivover_05" sheetId="6" r:id="rId6"/>
    <sheet name="15_nivover_06" sheetId="7" r:id="rId7"/>
    <sheet name="15_nivover_07" sheetId="8" r:id="rId8"/>
    <sheet name="15_nivover_08" sheetId="9" r:id="rId9"/>
    <sheet name="15_nivover_09" sheetId="10" r:id="rId10"/>
    <sheet name="15_nivover_10" sheetId="11" r:id="rId11"/>
    <sheet name="15_nivover_11" sheetId="12" r:id="rId12"/>
    <sheet name="15_nivove_12" sheetId="13" r:id="rId13"/>
    <sheet name="15_NARIC_13" sheetId="14" r:id="rId14"/>
  </sheets>
  <definedNames>
    <definedName name="_xlnm.Print_Area" localSheetId="7">'15_nivover_07'!#REF!</definedName>
    <definedName name="_xlnm.Print_Area" localSheetId="8">'15_nivover_08'!$A$1:$M$37</definedName>
    <definedName name="_xlnm.Print_Area" localSheetId="9">'15_nivover_09'!$A$1:$E$51</definedName>
    <definedName name="_xlnm.Print_Area" localSheetId="11">'15_nivover_11'!$A$1:$J$17</definedName>
    <definedName name="CC">#REF!</definedName>
  </definedNames>
  <calcPr fullCalcOnLoad="1"/>
</workbook>
</file>

<file path=xl/sharedStrings.xml><?xml version="1.0" encoding="utf-8"?>
<sst xmlns="http://schemas.openxmlformats.org/spreadsheetml/2006/main" count="810" uniqueCount="385">
  <si>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</si>
  <si>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</si>
  <si>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</si>
  <si>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</si>
  <si>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</si>
  <si>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</si>
  <si>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</si>
  <si>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</si>
  <si>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</si>
  <si>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</si>
  <si>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</si>
  <si>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</si>
  <si>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</si>
  <si>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</si>
  <si>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</si>
  <si>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</si>
  <si>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</si>
  <si>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</si>
  <si>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</si>
  <si>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</si>
  <si>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INTERNATEN PER NET</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</si>
  <si>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</si>
  <si>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</si>
  <si>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</si>
  <si>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</si>
  <si>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</si>
  <si>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</si>
  <si>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</si>
  <si>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</si>
  <si>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</si>
  <si>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</si>
  <si>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(1) Gegevens op basis van KB. nr. 456 van 10/9/1986. Gegevens van internaten met minder dan 30 internen worden niet opgenomen gezien ze niet subsidieerbaar of financierbaar zijn.</t>
  </si>
  <si>
    <t>Geboortejaar</t>
  </si>
  <si>
    <t>AANTAL INTERNEN PER GEBOORTEJAAR</t>
  </si>
  <si>
    <t>CENTRA VOOR LEERLINGENBEGELEIDING</t>
  </si>
  <si>
    <t>Gemeen-</t>
  </si>
  <si>
    <t>schaps-</t>
  </si>
  <si>
    <t>Gemeenchaps-</t>
  </si>
  <si>
    <t>onderwijs</t>
  </si>
  <si>
    <t>commissie</t>
  </si>
  <si>
    <t>Centra voor leerlingenbegeleiding</t>
  </si>
  <si>
    <t>Permanente ondersteuningscel</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</si>
  <si>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</si>
  <si>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</si>
  <si>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</si>
  <si>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</si>
  <si>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</si>
  <si>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</si>
  <si>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</si>
  <si>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</si>
  <si>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</si>
  <si>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</si>
  <si>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</si>
  <si>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</si>
  <si>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</si>
  <si>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</si>
  <si>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</si>
  <si>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</si>
  <si>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</si>
  <si>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</si>
  <si>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</si>
  <si>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</si>
  <si>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</si>
  <si>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</si>
  <si>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</si>
  <si>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</si>
  <si>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</si>
  <si>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</si>
  <si>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</si>
  <si>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</si>
  <si>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</si>
  <si>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</si>
  <si>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</si>
  <si>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</si>
  <si>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</si>
  <si>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</si>
  <si>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</si>
  <si>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</si>
  <si>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</si>
  <si>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</si>
  <si>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</si>
  <si>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</si>
  <si>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</si>
  <si>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</si>
  <si>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</si>
  <si>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</si>
  <si>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</si>
  <si>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</si>
  <si>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</si>
  <si>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</si>
  <si>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</si>
  <si>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</si>
  <si>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</si>
  <si>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</si>
  <si>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</si>
  <si>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</si>
  <si>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</si>
  <si>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</si>
  <si>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</si>
  <si>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</si>
  <si>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</si>
  <si>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</si>
  <si>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</si>
  <si>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</si>
  <si>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</si>
  <si>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</si>
  <si>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</si>
  <si>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</si>
  <si>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</si>
  <si>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</si>
  <si>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</si>
  <si>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</si>
  <si>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</si>
  <si>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</si>
  <si>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</si>
  <si>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</si>
  <si>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 xml:space="preserve">     Ze zijn dus niet opgenomen in deze tabel.</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</si>
  <si>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</si>
  <si>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</si>
  <si>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</si>
  <si>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</si>
  <si>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</si>
  <si>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</si>
  <si>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</si>
  <si>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</si>
  <si>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</si>
  <si>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</si>
  <si>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</si>
  <si>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</si>
  <si>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</si>
  <si>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(1) Internaten met minder dan 30 internen zijn NIET opgenomen in deze tabellen. Deze internaten zijn niet subsidieerbaar of financierbaar.</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</si>
  <si>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</si>
  <si>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</si>
  <si>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Volwassenenonderwijs</t>
  </si>
  <si>
    <t xml:space="preserve">(1) In deze tabellen werd geen rekening gehouden met terugvorderingen of inhoudingen als gevolg van het niet tijdig aanwenden </t>
  </si>
  <si>
    <t xml:space="preserve">     Zij komen enkel nog in aanmerking voor de instandhouding van de internaten.</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</si>
  <si>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</si>
  <si>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</si>
  <si>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</si>
  <si>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</si>
  <si>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</si>
  <si>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</si>
  <si>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</si>
  <si>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thema 1</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</si>
  <si>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</si>
  <si>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</si>
  <si>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</si>
  <si>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</si>
  <si>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</si>
  <si>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</si>
  <si>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</si>
  <si>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</si>
  <si>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</si>
  <si>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</si>
  <si>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</si>
  <si>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volwassenenonderwijs, het deeltijds kunstonderwijs en de centra voor leerlingenbegeleiding.</t>
  </si>
  <si>
    <t>(1) In de begroting 2008 werd voor het eerst een bedrag nascholing op initiatief van de scholen ingeschreven voor het</t>
  </si>
  <si>
    <t>Deeltijds kunstonderwijs</t>
  </si>
  <si>
    <t>AANTAL VERVOERDE LEERLINGEN PER ONDERWIJSNIVEAU EN PER ONDERWIJSNET</t>
  </si>
  <si>
    <t>Totaal basisonderwijs</t>
  </si>
  <si>
    <t>Totaal secundair onderwijs</t>
  </si>
  <si>
    <t>2008-2009</t>
  </si>
  <si>
    <t>Basiseducatie</t>
  </si>
  <si>
    <t>2005</t>
  </si>
  <si>
    <t>2006</t>
  </si>
  <si>
    <t>2007</t>
  </si>
  <si>
    <t>2008</t>
  </si>
  <si>
    <t>2009</t>
  </si>
  <si>
    <t>op initiatief van de scholen</t>
  </si>
  <si>
    <t>op initiatief van de koepels</t>
  </si>
  <si>
    <t xml:space="preserve">  Basisonderwijs</t>
  </si>
  <si>
    <t xml:space="preserve">  Secundair onderwijs</t>
  </si>
  <si>
    <t>op initiatief van de Vlaamse regering</t>
  </si>
  <si>
    <t>(2) In de begroting 2009 werd voor het eerst een bedrag nascholing op initiatief van de scholen ingeschreven voor basiseducatie.</t>
  </si>
  <si>
    <t xml:space="preserve">EVOLUTIE VAN HET NASCHOLINGSBUDGET (in duizend EUR) </t>
  </si>
  <si>
    <t>Aantal</t>
  </si>
  <si>
    <t>2009-2010</t>
  </si>
  <si>
    <t>(3) Als gevolg van de in 2010 doorgevoerde besparingsoefening, werden de nascholingsmiddelen met ongeveer 20% beperkt.</t>
  </si>
  <si>
    <t>(4) Als gevolg van de in 2010 doorgevoerde besparingsoefening, werden de nascholingsmiddelen met ongeveer 20% beperkt.</t>
  </si>
  <si>
    <t>2010 (4)</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</si>
  <si>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</si>
  <si>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</si>
  <si>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</si>
  <si>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</si>
  <si>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</si>
  <si>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</si>
  <si>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</si>
  <si>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</si>
  <si>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</si>
  <si>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</si>
  <si>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</si>
  <si>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</si>
  <si>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</si>
  <si>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</si>
  <si>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</si>
  <si>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</si>
  <si>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2010-2011</t>
  </si>
  <si>
    <r>
      <t>2010</t>
    </r>
    <r>
      <rPr>
        <sz val="8"/>
        <rFont val="Arial"/>
        <family val="2"/>
      </rPr>
      <t xml:space="preserve"> (3)</t>
    </r>
  </si>
  <si>
    <t>2011</t>
  </si>
  <si>
    <r>
      <t xml:space="preserve">  Deeltijds kunstonderwijs</t>
    </r>
    <r>
      <rPr>
        <sz val="8"/>
        <rFont val="Arial"/>
        <family val="2"/>
      </rPr>
      <t xml:space="preserve"> (1)</t>
    </r>
  </si>
  <si>
    <r>
      <t xml:space="preserve">  Centra voor Volwassenenonderwijs</t>
    </r>
    <r>
      <rPr>
        <sz val="8"/>
        <rFont val="Arial"/>
        <family val="2"/>
      </rPr>
      <t xml:space="preserve"> (1)</t>
    </r>
  </si>
  <si>
    <r>
      <t xml:space="preserve">  Centra voor Basiseducatie</t>
    </r>
    <r>
      <rPr>
        <sz val="8"/>
        <rFont val="Arial"/>
        <family val="2"/>
      </rPr>
      <t xml:space="preserve"> (2)</t>
    </r>
  </si>
  <si>
    <r>
      <t xml:space="preserve">  Centra voor Leerlingenbegeleiding</t>
    </r>
    <r>
      <rPr>
        <sz val="8"/>
        <rFont val="Arial"/>
        <family val="2"/>
      </rPr>
      <t xml:space="preserve"> (1)</t>
    </r>
  </si>
  <si>
    <t>Centra voor leerlingenbegeleiding (CLB)</t>
  </si>
  <si>
    <t>(3) In 2009-2010 werd de vroegere opleiding verpleegkunde van de 4de graad omgevormd tot hoger beroepsonderwijs (HBO5 verpleegkunde). HBO5 verpleegkunde behoort niet meer tot het voltijds gewoon secundair onderwijs.</t>
  </si>
  <si>
    <t>Voltijds gewoon secundair onderwijs</t>
  </si>
  <si>
    <t xml:space="preserve">     Dit heeft een daling van het bedrag per voltijdse organieke betrekking tot gevolg.</t>
  </si>
  <si>
    <t>2012</t>
  </si>
  <si>
    <t>2011-2012</t>
  </si>
  <si>
    <t>AANTAL INTERNEN PER NET VAN HET INTERNAAT EN PER ONDERWIJSVORM van het voltijds gewoon secundair onderwijs (1)(2)(4)</t>
  </si>
  <si>
    <t>(1) Een deelnemer is een kandidaat die minstens 1 examen heeft afgelegd.</t>
  </si>
  <si>
    <t>EXAMENCOMMISSIE SECUNDAIR ONDERWIJS</t>
  </si>
  <si>
    <t>EXAMENCOMMISSIE BASISONDERWIJS</t>
  </si>
  <si>
    <t>Land</t>
  </si>
  <si>
    <t>Professionele erkenning</t>
  </si>
  <si>
    <t>Hoger beroepsonderwijs</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</si>
  <si>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</si>
  <si>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</si>
  <si>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</si>
  <si>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2013</t>
  </si>
  <si>
    <t>2012-2013</t>
  </si>
  <si>
    <t>Nederland</t>
  </si>
  <si>
    <t>Marokko</t>
  </si>
  <si>
    <t>Rusland</t>
  </si>
  <si>
    <t>India</t>
  </si>
  <si>
    <t>Bulgarije</t>
  </si>
  <si>
    <t>Roemenië</t>
  </si>
  <si>
    <t>Polen</t>
  </si>
  <si>
    <t>Turkije</t>
  </si>
  <si>
    <t>Aantal deelnemers</t>
  </si>
  <si>
    <t>(2) De gegevens naar provincie betreffen de provincie waar de examenscholen gelegen zijn.</t>
  </si>
  <si>
    <t>Aantal geslaagden</t>
  </si>
  <si>
    <t>(5) De middelen voor bedrijfsstages zijn aan de kredieten voor nascholing van het secundair onderwijs toegevoegd.</t>
  </si>
  <si>
    <t xml:space="preserve">     Dit heeft een stijging van het bedrag per voltijdse organieke betrekking tot gevolg.</t>
  </si>
  <si>
    <t>2013 (5)</t>
  </si>
  <si>
    <t>2013-2014</t>
  </si>
  <si>
    <t>2014</t>
  </si>
  <si>
    <t>Hoger onderwijs: Doctoraat</t>
  </si>
  <si>
    <t>Secundair onderwijs: niveaugelijkwaardigheid</t>
  </si>
  <si>
    <t>Secundair onderwijs: volledige gelijkwaardigheid</t>
  </si>
  <si>
    <t>Attesten</t>
  </si>
  <si>
    <t>Professionele erkenningen</t>
  </si>
  <si>
    <t>Doorverwijzen/Afwijzen</t>
  </si>
  <si>
    <t>Wettelijke precedenten</t>
  </si>
  <si>
    <t>Procedure</t>
  </si>
  <si>
    <t>Positief (2)</t>
  </si>
  <si>
    <t>Negatief (3)</t>
  </si>
  <si>
    <t>Andere (4)</t>
  </si>
  <si>
    <t>Wettelijke precedent</t>
  </si>
  <si>
    <t>Attest</t>
  </si>
  <si>
    <t>(1) Een dossier moet volledig zijn vooraleer er een eindbeslissing genomen kan worden. Onvolledige dossiers worden daarom buiten beschouwing gelaten.</t>
  </si>
  <si>
    <t>(2) Betrokkene krijgt de gelijkwaardigheid die gevraagd werd of waarvoor het dossier initieel onderzocht werd.</t>
  </si>
  <si>
    <t>(3) Bij een negatieve beslissing wordt er geen gelijkwaardigheid verleend.</t>
  </si>
  <si>
    <t>(4)  Een ‘Andere’ beslissing betreft een gelijkschakeling met een ander studiebewijs of graad dan initieel aangevraagd of onderzocht werd . Iemand vraagt bijvoorbeeld een gelijkwaardigheid met een master maar krijgt een gelijkwaardigheid met een bachelor.</t>
  </si>
  <si>
    <t>Iran</t>
  </si>
  <si>
    <t>Irak</t>
  </si>
  <si>
    <t>Oekraïne</t>
  </si>
  <si>
    <t>Syrië</t>
  </si>
  <si>
    <t>Per graad</t>
  </si>
  <si>
    <t>Geslaagd</t>
  </si>
  <si>
    <t>Niet geslaagd</t>
  </si>
  <si>
    <t>% geslaagd</t>
  </si>
  <si>
    <t>1ste graad</t>
  </si>
  <si>
    <t>2de graad</t>
  </si>
  <si>
    <t>Per onderwijsvorm</t>
  </si>
  <si>
    <t>2014-2015</t>
  </si>
  <si>
    <t>Bachelor of Master: volledige gelijkwaardigheid</t>
  </si>
  <si>
    <t>Bachelor of Master: niveaugelijkwaardigheid</t>
  </si>
  <si>
    <t>Afghanistan</t>
  </si>
  <si>
    <t>Erkenning Secundair onderwijs</t>
  </si>
  <si>
    <t>Erkenning Hoger onderwijs</t>
  </si>
  <si>
    <t>Ondersteuning in scholen en competentieontwikkeling van personeelsleden in het kader van de implementatie van het decreet van 21 maart 2014 betreffende maatregelen voor leerlingen met specifieke onderwijsbehoeften ('M-decreet')</t>
  </si>
  <si>
    <t>Registraties</t>
  </si>
  <si>
    <t>Inschrijvingen</t>
  </si>
  <si>
    <t>Deelnemers</t>
  </si>
  <si>
    <t>Man</t>
  </si>
  <si>
    <t>Vrouw</t>
  </si>
  <si>
    <t>Wanneer we het slaagpercentage per afgelegd examen per onderwijsvorm bekijken, zien we dat het hoogste percentage in het bso werd behaald, gevolgd door kso en tso. In de onderwijsvorm aso slaagde men voor iets meer dan de helft van de afgelegde examens.</t>
  </si>
  <si>
    <t>Voor de volledige Examencommissie</t>
  </si>
  <si>
    <t>Aantal examens</t>
  </si>
  <si>
    <t>Graad</t>
  </si>
  <si>
    <t>Onderwijsvorm</t>
  </si>
  <si>
    <t>getuigschriften 1ste graad</t>
  </si>
  <si>
    <t>getuigschriften 2de graad</t>
  </si>
  <si>
    <t>diploma’s secundair onderwijs</t>
  </si>
  <si>
    <t>aantal</t>
  </si>
  <si>
    <t>Studiebewijs</t>
  </si>
  <si>
    <t>(4) Als gevolg van de in 2015 doorgevoerde besparingsoefening, werden de nascholingsmiddelen met ongeveer 10% beperkt.</t>
  </si>
  <si>
    <r>
      <t xml:space="preserve">2015 </t>
    </r>
    <r>
      <rPr>
        <sz val="8"/>
        <rFont val="Arial"/>
        <family val="2"/>
      </rPr>
      <t>(4)</t>
    </r>
  </si>
  <si>
    <t>Aantal centra per provincie en soort schoolbestuur</t>
  </si>
  <si>
    <t>15_nivover_01</t>
  </si>
  <si>
    <t>15_nivover_02</t>
  </si>
  <si>
    <t>15_nivover_03</t>
  </si>
  <si>
    <t>15_nivover_04</t>
  </si>
  <si>
    <t>15_nivover_05</t>
  </si>
  <si>
    <t>15_nivover_07</t>
  </si>
  <si>
    <t>15_nivover_08</t>
  </si>
  <si>
    <t>15_nivover_09</t>
  </si>
  <si>
    <t>15_nivover_10</t>
  </si>
  <si>
    <t>15_nivover_11</t>
  </si>
  <si>
    <t>15_nivover_13</t>
  </si>
  <si>
    <t>NARIC: aantal aanvragen in 2015</t>
  </si>
  <si>
    <t>Examencommissie basisonderwijs en Examencommissie secundair onderwijs: deelnemers en resultaten in 2015</t>
  </si>
  <si>
    <t>Schooljaar 2015-2016</t>
  </si>
  <si>
    <t>Overzicht aantal aanvragen in 2015</t>
  </si>
  <si>
    <r>
      <t>Overzicht aantal beslissingen in 2015</t>
    </r>
    <r>
      <rPr>
        <b/>
        <sz val="14"/>
        <rFont val="Calibri"/>
        <family val="2"/>
      </rPr>
      <t xml:space="preserve"> </t>
    </r>
    <r>
      <rPr>
        <sz val="11"/>
        <rFont val="Calibri"/>
        <family val="2"/>
      </rPr>
      <t>(1)</t>
    </r>
  </si>
  <si>
    <t>Overzicht top 10 landen aanvragers 2015</t>
  </si>
  <si>
    <t>Aantal deelnemers voor het behalen van een getuigschrift basisonderwijs en aantal geslaagden per provincie in 2015 (1)(2)</t>
  </si>
  <si>
    <t>Aantal registraties, inschrijvingen en deelnemers in 2015</t>
  </si>
  <si>
    <t xml:space="preserve">Bovenstaande cijfers geven weer hoeveel unieke kandidaten zich in 2015 effectief hebben ingeschreven voor een studierichting en hiervoor hebben betaald (inschrijvingen) nadat zij werden geregistreerd (registraties) op een infosessie. </t>
  </si>
  <si>
    <t>Slaagpercentage per graad en onderwijsvorm in 2015</t>
  </si>
  <si>
    <t>Uitgereikte studiebewijzen in 2015</t>
  </si>
  <si>
    <t>VERDELING KREDIETEN NASCHOLING VOOR DE SCHOLEN - 2016  (in EUR) (1)</t>
  </si>
  <si>
    <t>VERDELING KREDIETEN NASCHOLING VOOR DE KOEPELS - 2016 (in EUR)</t>
  </si>
  <si>
    <t>VERDELING KREDIETEN NASCHOLING OP INITIATIEF VAN DE VLAAMSE REGERING - 2016 (in EUR)</t>
  </si>
  <si>
    <t>2016</t>
  </si>
  <si>
    <t>Aantal budgettaire fulltime-equivalenten in januari 2016 (1)</t>
  </si>
  <si>
    <t>(2) Volgende leerlingen werden niet in de statistieken opgenomen: 54 studenten van het hogescholenonderwijs, 24 studenten van het universitair onderwijs en 27 studenten van de Europese hogescholen.</t>
  </si>
  <si>
    <t>n.b.</t>
  </si>
  <si>
    <t>Congo (RDC)</t>
  </si>
  <si>
    <t>In 2015 waren er 4.795 unieke deelnemers aan minstens één examen bij de Examencommissie (deelnemers). Dit cijfer is hoger dan het aantal inschrijvingen: de kandidaten die voor 2015 inschreven, maar nog niet afstudeerden worden hier ook weergegeven.</t>
  </si>
  <si>
    <t>Van alle individuele examens die door de Examencommissie werden afgenomen, waren er 64% waarop de kandidaat minstens 50% van de punten behaalde.</t>
  </si>
  <si>
    <t>1*</t>
  </si>
  <si>
    <t>DEELNEMERS EN RESULTATEN IN 2015</t>
  </si>
  <si>
    <t>Per graad lag het slaagpercentage in de 1ste graad hoger dan gemiddeld, in de 2de graad en de 3de graad was het slaagpercentage ongeveer even hoog.</t>
  </si>
  <si>
    <t>NIVEAUOVERSCHRIJDENDE GEGEVENS</t>
  </si>
  <si>
    <t>15_nivover_06</t>
  </si>
  <si>
    <t>School- en studietoelagen aanvraagjaar 2015-2016: aantal aanvragen, aantal toegekend, bedrag toegekend</t>
  </si>
  <si>
    <t>SCHOOL- EN STUDIETOELAGEN PER ONDERWIJSNIVEAU (1)</t>
  </si>
  <si>
    <t>Aanvraagjaar 2015-2016 - toestand op 14 december 2016</t>
  </si>
  <si>
    <t>Toegekend</t>
  </si>
  <si>
    <t>Geweigerd</t>
  </si>
  <si>
    <t>Andere (3)</t>
  </si>
  <si>
    <t xml:space="preserve">Gemiddelde </t>
  </si>
  <si>
    <t>aanvragen</t>
  </si>
  <si>
    <t xml:space="preserve">om financiële </t>
  </si>
  <si>
    <t>toelage</t>
  </si>
  <si>
    <t>of andere reden (2)</t>
  </si>
  <si>
    <t>Kleuteronderwijs</t>
  </si>
  <si>
    <t>Lager onderwijs</t>
  </si>
  <si>
    <t>- Voltijds secundair onderwijs</t>
  </si>
  <si>
    <t>- Deeltijds secundair onderwijs</t>
  </si>
  <si>
    <t>HBO5 Verpleegkunde</t>
  </si>
  <si>
    <t>Syntra</t>
  </si>
  <si>
    <t>Hoger onderwijs</t>
  </si>
  <si>
    <t>- Hogescholen</t>
  </si>
  <si>
    <t>- Universiteiten</t>
  </si>
  <si>
    <t>- Niet gekend (4)</t>
  </si>
  <si>
    <t>(1) Schooltoelagen worden toegekend aan leerlingen van het basis- en secundair onderwijs; studietoelagen worden toegekend aan de studenten van het hoger onderwijs.</t>
  </si>
  <si>
    <t>(2) Een weigering om andere dan financiële redenen is meestal om pedagogische redenen.</t>
  </si>
  <si>
    <t>(3) Andere: aanvragen naar beraad, in wacht, te laat ingediend, doorverwezen, zonder gevolg, enz…</t>
  </si>
  <si>
    <t>(4) Het onderwijstype is niet gekend. Dit komt voor als de student in het buitenland of een andere gemeenschap studeert.</t>
  </si>
  <si>
    <t>Nota:</t>
  </si>
  <si>
    <t>Bovenstaande cijfergegevens zijn nog niet definitief aangezien er voor school- en academiejaar 2015-2016 nog dossiers in beraad staan, waardoor dit aantal nog kan stijgen.</t>
  </si>
  <si>
    <t xml:space="preserve">Dossiers ‘in beraad’ zijn dossiers waarvoor er nog bijkomende informatie wordt opgevraagd aan de burger om het aanvraagdossier verder te kunnen afhandelen. </t>
  </si>
  <si>
    <t>Deze bijkomende informatie kan o.m. zijn: huurcontract van de student, bewijs van betaling van alimentatiegelden, attesten voor niet-belastbare inkomsten,…</t>
  </si>
  <si>
    <t>De burger kan zijn aanvraagdossier nog vervolledigen t.e.m. 31/12/2016.</t>
  </si>
  <si>
    <t>MACHTIGINGEN EN SUBSIDIES VOOR INFRASTRUCTUUR IN HET ONDERWIJS</t>
  </si>
  <si>
    <t>Machtigingen leerplichtonderwijs (in euro) (1)</t>
  </si>
  <si>
    <t>Kalenderjaar</t>
  </si>
  <si>
    <t>Goedgekeurde subsidies in het leerplichtonderwijs in 2015 naar onderwijsniveau (in euro) (1)</t>
  </si>
  <si>
    <t>Onderwijsniveau</t>
  </si>
  <si>
    <t>Gewoon basisonderwijs</t>
  </si>
  <si>
    <t>Gewoon secundair onderwijs</t>
  </si>
  <si>
    <t>Buitengewoon basisonderwijs</t>
  </si>
  <si>
    <t>Internaat</t>
  </si>
  <si>
    <t>(1) Leerplichtonderwijs: Het verschil tussen het machtigingsbedrag en de besteding aan goedgekeurde subsidies is te verklaren door de toepassing van het vastleggingspercentage.</t>
  </si>
  <si>
    <t>Investeringskredieten hoger onderwijs 2015 (in euro)</t>
  </si>
  <si>
    <t>Universiteiten (2)</t>
  </si>
  <si>
    <t>Investeringsubsidies</t>
  </si>
  <si>
    <t>Investeringsmachtigingen (4)</t>
  </si>
  <si>
    <t>Totaal universiteiten</t>
  </si>
  <si>
    <t>Hogescholen (3)</t>
  </si>
  <si>
    <t>Totaal Investeringsmachtigingen (5) :</t>
  </si>
  <si>
    <t>Vrije gesubsidieerde hogescholen</t>
  </si>
  <si>
    <t>Publiekrechtelijke hogescholen</t>
  </si>
  <si>
    <t>Eigenaarsonderhoud hogescholen</t>
  </si>
  <si>
    <t>Totaal hogescholen</t>
  </si>
  <si>
    <t>(2) Inclusief de investeringssubsidies ten aanzien van het Instituut voor Tropische Geneeskunde.</t>
  </si>
  <si>
    <t xml:space="preserve">(3) Vanaf 2015 worden de investeringskredieten voor de hogescholen niet meer via AGIOn maar door AHOVOKS toegekend.  </t>
  </si>
  <si>
    <t xml:space="preserve">(4) Vanaf 2015 wordt in het kader van de integratie van de academische hogeschoolopleidingen in de universiteiten een deel van de investeringskredieten van de hogescholen overgeheveld naar de universiteiten. </t>
  </si>
  <si>
    <t>(5) AHOVOKS maakt enkel nog de budgettaire opsplitsing tussen 'vrije gesubsidieerde instellingen' enerzijds en 'publiekrechtelijke instellingen' anderzijds.</t>
  </si>
  <si>
    <t>Machtigingen: kredieten die in de Vlaamse begroting worden ingeschreven en waarvoor engagementen voor infrastructuurdossiers aangegaan mogen worden.</t>
  </si>
  <si>
    <t>15_nivover_12</t>
  </si>
  <si>
    <t>Machtigingen en subsidies voor infrastructuur in het onderwijs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</si>
</sst>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 &quot;EUR&quot;;\-#,##0.00\ &quot;EUR&quot;"/>
    <numFmt numFmtId="165" formatCode="_-* #,##0.00\ _E_U_R_-;\-* #,##0.00\ _E_U_R_-;_-* &quot;-&quot;??\ _E_U_R_-;_-@_-"/>
    <numFmt numFmtId="166" formatCode="#,##0;0;&quot;-&quot;"/>
    <numFmt numFmtId="167" formatCode="#,##0;;&quot;-&quot;"/>
    <numFmt numFmtId="168" formatCode="#,##0.0"/>
    <numFmt numFmtId="169" formatCode="#,##0.00_ ;\-#,##0.00\ "/>
    <numFmt numFmtId="170" formatCode="#,##0;\-0;&quot;-&quot;&quot; BF&quot;"/>
    <numFmt numFmtId="171" formatCode="#,##0&quot; BEF&quot;;\-#,##0&quot; BEF&quot;"/>
    <numFmt numFmtId="172" formatCode="0.0"/>
    <numFmt numFmtId="173" formatCode="0.0%"/>
    <numFmt numFmtId="174" formatCode="0.000%"/>
    <numFmt numFmtId="175" formatCode="0.0000%"/>
    <numFmt numFmtId="176" formatCode="0.000000"/>
    <numFmt numFmtId="177" formatCode="&quot;£&quot;#,##0;[Red]\-&quot;£&quot;#,##0"/>
    <numFmt numFmtId="178" formatCode="&quot;£&quot;#,##0.00;[Red]\-&quot;£&quot;#,##0.00"/>
    <numFmt numFmtId="179" formatCode="#,##0.00;0.00;&quot;-&quot;"/>
    <numFmt numFmtId="180" formatCode="#,##0_ ;[Red]\-#,##0\ "/>
    <numFmt numFmtId="181" formatCode="#,##0_ ;[Red]\-#,##0\ ;\ ;@"/>
    <numFmt numFmtId="182" formatCode="[$EUR]\ #,##0.00"/>
    <numFmt numFmtId="183" formatCode="_ * #,##0_ ;_ * \-#,##0_ ;_ * &quot;-&quot;??_ ;_ @_ "/>
    <numFmt numFmtId="184" formatCode="&quot;Ja&quot;;&quot;Ja&quot;;&quot;Nee&quot;"/>
    <numFmt numFmtId="185" formatCode="&quot;Waar&quot;;&quot;Waar&quot;;&quot;Onwaar&quot;"/>
    <numFmt numFmtId="186" formatCode="&quot;Aan&quot;;&quot;Aan&quot;;&quot;Uit&quot;"/>
    <numFmt numFmtId="187" formatCode="[$€-2]\ #.##000_);[Red]\([$€-2]\ #.##000\)"/>
    <numFmt numFmtId="188" formatCode="&quot;€&quot;\ #,##0.00"/>
  </numFmts>
  <fonts count="90">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9"/>
      <name val="Helv"/>
      <family val="0"/>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9"/>
      <color indexed="10"/>
      <name val="Arial"/>
      <family val="2"/>
    </font>
    <font>
      <b/>
      <sz val="12"/>
      <color indexed="10"/>
      <name val="Arial"/>
      <family val="2"/>
    </font>
    <font>
      <sz val="10"/>
      <color indexed="18"/>
      <name val="Arial"/>
      <family val="2"/>
    </font>
    <font>
      <sz val="7"/>
      <color indexed="18"/>
      <name val="Times New Roman"/>
      <family val="1"/>
    </font>
    <font>
      <b/>
      <sz val="14"/>
      <color indexed="10"/>
      <name val="Arial"/>
      <family val="2"/>
    </font>
    <font>
      <b/>
      <sz val="12"/>
      <name val="Arial"/>
      <family val="2"/>
    </font>
    <font>
      <sz val="11"/>
      <name val="Calibri"/>
      <family val="2"/>
    </font>
    <font>
      <b/>
      <sz val="14"/>
      <name val="Calibri"/>
      <family val="2"/>
    </font>
    <font>
      <b/>
      <sz val="10"/>
      <color indexed="8"/>
      <name val="Arial"/>
      <family val="2"/>
    </font>
    <font>
      <u val="single"/>
      <sz val="10"/>
      <name val="Arial"/>
      <family val="2"/>
    </font>
    <font>
      <b/>
      <sz val="12"/>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1"/>
      <color indexed="8"/>
      <name val="Calibri"/>
      <family val="2"/>
    </font>
    <font>
      <sz val="10"/>
      <color indexed="8"/>
      <name val="Calibri"/>
      <family val="2"/>
    </font>
    <font>
      <sz val="10"/>
      <name val="Calibri"/>
      <family val="2"/>
    </font>
    <font>
      <b/>
      <sz val="11"/>
      <name val="Calibri"/>
      <family val="2"/>
    </font>
    <font>
      <sz val="9"/>
      <color indexed="10"/>
      <name val="Arial"/>
      <family val="2"/>
    </font>
    <font>
      <b/>
      <sz val="12"/>
      <color indexed="59"/>
      <name val="Calibri"/>
      <family val="2"/>
    </font>
    <font>
      <b/>
      <sz val="11"/>
      <color indexed="59"/>
      <name val="Arial"/>
      <family val="2"/>
    </font>
    <font>
      <b/>
      <sz val="12"/>
      <color indexed="8"/>
      <name val="Calibri"/>
      <family val="2"/>
    </font>
    <font>
      <sz val="10"/>
      <color indexed="8"/>
      <name val="Helv"/>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i/>
      <sz val="11"/>
      <color theme="1"/>
      <name val="Calibri"/>
      <family val="2"/>
    </font>
    <font>
      <sz val="10"/>
      <color theme="1"/>
      <name val="Calibri"/>
      <family val="2"/>
    </font>
    <font>
      <sz val="9"/>
      <color rgb="FFFF0000"/>
      <name val="Arial"/>
      <family val="2"/>
    </font>
    <font>
      <b/>
      <sz val="12"/>
      <color rgb="FF381A02"/>
      <name val="Calibri"/>
      <family val="2"/>
    </font>
    <font>
      <b/>
      <sz val="10"/>
      <color theme="1"/>
      <name val="Arial"/>
      <family val="2"/>
    </font>
    <font>
      <sz val="10"/>
      <color rgb="FF000000"/>
      <name val="Arial"/>
      <family val="2"/>
    </font>
    <font>
      <b/>
      <sz val="10"/>
      <color rgb="FF000000"/>
      <name val="Arial"/>
      <family val="2"/>
    </font>
    <font>
      <sz val="10"/>
      <color theme="1"/>
      <name val="Arial"/>
      <family val="2"/>
    </font>
    <font>
      <sz val="11"/>
      <color rgb="FF000000"/>
      <name val="Calibri"/>
      <family val="2"/>
    </font>
    <font>
      <b/>
      <sz val="11"/>
      <color rgb="FF000000"/>
      <name val="Calibri"/>
      <family val="2"/>
    </font>
    <font>
      <b/>
      <sz val="11"/>
      <color rgb="FF381A02"/>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rgb="FFF5F5F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medium"/>
      <bottom/>
    </border>
    <border>
      <left style="thin"/>
      <right style="thin"/>
      <top/>
      <bottom/>
    </border>
    <border>
      <left/>
      <right/>
      <top/>
      <bottom style="thin"/>
    </border>
    <border>
      <left style="thin"/>
      <right style="thin"/>
      <top/>
      <bottom style="thin"/>
    </border>
    <border>
      <left style="thin"/>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medium"/>
      <bottom style="thin"/>
    </border>
    <border>
      <left/>
      <right style="medium"/>
      <top style="medium"/>
      <bottom/>
    </border>
    <border>
      <left/>
      <right style="thin"/>
      <top style="medium"/>
      <bottom style="thin"/>
    </border>
    <border>
      <left/>
      <right style="thin">
        <color indexed="8"/>
      </right>
      <top/>
      <bottom/>
    </border>
    <border>
      <left/>
      <right style="thin">
        <color indexed="8"/>
      </right>
      <top style="medium"/>
      <bottom style="thin"/>
    </border>
    <border>
      <left/>
      <right/>
      <top style="medium"/>
      <bottom style="thin"/>
    </border>
    <border>
      <left style="thin"/>
      <right style="thin"/>
      <top style="medium"/>
      <bottom style="thin"/>
    </border>
    <border>
      <left/>
      <right/>
      <top style="thin"/>
      <bottom/>
    </border>
    <border>
      <left style="thin"/>
      <right style="thin"/>
      <top style="thin"/>
      <bottom/>
    </border>
    <border>
      <left/>
      <right style="thin"/>
      <top style="thin"/>
      <bottom/>
    </border>
    <border>
      <left/>
      <right style="thin"/>
      <top/>
      <bottom/>
    </border>
    <border>
      <left style="thin"/>
      <right/>
      <top/>
      <bottom style="thin"/>
    </border>
    <border>
      <left style="thin">
        <color indexed="22"/>
      </left>
      <right style="thin">
        <color indexed="22"/>
      </right>
      <top style="thin">
        <color indexed="22"/>
      </top>
      <bottom style="thin">
        <color indexed="22"/>
      </bottom>
    </border>
    <border>
      <left/>
      <right/>
      <top style="thin">
        <color indexed="8"/>
      </top>
      <bottom/>
    </border>
    <border>
      <left style="thin">
        <color indexed="8"/>
      </left>
      <right/>
      <top style="thin">
        <color indexed="8"/>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medium">
        <color indexed="8"/>
      </top>
      <bottom/>
    </border>
    <border>
      <left/>
      <right/>
      <top/>
      <bottom style="thin">
        <color indexed="8"/>
      </bottom>
    </border>
    <border>
      <left/>
      <right style="thin"/>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style="medium"/>
      <right style="medium"/>
      <top style="medium"/>
      <bottom/>
    </border>
    <border>
      <left style="medium"/>
      <right/>
      <top style="medium"/>
      <bottom/>
    </border>
    <border>
      <left style="medium"/>
      <right style="thin"/>
      <top style="medium"/>
      <bottom/>
    </border>
    <border>
      <left style="medium"/>
      <right style="medium"/>
      <top/>
      <bottom/>
    </border>
    <border>
      <left style="medium"/>
      <right/>
      <top/>
      <bottom/>
    </border>
    <border>
      <left style="medium"/>
      <right style="thin"/>
      <top/>
      <bottom/>
    </border>
    <border>
      <left style="medium"/>
      <right style="medium"/>
      <top style="thin"/>
      <bottom/>
    </border>
    <border>
      <left style="medium"/>
      <right/>
      <top style="thin"/>
      <bottom/>
    </border>
    <border>
      <left style="thin"/>
      <right style="medium"/>
      <top style="thin"/>
      <bottom/>
    </border>
    <border>
      <left style="medium"/>
      <right style="thin"/>
      <top style="thin"/>
      <bottom/>
    </border>
    <border>
      <left style="thin"/>
      <right style="medium"/>
      <top/>
      <bottom/>
    </border>
    <border>
      <left style="medium"/>
      <right style="medium"/>
      <top style="thin"/>
      <bottom style="thin"/>
    </border>
    <border>
      <left style="thin"/>
      <right style="medium"/>
      <top style="thin"/>
      <bottom style="thin"/>
    </border>
    <border>
      <left style="medium"/>
      <right style="thin"/>
      <top style="thin"/>
      <bottom style="thin"/>
    </border>
    <border>
      <left/>
      <right style="medium"/>
      <top/>
      <bottom/>
    </border>
    <border>
      <left style="thin">
        <color indexed="8"/>
      </left>
      <right/>
      <top style="medium">
        <color indexed="8"/>
      </top>
      <bottom/>
    </border>
    <border>
      <left/>
      <right style="thin">
        <color indexed="8"/>
      </right>
      <top style="medium">
        <color indexed="8"/>
      </top>
      <bottom/>
    </border>
    <border>
      <left style="thin">
        <color indexed="8"/>
      </left>
      <right/>
      <top/>
      <bottom style="thin">
        <color indexed="8"/>
      </bottom>
    </border>
    <border>
      <left style="thin"/>
      <right style="medium"/>
      <top style="medium"/>
      <bottom/>
    </border>
    <border>
      <left/>
      <right style="medium"/>
      <top style="thin"/>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61" fillId="27" borderId="3"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3" fontId="11" fillId="0" borderId="0" applyFont="0" applyFill="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3" fontId="7" fillId="1" borderId="5" applyBorder="0">
      <alignment/>
      <protection/>
    </xf>
    <xf numFmtId="0" fontId="65" fillId="0" borderId="0" applyNumberFormat="0" applyFill="0" applyBorder="0" applyAlignment="0" applyProtection="0"/>
    <xf numFmtId="0" fontId="6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165" fontId="0" fillId="0" borderId="0" applyFont="0" applyFill="0" applyBorder="0" applyAlignment="0" applyProtection="0"/>
    <xf numFmtId="168" fontId="11" fillId="0" borderId="0" applyFont="0" applyFill="0" applyBorder="0" applyAlignment="0" applyProtection="0"/>
    <xf numFmtId="2" fontId="11" fillId="0" borderId="0" applyFon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4" fontId="6" fillId="0" borderId="0" applyFont="0" applyFill="0" applyBorder="0" applyAlignment="0" applyProtection="0"/>
    <xf numFmtId="0" fontId="13" fillId="0" borderId="0" applyNumberFormat="0" applyFill="0" applyBorder="0" applyAlignment="0" applyProtection="0"/>
    <xf numFmtId="0" fontId="0" fillId="31" borderId="9" applyNumberFormat="0" applyFont="0" applyAlignment="0" applyProtection="0"/>
    <xf numFmtId="0" fontId="71" fillId="32" borderId="0" applyNumberFormat="0" applyBorder="0" applyAlignment="0" applyProtection="0"/>
    <xf numFmtId="173" fontId="11" fillId="0" borderId="0" applyFont="0" applyFill="0" applyBorder="0" applyAlignment="0" applyProtection="0"/>
    <xf numFmtId="10" fontId="11" fillId="0" borderId="0">
      <alignment/>
      <protection/>
    </xf>
    <xf numFmtId="174" fontId="11" fillId="0" borderId="0" applyFont="0" applyFill="0" applyBorder="0" applyAlignment="0" applyProtection="0"/>
    <xf numFmtId="175"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58" fillId="0" borderId="0">
      <alignment/>
      <protection/>
    </xf>
    <xf numFmtId="0" fontId="0" fillId="0" borderId="0">
      <alignment/>
      <protection/>
    </xf>
    <xf numFmtId="0" fontId="11" fillId="0" borderId="0">
      <alignment/>
      <protection/>
    </xf>
    <xf numFmtId="0" fontId="5" fillId="0" borderId="0">
      <alignment/>
      <protection/>
    </xf>
    <xf numFmtId="0" fontId="0" fillId="0" borderId="0">
      <alignment/>
      <protection/>
    </xf>
    <xf numFmtId="0" fontId="11"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7" fillId="0" borderId="0">
      <alignment/>
      <protection/>
    </xf>
    <xf numFmtId="0" fontId="6" fillId="0" borderId="0" applyFont="0" applyFill="0" applyBorder="0" applyAlignment="0" applyProtection="0"/>
    <xf numFmtId="3" fontId="14" fillId="34" borderId="2" applyBorder="0">
      <alignment/>
      <protection/>
    </xf>
    <xf numFmtId="0" fontId="72" fillId="0" borderId="0" applyNumberFormat="0" applyFill="0" applyBorder="0" applyAlignment="0" applyProtection="0"/>
    <xf numFmtId="0" fontId="15" fillId="35" borderId="0">
      <alignment horizontal="left"/>
      <protection/>
    </xf>
    <xf numFmtId="0" fontId="73" fillId="0" borderId="10" applyNumberFormat="0" applyFill="0" applyAlignment="0" applyProtection="0"/>
    <xf numFmtId="0" fontId="7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cellStyleXfs>
  <cellXfs count="696">
    <xf numFmtId="0" fontId="0" fillId="0" borderId="0" xfId="0" applyAlignment="1">
      <alignment/>
    </xf>
    <xf numFmtId="0" fontId="0" fillId="0" borderId="0" xfId="0" applyAlignment="1">
      <alignment horizontal="right"/>
    </xf>
    <xf numFmtId="0" fontId="0" fillId="0" borderId="0" xfId="0" applyBorder="1" applyAlignment="1">
      <alignment/>
    </xf>
    <xf numFmtId="0" fontId="2" fillId="0" borderId="0" xfId="0" applyFont="1" applyBorder="1" applyAlignment="1">
      <alignment/>
    </xf>
    <xf numFmtId="166" fontId="0" fillId="0" borderId="0" xfId="0"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12" xfId="0" applyBorder="1" applyAlignment="1">
      <alignment/>
    </xf>
    <xf numFmtId="0" fontId="0" fillId="0" borderId="13" xfId="84" applyFont="1" applyBorder="1" applyAlignment="1">
      <alignment horizontal="center"/>
      <protection/>
    </xf>
    <xf numFmtId="0" fontId="0" fillId="0" borderId="12" xfId="84" applyFont="1" applyBorder="1" applyAlignment="1">
      <alignment horizontal="center"/>
      <protection/>
    </xf>
    <xf numFmtId="0" fontId="0" fillId="0" borderId="14" xfId="84" applyFont="1" applyBorder="1" applyAlignment="1">
      <alignment horizontal="center"/>
      <protection/>
    </xf>
    <xf numFmtId="0" fontId="0" fillId="0" borderId="0" xfId="84" applyFont="1" applyBorder="1" applyAlignment="1">
      <alignment horizontal="center"/>
      <protection/>
    </xf>
    <xf numFmtId="0" fontId="0" fillId="0" borderId="15" xfId="0" applyBorder="1" applyAlignment="1">
      <alignment/>
    </xf>
    <xf numFmtId="0" fontId="0" fillId="0" borderId="16" xfId="84" applyFont="1" applyBorder="1" applyAlignment="1">
      <alignment horizontal="center"/>
      <protection/>
    </xf>
    <xf numFmtId="0" fontId="0" fillId="0" borderId="15" xfId="84" applyFont="1" applyBorder="1" applyAlignment="1">
      <alignment horizontal="center"/>
      <protection/>
    </xf>
    <xf numFmtId="0" fontId="2" fillId="0" borderId="0" xfId="84" applyFont="1" applyBorder="1">
      <alignment/>
      <protection/>
    </xf>
    <xf numFmtId="0" fontId="0" fillId="0" borderId="0" xfId="84" applyFont="1">
      <alignment/>
      <protection/>
    </xf>
    <xf numFmtId="0" fontId="2" fillId="0" borderId="0" xfId="84" applyFont="1" applyAlignment="1">
      <alignment horizontal="right"/>
      <protection/>
    </xf>
    <xf numFmtId="0" fontId="2" fillId="0" borderId="0" xfId="84" applyFont="1">
      <alignment/>
      <protection/>
    </xf>
    <xf numFmtId="3" fontId="2" fillId="0" borderId="0" xfId="84" applyNumberFormat="1" applyFont="1" applyBorder="1" applyAlignment="1">
      <alignment horizontal="right"/>
      <protection/>
    </xf>
    <xf numFmtId="3" fontId="7" fillId="0" borderId="0" xfId="84" applyNumberFormat="1" applyFont="1" applyAlignment="1">
      <alignment horizontal="left"/>
      <protection/>
    </xf>
    <xf numFmtId="1" fontId="0" fillId="0" borderId="0" xfId="62" applyNumberFormat="1" applyFont="1" applyAlignment="1">
      <alignment/>
    </xf>
    <xf numFmtId="1" fontId="2" fillId="0" borderId="0" xfId="62" applyNumberFormat="1" applyFont="1" applyAlignment="1">
      <alignment/>
    </xf>
    <xf numFmtId="0" fontId="0" fillId="0" borderId="17"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8" xfId="0" applyNumberFormat="1"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1" fontId="0" fillId="0" borderId="15" xfId="62" applyNumberFormat="1"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20" xfId="91" applyFont="1" applyBorder="1" applyAlignment="1">
      <alignment horizontal="right"/>
    </xf>
    <xf numFmtId="1" fontId="2" fillId="0" borderId="0" xfId="62" applyNumberFormat="1" applyFont="1" applyAlignment="1">
      <alignment horizontal="right"/>
    </xf>
    <xf numFmtId="0" fontId="8" fillId="0" borderId="0" xfId="88" applyFont="1" applyBorder="1" applyAlignment="1">
      <alignment/>
    </xf>
    <xf numFmtId="0" fontId="4" fillId="0" borderId="0" xfId="88" applyFont="1" applyAlignment="1">
      <alignment/>
    </xf>
    <xf numFmtId="0" fontId="4" fillId="0" borderId="0" xfId="88" applyFont="1" applyBorder="1" applyAlignment="1">
      <alignment/>
    </xf>
    <xf numFmtId="0" fontId="4" fillId="0" borderId="0" xfId="88" applyFont="1" applyAlignment="1">
      <alignment/>
    </xf>
    <xf numFmtId="0" fontId="9" fillId="0" borderId="0" xfId="88" applyFont="1" applyAlignment="1">
      <alignment/>
    </xf>
    <xf numFmtId="0" fontId="4" fillId="0" borderId="0" xfId="88" applyFont="1" applyAlignment="1">
      <alignment horizontal="fill"/>
    </xf>
    <xf numFmtId="168" fontId="8" fillId="0" borderId="0" xfId="88" applyNumberFormat="1" applyFont="1" applyAlignment="1">
      <alignment/>
    </xf>
    <xf numFmtId="0" fontId="4" fillId="0" borderId="0" xfId="87" applyFont="1">
      <alignment/>
      <protection/>
    </xf>
    <xf numFmtId="0" fontId="4" fillId="0" borderId="0" xfId="87" applyFont="1" applyBorder="1">
      <alignment/>
      <protection/>
    </xf>
    <xf numFmtId="0" fontId="4" fillId="0" borderId="12" xfId="87" applyFont="1" applyBorder="1" applyAlignment="1">
      <alignment horizontal="centerContinuous" vertical="center"/>
      <protection/>
    </xf>
    <xf numFmtId="0" fontId="4" fillId="0" borderId="0" xfId="87" applyFont="1" applyAlignment="1">
      <alignment vertical="center"/>
      <protection/>
    </xf>
    <xf numFmtId="0" fontId="4" fillId="0" borderId="15" xfId="87" applyFont="1" applyBorder="1" applyAlignment="1">
      <alignment horizontal="left"/>
      <protection/>
    </xf>
    <xf numFmtId="0" fontId="0" fillId="0" borderId="0" xfId="89" applyFont="1" applyFill="1" applyBorder="1">
      <alignment/>
      <protection/>
    </xf>
    <xf numFmtId="0" fontId="0" fillId="0" borderId="0" xfId="89" applyFont="1" applyFill="1">
      <alignment/>
      <protection/>
    </xf>
    <xf numFmtId="0" fontId="0" fillId="0" borderId="22" xfId="89" applyFont="1" applyFill="1" applyBorder="1">
      <alignment/>
      <protection/>
    </xf>
    <xf numFmtId="0" fontId="2" fillId="0" borderId="0" xfId="89" applyFont="1" applyFill="1" applyBorder="1" applyAlignment="1">
      <alignment horizontal="right"/>
      <protection/>
    </xf>
    <xf numFmtId="0" fontId="2" fillId="0" borderId="0" xfId="89" applyFont="1" applyFill="1" applyBorder="1">
      <alignment/>
      <protection/>
    </xf>
    <xf numFmtId="0" fontId="2" fillId="0" borderId="0" xfId="89" applyFont="1" applyFill="1">
      <alignment/>
      <protection/>
    </xf>
    <xf numFmtId="0" fontId="0" fillId="0" borderId="23" xfId="89" applyFont="1" applyFill="1" applyBorder="1" applyAlignment="1">
      <alignment horizontal="center"/>
      <protection/>
    </xf>
    <xf numFmtId="164" fontId="2" fillId="0" borderId="0" xfId="89" applyNumberFormat="1" applyFont="1" applyFill="1" applyBorder="1" applyAlignment="1">
      <alignment horizontal="right"/>
      <protection/>
    </xf>
    <xf numFmtId="0" fontId="4" fillId="0" borderId="24" xfId="87" applyFont="1" applyBorder="1">
      <alignment/>
      <protection/>
    </xf>
    <xf numFmtId="0" fontId="4" fillId="0" borderId="0" xfId="88" applyFont="1" applyAlignment="1">
      <alignment horizontal="center"/>
    </xf>
    <xf numFmtId="0" fontId="4" fillId="0" borderId="0" xfId="88" applyFont="1" applyFill="1" applyAlignment="1">
      <alignment/>
    </xf>
    <xf numFmtId="4" fontId="4" fillId="0" borderId="0" xfId="88" applyNumberFormat="1" applyFont="1" applyFill="1" applyAlignment="1">
      <alignment/>
    </xf>
    <xf numFmtId="0" fontId="0" fillId="0" borderId="25" xfId="89" applyFont="1" applyFill="1" applyBorder="1" applyAlignment="1">
      <alignment horizontal="center"/>
      <protection/>
    </xf>
    <xf numFmtId="0" fontId="4" fillId="0" borderId="0" xfId="87" applyFont="1" applyFill="1" applyBorder="1">
      <alignment/>
      <protection/>
    </xf>
    <xf numFmtId="0" fontId="4" fillId="0" borderId="0" xfId="87" applyFont="1" applyFill="1" applyBorder="1" applyAlignment="1">
      <alignment horizontal="center"/>
      <protection/>
    </xf>
    <xf numFmtId="0" fontId="2" fillId="0" borderId="0" xfId="89" applyFont="1" applyAlignment="1">
      <alignment horizontal="center"/>
      <protection/>
    </xf>
    <xf numFmtId="166" fontId="4" fillId="0" borderId="0" xfId="87" applyNumberFormat="1" applyFont="1" applyFill="1" applyBorder="1" applyAlignment="1">
      <alignment horizontal="center"/>
      <protection/>
    </xf>
    <xf numFmtId="0" fontId="4" fillId="0" borderId="0" xfId="88" applyFont="1" applyAlignment="1">
      <alignment horizontal="left"/>
    </xf>
    <xf numFmtId="0" fontId="4" fillId="0" borderId="0" xfId="88" applyFont="1" applyBorder="1" applyAlignment="1">
      <alignment horizontal="left"/>
    </xf>
    <xf numFmtId="1" fontId="2" fillId="0" borderId="0" xfId="62" applyNumberFormat="1" applyFont="1" applyBorder="1" applyAlignment="1">
      <alignment horizontal="right"/>
    </xf>
    <xf numFmtId="167" fontId="2" fillId="0" borderId="0" xfId="62" applyNumberFormat="1" applyFont="1" applyBorder="1" applyAlignment="1">
      <alignment/>
    </xf>
    <xf numFmtId="179" fontId="4" fillId="0" borderId="0" xfId="87" applyNumberFormat="1" applyFont="1" applyFill="1" applyBorder="1" applyAlignment="1">
      <alignment horizontal="center"/>
      <protection/>
    </xf>
    <xf numFmtId="180" fontId="2" fillId="0" borderId="26" xfId="0" applyNumberFormat="1" applyFont="1" applyBorder="1" applyAlignment="1">
      <alignment/>
    </xf>
    <xf numFmtId="180" fontId="0" fillId="0" borderId="26" xfId="0" applyNumberFormat="1" applyBorder="1" applyAlignment="1">
      <alignment wrapText="1"/>
    </xf>
    <xf numFmtId="0" fontId="4" fillId="0" borderId="0" xfId="88" applyFont="1" applyFill="1" applyBorder="1" applyAlignment="1">
      <alignment/>
    </xf>
    <xf numFmtId="180" fontId="2" fillId="0" borderId="27" xfId="0" applyNumberFormat="1" applyFont="1" applyBorder="1" applyAlignment="1">
      <alignment horizontal="left" wrapText="1"/>
    </xf>
    <xf numFmtId="0" fontId="0" fillId="0" borderId="0" xfId="0" applyFont="1" applyFill="1" applyAlignment="1">
      <alignment/>
    </xf>
    <xf numFmtId="0" fontId="22" fillId="0" borderId="0" xfId="0" applyFont="1" applyAlignment="1">
      <alignment/>
    </xf>
    <xf numFmtId="0" fontId="20" fillId="0" borderId="0" xfId="87" applyFont="1">
      <alignment/>
      <protection/>
    </xf>
    <xf numFmtId="0" fontId="2" fillId="0" borderId="0" xfId="0" applyFont="1" applyFill="1" applyBorder="1" applyAlignment="1">
      <alignment/>
    </xf>
    <xf numFmtId="0" fontId="2" fillId="0" borderId="0" xfId="89" applyFont="1" applyFill="1" applyAlignment="1">
      <alignment horizontal="center"/>
      <protection/>
    </xf>
    <xf numFmtId="0" fontId="0" fillId="0" borderId="0" xfId="89" applyFont="1" applyFill="1" applyBorder="1" applyAlignment="1">
      <alignment horizontal="centerContinuous"/>
      <protection/>
    </xf>
    <xf numFmtId="0" fontId="2" fillId="0" borderId="0" xfId="89" applyFont="1" applyFill="1" applyBorder="1" applyAlignment="1">
      <alignment horizontal="center"/>
      <protection/>
    </xf>
    <xf numFmtId="0" fontId="2" fillId="0" borderId="0" xfId="89" applyFont="1" applyFill="1" applyBorder="1" applyAlignment="1">
      <alignment vertical="center"/>
      <protection/>
    </xf>
    <xf numFmtId="0" fontId="0" fillId="0" borderId="28" xfId="89" applyFont="1" applyFill="1" applyBorder="1">
      <alignment/>
      <protection/>
    </xf>
    <xf numFmtId="0" fontId="0" fillId="0" borderId="29" xfId="89" applyFont="1" applyFill="1" applyBorder="1" applyAlignment="1">
      <alignment horizontal="center"/>
      <protection/>
    </xf>
    <xf numFmtId="0" fontId="0" fillId="0" borderId="28" xfId="89" applyFont="1" applyFill="1" applyBorder="1" applyAlignment="1">
      <alignment horizontal="center"/>
      <protection/>
    </xf>
    <xf numFmtId="0" fontId="0" fillId="0" borderId="14" xfId="89" applyFont="1" applyFill="1" applyBorder="1">
      <alignment/>
      <protection/>
    </xf>
    <xf numFmtId="4" fontId="2" fillId="0" borderId="0" xfId="89" applyNumberFormat="1" applyFont="1" applyFill="1" applyBorder="1">
      <alignment/>
      <protection/>
    </xf>
    <xf numFmtId="0" fontId="23" fillId="0" borderId="0" xfId="0" applyFont="1" applyFill="1" applyAlignment="1">
      <alignment horizontal="left" indent="8"/>
    </xf>
    <xf numFmtId="0" fontId="22" fillId="0" borderId="0" xfId="0" applyFont="1" applyFill="1" applyAlignment="1">
      <alignment horizontal="left" indent="8"/>
    </xf>
    <xf numFmtId="0" fontId="4" fillId="0" borderId="0" xfId="88" applyFont="1" applyFill="1" applyBorder="1" applyAlignment="1">
      <alignment horizontal="left"/>
    </xf>
    <xf numFmtId="0" fontId="0" fillId="0" borderId="12" xfId="89" applyFont="1" applyFill="1" applyBorder="1" applyAlignment="1">
      <alignment horizontal="left"/>
      <protection/>
    </xf>
    <xf numFmtId="0" fontId="0" fillId="0" borderId="17" xfId="89" applyFont="1" applyFill="1" applyBorder="1" applyAlignment="1">
      <alignment horizontal="center"/>
      <protection/>
    </xf>
    <xf numFmtId="0" fontId="2" fillId="0" borderId="30" xfId="89" applyFont="1" applyFill="1" applyBorder="1">
      <alignment/>
      <protection/>
    </xf>
    <xf numFmtId="0" fontId="2" fillId="0" borderId="31" xfId="89" applyFont="1" applyFill="1" applyBorder="1" applyAlignment="1">
      <alignment horizontal="right"/>
      <protection/>
    </xf>
    <xf numFmtId="0" fontId="0" fillId="0" borderId="28" xfId="89" applyFont="1" applyFill="1" applyBorder="1" applyAlignment="1">
      <alignment horizontal="left"/>
      <protection/>
    </xf>
    <xf numFmtId="0" fontId="2" fillId="0" borderId="32" xfId="89" applyFont="1" applyFill="1" applyBorder="1" applyAlignment="1">
      <alignment horizontal="right"/>
      <protection/>
    </xf>
    <xf numFmtId="1" fontId="4" fillId="0" borderId="0" xfId="88" applyNumberFormat="1" applyFont="1" applyAlignment="1">
      <alignment horizontal="left" indent="5"/>
    </xf>
    <xf numFmtId="0" fontId="4" fillId="0" borderId="0" xfId="88" applyFont="1" applyAlignment="1">
      <alignment horizontal="left" indent="5"/>
    </xf>
    <xf numFmtId="0" fontId="4" fillId="0" borderId="0" xfId="87" applyFont="1" applyAlignment="1">
      <alignment horizontal="left" indent="5"/>
      <protection/>
    </xf>
    <xf numFmtId="0" fontId="4" fillId="0" borderId="0" xfId="87" applyFont="1" applyBorder="1" applyAlignment="1">
      <alignment horizontal="left" indent="5"/>
      <protection/>
    </xf>
    <xf numFmtId="1" fontId="0" fillId="0" borderId="0" xfId="62" applyNumberFormat="1" applyFont="1" applyFill="1" applyBorder="1" applyAlignment="1">
      <alignment/>
    </xf>
    <xf numFmtId="166" fontId="0" fillId="0" borderId="0" xfId="0" applyNumberFormat="1" applyFill="1" applyAlignment="1">
      <alignment/>
    </xf>
    <xf numFmtId="0" fontId="21" fillId="0" borderId="0" xfId="89" applyFont="1" applyFill="1">
      <alignment/>
      <protection/>
    </xf>
    <xf numFmtId="0" fontId="0" fillId="0" borderId="0" xfId="0" applyFill="1" applyBorder="1" applyAlignment="1">
      <alignment/>
    </xf>
    <xf numFmtId="0" fontId="4" fillId="0" borderId="0" xfId="0" applyFont="1" applyFill="1" applyBorder="1" applyAlignment="1">
      <alignment/>
    </xf>
    <xf numFmtId="2" fontId="4" fillId="0" borderId="0" xfId="87" applyNumberFormat="1" applyFont="1" applyFill="1" applyBorder="1" applyAlignment="1">
      <alignment horizontal="center"/>
      <protection/>
    </xf>
    <xf numFmtId="180" fontId="0" fillId="0" borderId="26" xfId="0" applyNumberFormat="1" applyFont="1" applyBorder="1" applyAlignment="1">
      <alignment wrapText="1"/>
    </xf>
    <xf numFmtId="180" fontId="0" fillId="0" borderId="26" xfId="0" applyNumberFormat="1" applyFont="1" applyFill="1" applyBorder="1" applyAlignment="1">
      <alignment wrapText="1"/>
    </xf>
    <xf numFmtId="0" fontId="0" fillId="0" borderId="0" xfId="0" applyFill="1" applyAlignment="1">
      <alignment/>
    </xf>
    <xf numFmtId="0" fontId="18" fillId="0" borderId="0" xfId="90" applyFont="1" applyFill="1" applyBorder="1" applyAlignment="1">
      <alignment horizontal="right" wrapText="1"/>
      <protection/>
    </xf>
    <xf numFmtId="180" fontId="2" fillId="0" borderId="26" xfId="0" applyNumberFormat="1" applyFont="1" applyFill="1" applyBorder="1" applyAlignment="1">
      <alignment horizontal="right"/>
    </xf>
    <xf numFmtId="0" fontId="4" fillId="0" borderId="0" xfId="87" applyFont="1" applyFill="1">
      <alignment/>
      <protection/>
    </xf>
    <xf numFmtId="4" fontId="0" fillId="0" borderId="14" xfId="89" applyNumberFormat="1" applyFont="1" applyFill="1" applyBorder="1">
      <alignment/>
      <protection/>
    </xf>
    <xf numFmtId="4" fontId="0" fillId="0" borderId="0" xfId="89" applyNumberFormat="1" applyFont="1" applyFill="1" applyBorder="1">
      <alignment/>
      <protection/>
    </xf>
    <xf numFmtId="4" fontId="2" fillId="0" borderId="31" xfId="89" applyNumberFormat="1" applyFont="1" applyFill="1" applyBorder="1">
      <alignment/>
      <protection/>
    </xf>
    <xf numFmtId="4" fontId="2" fillId="0" borderId="30" xfId="89" applyNumberFormat="1" applyFont="1" applyFill="1" applyBorder="1">
      <alignment/>
      <protection/>
    </xf>
    <xf numFmtId="4" fontId="2" fillId="0" borderId="14" xfId="89" applyNumberFormat="1" applyFont="1" applyFill="1" applyBorder="1">
      <alignment/>
      <protection/>
    </xf>
    <xf numFmtId="4" fontId="2" fillId="0" borderId="5" xfId="89" applyNumberFormat="1" applyFont="1" applyFill="1" applyBorder="1">
      <alignment/>
      <protection/>
    </xf>
    <xf numFmtId="0" fontId="0" fillId="0" borderId="33" xfId="89" applyFont="1" applyFill="1" applyBorder="1">
      <alignment/>
      <protection/>
    </xf>
    <xf numFmtId="166" fontId="0" fillId="0" borderId="22" xfId="85" applyNumberFormat="1" applyFont="1" applyFill="1" applyBorder="1" applyAlignment="1">
      <alignment horizontal="center"/>
      <protection/>
    </xf>
    <xf numFmtId="166" fontId="2" fillId="0" borderId="5" xfId="85" applyNumberFormat="1" applyFont="1" applyFill="1" applyBorder="1" applyAlignment="1">
      <alignment horizontal="center"/>
      <protection/>
    </xf>
    <xf numFmtId="166" fontId="0" fillId="0" borderId="22" xfId="85" applyNumberFormat="1" applyFont="1" applyFill="1" applyBorder="1">
      <alignment/>
      <protection/>
    </xf>
    <xf numFmtId="166" fontId="2" fillId="0" borderId="22" xfId="85" applyNumberFormat="1" applyFont="1" applyFill="1" applyBorder="1" applyAlignment="1">
      <alignment horizontal="center"/>
      <protection/>
    </xf>
    <xf numFmtId="166" fontId="2" fillId="0" borderId="0" xfId="85" applyNumberFormat="1" applyFont="1" applyFill="1" applyBorder="1" applyAlignment="1">
      <alignment horizontal="center"/>
      <protection/>
    </xf>
    <xf numFmtId="0" fontId="0" fillId="0" borderId="0" xfId="85" applyFont="1" applyFill="1">
      <alignment/>
      <protection/>
    </xf>
    <xf numFmtId="0" fontId="2" fillId="0" borderId="0" xfId="85" applyFont="1" applyFill="1" applyAlignment="1">
      <alignment horizontal="centerContinuous"/>
      <protection/>
    </xf>
    <xf numFmtId="0" fontId="0" fillId="0" borderId="17" xfId="85" applyFont="1" applyFill="1" applyBorder="1" applyAlignment="1">
      <alignment horizontal="center"/>
      <protection/>
    </xf>
    <xf numFmtId="0" fontId="0" fillId="0" borderId="22" xfId="85" applyFont="1" applyFill="1" applyBorder="1" applyAlignment="1">
      <alignment horizontal="center"/>
      <protection/>
    </xf>
    <xf numFmtId="0" fontId="0" fillId="0" borderId="5" xfId="85" applyFont="1" applyFill="1" applyBorder="1" applyAlignment="1">
      <alignment horizontal="center"/>
      <protection/>
    </xf>
    <xf numFmtId="0" fontId="0" fillId="0" borderId="0" xfId="88" applyFont="1" applyFill="1" applyAlignment="1">
      <alignment/>
    </xf>
    <xf numFmtId="0" fontId="0" fillId="0" borderId="0" xfId="89" applyFont="1" applyFill="1" applyBorder="1" applyAlignment="1">
      <alignment horizontal="left" vertical="top" wrapText="1"/>
      <protection/>
    </xf>
    <xf numFmtId="0" fontId="0" fillId="0" borderId="0" xfId="88" applyFont="1" applyAlignment="1">
      <alignment/>
    </xf>
    <xf numFmtId="166" fontId="2" fillId="0" borderId="31" xfId="0" applyNumberFormat="1" applyFont="1" applyFill="1" applyBorder="1" applyAlignment="1">
      <alignment horizontal="right"/>
    </xf>
    <xf numFmtId="0" fontId="7" fillId="0" borderId="0" xfId="90" applyFont="1" applyFill="1" applyBorder="1" applyAlignment="1">
      <alignment horizontal="right" wrapText="1"/>
      <protection/>
    </xf>
    <xf numFmtId="0" fontId="0" fillId="0" borderId="0" xfId="0" applyFont="1" applyFill="1" applyAlignment="1">
      <alignment/>
    </xf>
    <xf numFmtId="0" fontId="73" fillId="0" borderId="0" xfId="0" applyFont="1" applyAlignment="1">
      <alignment/>
    </xf>
    <xf numFmtId="0" fontId="0" fillId="0" borderId="2" xfId="0" applyBorder="1" applyAlignment="1">
      <alignment horizontal="right"/>
    </xf>
    <xf numFmtId="0" fontId="73" fillId="0" borderId="0" xfId="0" applyFont="1" applyAlignment="1">
      <alignment horizontal="center"/>
    </xf>
    <xf numFmtId="0" fontId="0" fillId="0" borderId="0" xfId="0" applyFont="1" applyAlignment="1">
      <alignment/>
    </xf>
    <xf numFmtId="0" fontId="77" fillId="0" borderId="0" xfId="0" applyFont="1" applyAlignment="1">
      <alignment/>
    </xf>
    <xf numFmtId="1" fontId="0" fillId="0" borderId="0" xfId="0" applyNumberFormat="1" applyAlignment="1">
      <alignment/>
    </xf>
    <xf numFmtId="0" fontId="0" fillId="0" borderId="20" xfId="89" applyFont="1" applyFill="1" applyBorder="1">
      <alignment/>
      <protection/>
    </xf>
    <xf numFmtId="0" fontId="0" fillId="0" borderId="19" xfId="89" applyFont="1" applyFill="1" applyBorder="1">
      <alignment/>
      <protection/>
    </xf>
    <xf numFmtId="0" fontId="0" fillId="0" borderId="0" xfId="89" applyFont="1" applyFill="1" applyBorder="1">
      <alignment/>
      <protection/>
    </xf>
    <xf numFmtId="0" fontId="0" fillId="0" borderId="22" xfId="89" applyFont="1" applyFill="1" applyBorder="1">
      <alignment/>
      <protection/>
    </xf>
    <xf numFmtId="0" fontId="0" fillId="0" borderId="15" xfId="89" applyFont="1" applyFill="1" applyBorder="1">
      <alignment/>
      <protection/>
    </xf>
    <xf numFmtId="0" fontId="0" fillId="0" borderId="34" xfId="89" applyFont="1" applyFill="1" applyBorder="1">
      <alignment/>
      <protection/>
    </xf>
    <xf numFmtId="0" fontId="0" fillId="0" borderId="21" xfId="89" applyFont="1" applyFill="1" applyBorder="1" applyAlignment="1">
      <alignment horizontal="left" vertical="center"/>
      <protection/>
    </xf>
    <xf numFmtId="0" fontId="0" fillId="0" borderId="5" xfId="89" applyFont="1" applyFill="1" applyBorder="1">
      <alignment/>
      <protection/>
    </xf>
    <xf numFmtId="0" fontId="0" fillId="0" borderId="23" xfId="89" applyFont="1" applyFill="1" applyBorder="1" applyAlignment="1">
      <alignment horizontal="center" wrapText="1"/>
      <protection/>
    </xf>
    <xf numFmtId="0" fontId="2" fillId="0" borderId="31" xfId="89" applyFont="1" applyFill="1" applyBorder="1" applyAlignment="1">
      <alignment horizontal="center" vertical="center"/>
      <protection/>
    </xf>
    <xf numFmtId="4" fontId="2" fillId="0" borderId="5" xfId="89" applyNumberFormat="1" applyFont="1" applyFill="1" applyBorder="1" applyAlignment="1">
      <alignment vertical="center"/>
      <protection/>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23" xfId="0" applyNumberFormat="1" applyFont="1" applyBorder="1" applyAlignment="1">
      <alignment horizontal="center" vertical="center"/>
    </xf>
    <xf numFmtId="181" fontId="2" fillId="0" borderId="14" xfId="0" applyNumberFormat="1" applyFont="1" applyBorder="1" applyAlignment="1">
      <alignment/>
    </xf>
    <xf numFmtId="181" fontId="2" fillId="0" borderId="22" xfId="0" applyNumberFormat="1" applyFont="1" applyBorder="1" applyAlignment="1">
      <alignment/>
    </xf>
    <xf numFmtId="181" fontId="0" fillId="0" borderId="14" xfId="0" applyNumberFormat="1" applyBorder="1" applyAlignment="1">
      <alignment/>
    </xf>
    <xf numFmtId="181" fontId="0" fillId="0" borderId="14" xfId="0" applyNumberFormat="1" applyFill="1" applyBorder="1" applyAlignment="1">
      <alignment/>
    </xf>
    <xf numFmtId="181" fontId="26" fillId="0" borderId="14" xfId="0" applyNumberFormat="1" applyFont="1" applyFill="1" applyBorder="1" applyAlignment="1">
      <alignment/>
    </xf>
    <xf numFmtId="181" fontId="0" fillId="0" borderId="14" xfId="0" applyNumberFormat="1" applyFont="1" applyBorder="1" applyAlignment="1">
      <alignment/>
    </xf>
    <xf numFmtId="181" fontId="0" fillId="0" borderId="14" xfId="0" applyNumberFormat="1" applyFont="1" applyFill="1" applyBorder="1" applyAlignment="1">
      <alignment/>
    </xf>
    <xf numFmtId="181" fontId="0" fillId="0" borderId="14" xfId="0" applyNumberFormat="1" applyFont="1" applyFill="1" applyBorder="1" applyAlignment="1">
      <alignment/>
    </xf>
    <xf numFmtId="181" fontId="2" fillId="0" borderId="31" xfId="0" applyNumberFormat="1" applyFont="1" applyFill="1" applyBorder="1" applyAlignment="1">
      <alignment/>
    </xf>
    <xf numFmtId="181" fontId="2" fillId="0" borderId="31" xfId="0" applyNumberFormat="1" applyFont="1" applyFill="1" applyBorder="1" applyAlignment="1">
      <alignment/>
    </xf>
    <xf numFmtId="0" fontId="0" fillId="0" borderId="22" xfId="0" applyFill="1" applyBorder="1" applyAlignment="1">
      <alignment/>
    </xf>
    <xf numFmtId="169" fontId="2" fillId="0" borderId="5" xfId="89" applyNumberFormat="1" applyFont="1" applyFill="1" applyBorder="1" applyAlignment="1">
      <alignment horizontal="right"/>
      <protection/>
    </xf>
    <xf numFmtId="4" fontId="0" fillId="0" borderId="0" xfId="89" applyNumberFormat="1" applyFont="1" applyFill="1">
      <alignment/>
      <protection/>
    </xf>
    <xf numFmtId="0" fontId="73" fillId="0" borderId="0" xfId="0" applyFont="1" applyBorder="1" applyAlignment="1">
      <alignment horizontal="center"/>
    </xf>
    <xf numFmtId="0" fontId="0" fillId="0" borderId="0" xfId="0" applyAlignment="1">
      <alignment horizontal="right" wrapText="1"/>
    </xf>
    <xf numFmtId="0" fontId="0" fillId="0" borderId="0" xfId="0" applyFill="1" applyBorder="1" applyAlignment="1">
      <alignment horizontal="left" vertical="center" indent="5"/>
    </xf>
    <xf numFmtId="0" fontId="0" fillId="0" borderId="0" xfId="0" applyFill="1" applyBorder="1" applyAlignment="1">
      <alignment horizontal="right" vertical="center"/>
    </xf>
    <xf numFmtId="0" fontId="0" fillId="0" borderId="0" xfId="0" applyFill="1" applyBorder="1" applyAlignment="1">
      <alignment vertical="center"/>
    </xf>
    <xf numFmtId="0" fontId="78" fillId="0" borderId="0" xfId="0" applyFont="1" applyFill="1" applyBorder="1" applyAlignment="1">
      <alignment horizontal="left" vertical="center" indent="1"/>
    </xf>
    <xf numFmtId="0" fontId="78" fillId="0" borderId="0" xfId="0" applyFont="1" applyFill="1" applyBorder="1" applyAlignment="1">
      <alignment vertical="center"/>
    </xf>
    <xf numFmtId="0" fontId="73" fillId="0" borderId="0" xfId="0" applyFont="1" applyFill="1" applyBorder="1" applyAlignment="1">
      <alignment vertical="center"/>
    </xf>
    <xf numFmtId="0" fontId="79" fillId="0" borderId="0" xfId="0" applyFont="1" applyAlignment="1">
      <alignment/>
    </xf>
    <xf numFmtId="0" fontId="0" fillId="0" borderId="0" xfId="0" applyFont="1" applyFill="1" applyBorder="1" applyAlignment="1">
      <alignment horizontal="left" vertical="center"/>
    </xf>
    <xf numFmtId="0" fontId="51" fillId="0" borderId="0" xfId="0" applyFont="1" applyAlignment="1">
      <alignment horizontal="left" vertical="center" wrapText="1" indent="1"/>
    </xf>
    <xf numFmtId="0" fontId="26" fillId="0" borderId="0" xfId="0" applyFont="1" applyAlignment="1">
      <alignment/>
    </xf>
    <xf numFmtId="0" fontId="79" fillId="0" borderId="0" xfId="0" applyFont="1" applyAlignment="1">
      <alignment horizontal="left" vertical="center" wrapText="1" indent="1"/>
    </xf>
    <xf numFmtId="0" fontId="0" fillId="0" borderId="19" xfId="0" applyFill="1" applyBorder="1" applyAlignment="1">
      <alignment/>
    </xf>
    <xf numFmtId="0" fontId="0" fillId="0" borderId="33" xfId="0" applyFill="1" applyBorder="1" applyAlignment="1">
      <alignment horizontal="left" vertical="center"/>
    </xf>
    <xf numFmtId="0" fontId="0" fillId="0" borderId="33" xfId="0" applyFont="1" applyFill="1" applyBorder="1" applyAlignment="1">
      <alignment horizontal="left" vertical="center"/>
    </xf>
    <xf numFmtId="0" fontId="0" fillId="0" borderId="33" xfId="0" applyFont="1" applyFill="1" applyBorder="1" applyAlignment="1">
      <alignment vertical="center"/>
    </xf>
    <xf numFmtId="0" fontId="0" fillId="0" borderId="0" xfId="0" applyFill="1" applyBorder="1" applyAlignment="1">
      <alignment horizontal="right"/>
    </xf>
    <xf numFmtId="166" fontId="0" fillId="0" borderId="17" xfId="0" applyNumberFormat="1" applyFill="1" applyBorder="1" applyAlignment="1">
      <alignment horizontal="right" vertical="center"/>
    </xf>
    <xf numFmtId="166" fontId="0" fillId="0" borderId="22" xfId="0" applyNumberFormat="1" applyFill="1" applyBorder="1" applyAlignment="1">
      <alignment horizontal="right" vertical="center"/>
    </xf>
    <xf numFmtId="166" fontId="0" fillId="0" borderId="22" xfId="0" applyNumberFormat="1" applyFill="1" applyBorder="1" applyAlignment="1">
      <alignment vertical="center"/>
    </xf>
    <xf numFmtId="166" fontId="78" fillId="0" borderId="22" xfId="0" applyNumberFormat="1" applyFont="1" applyFill="1" applyBorder="1" applyAlignment="1">
      <alignment vertical="center"/>
    </xf>
    <xf numFmtId="166" fontId="0" fillId="0" borderId="22" xfId="0" applyNumberFormat="1" applyFont="1" applyFill="1" applyBorder="1" applyAlignment="1">
      <alignment vertical="center"/>
    </xf>
    <xf numFmtId="166" fontId="2" fillId="0" borderId="5" xfId="0" applyNumberFormat="1" applyFont="1" applyFill="1" applyBorder="1" applyAlignment="1">
      <alignment vertical="center"/>
    </xf>
    <xf numFmtId="0" fontId="0" fillId="0" borderId="18" xfId="0" applyFill="1" applyBorder="1" applyAlignment="1">
      <alignment horizontal="left" vertical="center"/>
    </xf>
    <xf numFmtId="0" fontId="2" fillId="0" borderId="32" xfId="0" applyFont="1" applyFill="1" applyBorder="1" applyAlignment="1">
      <alignment vertical="center"/>
    </xf>
    <xf numFmtId="0" fontId="73" fillId="0" borderId="0" xfId="0" applyFont="1" applyBorder="1" applyAlignment="1">
      <alignment/>
    </xf>
    <xf numFmtId="0" fontId="73" fillId="36" borderId="21" xfId="0" applyFont="1" applyFill="1" applyBorder="1" applyAlignment="1">
      <alignment horizontal="left" vertical="center" wrapText="1" indent="1"/>
    </xf>
    <xf numFmtId="0" fontId="51" fillId="0" borderId="0" xfId="0" applyFont="1" applyBorder="1" applyAlignment="1" quotePrefix="1">
      <alignment horizontal="left" vertical="center"/>
    </xf>
    <xf numFmtId="0" fontId="79" fillId="0" borderId="0" xfId="0" applyFont="1" applyBorder="1" applyAlignment="1">
      <alignment horizontal="left" vertical="center" wrapText="1" indent="1"/>
    </xf>
    <xf numFmtId="0" fontId="0" fillId="0" borderId="20" xfId="0" applyFill="1" applyBorder="1" applyAlignment="1">
      <alignment/>
    </xf>
    <xf numFmtId="0" fontId="0" fillId="0" borderId="32" xfId="0" applyFill="1" applyBorder="1" applyAlignment="1">
      <alignment horizontal="left" vertical="center"/>
    </xf>
    <xf numFmtId="166" fontId="0" fillId="0" borderId="31" xfId="0" applyNumberFormat="1" applyFill="1" applyBorder="1" applyAlignment="1">
      <alignment horizontal="right" vertical="center"/>
    </xf>
    <xf numFmtId="166" fontId="0" fillId="0" borderId="5" xfId="0" applyNumberFormat="1" applyFill="1" applyBorder="1" applyAlignment="1">
      <alignment horizontal="right" vertical="center"/>
    </xf>
    <xf numFmtId="166" fontId="0" fillId="0" borderId="14" xfId="0" applyNumberFormat="1" applyFill="1" applyBorder="1" applyAlignment="1">
      <alignment horizontal="right" vertical="center"/>
    </xf>
    <xf numFmtId="166" fontId="0" fillId="0" borderId="14" xfId="0" applyNumberFormat="1" applyFill="1" applyBorder="1" applyAlignment="1">
      <alignment vertical="center"/>
    </xf>
    <xf numFmtId="166" fontId="78" fillId="0" borderId="14" xfId="0" applyNumberFormat="1" applyFont="1" applyFill="1" applyBorder="1" applyAlignment="1">
      <alignment vertical="center"/>
    </xf>
    <xf numFmtId="166" fontId="0" fillId="0" borderId="14" xfId="0" applyNumberFormat="1" applyFont="1" applyFill="1" applyBorder="1" applyAlignment="1">
      <alignment horizontal="right" vertical="center"/>
    </xf>
    <xf numFmtId="0" fontId="79" fillId="0" borderId="31" xfId="0" applyFont="1" applyBorder="1" applyAlignment="1">
      <alignment horizontal="right" vertical="center" wrapText="1" indent="1"/>
    </xf>
    <xf numFmtId="0" fontId="79" fillId="0" borderId="14" xfId="0" applyFont="1" applyBorder="1" applyAlignment="1">
      <alignment horizontal="right" vertical="center" wrapText="1" indent="1"/>
    </xf>
    <xf numFmtId="0" fontId="0" fillId="0" borderId="19" xfId="0" applyFill="1" applyBorder="1" applyAlignment="1">
      <alignment horizontal="right"/>
    </xf>
    <xf numFmtId="0" fontId="0" fillId="0" borderId="5" xfId="0" applyFill="1" applyBorder="1" applyAlignment="1">
      <alignment/>
    </xf>
    <xf numFmtId="0" fontId="2" fillId="0" borderId="0" xfId="0" applyFont="1" applyFill="1" applyBorder="1" applyAlignment="1">
      <alignment vertical="center"/>
    </xf>
    <xf numFmtId="166" fontId="2" fillId="0" borderId="0" xfId="0" applyNumberFormat="1" applyFont="1" applyFill="1" applyBorder="1" applyAlignment="1">
      <alignment vertical="center"/>
    </xf>
    <xf numFmtId="0" fontId="51" fillId="0" borderId="0" xfId="0" applyFont="1" applyBorder="1" applyAlignment="1" quotePrefix="1">
      <alignment horizontal="left" vertical="center" wrapText="1"/>
    </xf>
    <xf numFmtId="0" fontId="73" fillId="36" borderId="2" xfId="0" applyFont="1" applyFill="1" applyBorder="1" applyAlignment="1">
      <alignment horizontal="center" vertical="center" wrapText="1"/>
    </xf>
    <xf numFmtId="0" fontId="73" fillId="36" borderId="19" xfId="0" applyFont="1" applyFill="1" applyBorder="1" applyAlignment="1">
      <alignment horizontal="center" vertical="center" wrapText="1"/>
    </xf>
    <xf numFmtId="0" fontId="0" fillId="0" borderId="14" xfId="0" applyFont="1" applyBorder="1" applyAlignment="1">
      <alignment/>
    </xf>
    <xf numFmtId="166" fontId="0" fillId="0" borderId="14" xfId="0" applyNumberFormat="1" applyFont="1" applyFill="1" applyBorder="1" applyAlignment="1">
      <alignment/>
    </xf>
    <xf numFmtId="166" fontId="0" fillId="0" borderId="0" xfId="0" applyNumberFormat="1" applyFont="1" applyFill="1" applyAlignment="1">
      <alignment/>
    </xf>
    <xf numFmtId="166" fontId="2" fillId="0" borderId="31" xfId="0" applyNumberFormat="1" applyFont="1" applyFill="1" applyBorder="1" applyAlignment="1">
      <alignment/>
    </xf>
    <xf numFmtId="166" fontId="2" fillId="0" borderId="5" xfId="0" applyNumberFormat="1" applyFont="1" applyFill="1" applyBorder="1" applyAlignment="1">
      <alignment/>
    </xf>
    <xf numFmtId="166" fontId="0" fillId="0" borderId="14" xfId="0" applyNumberFormat="1" applyFont="1" applyFill="1" applyBorder="1" applyAlignment="1">
      <alignment horizontal="right"/>
    </xf>
    <xf numFmtId="166" fontId="2" fillId="0" borderId="14" xfId="0" applyNumberFormat="1" applyFont="1" applyFill="1" applyBorder="1" applyAlignment="1">
      <alignment/>
    </xf>
    <xf numFmtId="166" fontId="2" fillId="0" borderId="22" xfId="0" applyNumberFormat="1" applyFont="1" applyFill="1" applyBorder="1" applyAlignment="1">
      <alignment/>
    </xf>
    <xf numFmtId="180" fontId="4" fillId="0" borderId="22" xfId="88" applyNumberFormat="1" applyFont="1" applyBorder="1" applyAlignment="1">
      <alignment/>
    </xf>
    <xf numFmtId="180" fontId="4" fillId="0" borderId="22" xfId="88" applyNumberFormat="1" applyFont="1" applyFill="1" applyBorder="1" applyAlignment="1">
      <alignment/>
    </xf>
    <xf numFmtId="181" fontId="2" fillId="0" borderId="5" xfId="0" applyNumberFormat="1" applyFont="1" applyFill="1" applyBorder="1" applyAlignment="1">
      <alignment/>
    </xf>
    <xf numFmtId="0" fontId="2" fillId="0" borderId="0" xfId="0" applyFont="1" applyFill="1" applyAlignment="1">
      <alignment/>
    </xf>
    <xf numFmtId="0" fontId="0" fillId="0" borderId="12" xfId="85" applyFont="1" applyFill="1" applyBorder="1">
      <alignment/>
      <protection/>
    </xf>
    <xf numFmtId="0" fontId="0" fillId="0" borderId="22" xfId="85" applyFont="1" applyFill="1" applyBorder="1">
      <alignment/>
      <protection/>
    </xf>
    <xf numFmtId="0" fontId="0" fillId="0" borderId="30" xfId="85" applyFont="1" applyFill="1" applyBorder="1">
      <alignment/>
      <protection/>
    </xf>
    <xf numFmtId="0" fontId="0" fillId="0" borderId="5" xfId="85" applyFont="1" applyFill="1" applyBorder="1">
      <alignment/>
      <protection/>
    </xf>
    <xf numFmtId="0" fontId="2" fillId="0" borderId="0" xfId="85" applyFont="1" applyFill="1">
      <alignment/>
      <protection/>
    </xf>
    <xf numFmtId="166" fontId="0" fillId="0" borderId="34" xfId="85" applyNumberFormat="1" applyFont="1" applyFill="1" applyBorder="1" applyAlignment="1">
      <alignment horizontal="center"/>
      <protection/>
    </xf>
    <xf numFmtId="0" fontId="2" fillId="0" borderId="0" xfId="85" applyFont="1" applyFill="1" applyAlignment="1">
      <alignment horizontal="right"/>
      <protection/>
    </xf>
    <xf numFmtId="3" fontId="0" fillId="0" borderId="0" xfId="85" applyNumberFormat="1" applyFont="1" applyFill="1">
      <alignment/>
      <protection/>
    </xf>
    <xf numFmtId="0" fontId="16" fillId="0" borderId="0" xfId="85" applyFont="1" applyFill="1">
      <alignment/>
      <protection/>
    </xf>
    <xf numFmtId="1" fontId="4" fillId="0" borderId="0" xfId="88" applyNumberFormat="1" applyFont="1" applyFill="1" applyAlignment="1">
      <alignment horizontal="left" indent="5"/>
    </xf>
    <xf numFmtId="0" fontId="22" fillId="0" borderId="0" xfId="0" applyFont="1" applyFill="1" applyAlignment="1">
      <alignment/>
    </xf>
    <xf numFmtId="4" fontId="0" fillId="0" borderId="14" xfId="89" applyNumberFormat="1" applyFont="1" applyFill="1" applyBorder="1">
      <alignment/>
      <protection/>
    </xf>
    <xf numFmtId="4" fontId="0" fillId="0" borderId="22" xfId="89" applyNumberFormat="1" applyFont="1" applyFill="1" applyBorder="1">
      <alignment/>
      <protection/>
    </xf>
    <xf numFmtId="4" fontId="0" fillId="0" borderId="19" xfId="89" applyNumberFormat="1" applyFont="1" applyFill="1" applyBorder="1">
      <alignment/>
      <protection/>
    </xf>
    <xf numFmtId="4" fontId="0" fillId="0" borderId="22" xfId="89" applyNumberFormat="1" applyFont="1" applyFill="1" applyBorder="1">
      <alignment/>
      <protection/>
    </xf>
    <xf numFmtId="4" fontId="0" fillId="0" borderId="22"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34" xfId="0" applyNumberFormat="1" applyFont="1" applyFill="1" applyBorder="1" applyAlignment="1">
      <alignment vertical="center"/>
    </xf>
    <xf numFmtId="0" fontId="2" fillId="0" borderId="0" xfId="86" applyFont="1" applyFill="1">
      <alignment/>
      <protection/>
    </xf>
    <xf numFmtId="0" fontId="0" fillId="0" borderId="0" xfId="86" applyFont="1" applyFill="1" applyBorder="1">
      <alignment/>
      <protection/>
    </xf>
    <xf numFmtId="0" fontId="0" fillId="0" borderId="0" xfId="86" applyFont="1" applyFill="1">
      <alignment/>
      <protection/>
    </xf>
    <xf numFmtId="0" fontId="2" fillId="0" borderId="0" xfId="86" applyFont="1" applyFill="1" applyAlignment="1">
      <alignment horizontal="centerContinuous"/>
      <protection/>
    </xf>
    <xf numFmtId="0" fontId="2" fillId="0" borderId="0" xfId="86" applyFont="1" applyFill="1" applyBorder="1" applyAlignment="1">
      <alignment horizontal="centerContinuous"/>
      <protection/>
    </xf>
    <xf numFmtId="0" fontId="2" fillId="0" borderId="0" xfId="86" applyFont="1" applyFill="1" applyAlignment="1">
      <alignment/>
      <protection/>
    </xf>
    <xf numFmtId="0" fontId="52" fillId="0" borderId="0" xfId="0" applyFont="1" applyFill="1" applyBorder="1" applyAlignment="1">
      <alignment/>
    </xf>
    <xf numFmtId="0" fontId="52"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3" fillId="0" borderId="0" xfId="0" applyFont="1" applyFill="1" applyBorder="1" applyAlignment="1">
      <alignment/>
    </xf>
    <xf numFmtId="0" fontId="73" fillId="0" borderId="28" xfId="0" applyFont="1" applyFill="1" applyBorder="1" applyAlignment="1">
      <alignment/>
    </xf>
    <xf numFmtId="0" fontId="0" fillId="0" borderId="23" xfId="0" applyFill="1" applyBorder="1" applyAlignment="1">
      <alignment horizontal="right" wrapText="1"/>
    </xf>
    <xf numFmtId="0" fontId="73" fillId="0" borderId="0" xfId="0" applyFont="1" applyFill="1" applyBorder="1" applyAlignment="1">
      <alignment horizontal="right"/>
    </xf>
    <xf numFmtId="0" fontId="73" fillId="0" borderId="5" xfId="0" applyFont="1" applyFill="1" applyBorder="1" applyAlignment="1">
      <alignment/>
    </xf>
    <xf numFmtId="0" fontId="4" fillId="0" borderId="0" xfId="0" applyFont="1" applyFill="1" applyBorder="1" applyAlignment="1" quotePrefix="1">
      <alignment/>
    </xf>
    <xf numFmtId="0" fontId="2" fillId="0" borderId="0" xfId="86" applyFont="1" applyFill="1" applyBorder="1">
      <alignment/>
      <protection/>
    </xf>
    <xf numFmtId="0" fontId="0" fillId="0" borderId="0" xfId="86" applyFont="1" applyFill="1" applyAlignment="1">
      <alignment horizontal="right"/>
      <protection/>
    </xf>
    <xf numFmtId="0" fontId="0" fillId="0" borderId="0" xfId="86" applyFont="1" applyFill="1" applyBorder="1" applyAlignment="1">
      <alignment horizontal="right"/>
      <protection/>
    </xf>
    <xf numFmtId="0" fontId="0" fillId="0" borderId="20" xfId="86" applyFont="1" applyFill="1" applyBorder="1" applyAlignment="1">
      <alignment horizontal="right"/>
      <protection/>
    </xf>
    <xf numFmtId="0" fontId="0" fillId="0" borderId="19" xfId="86" applyFont="1" applyFill="1" applyBorder="1" applyAlignment="1">
      <alignment horizontal="right"/>
      <protection/>
    </xf>
    <xf numFmtId="0" fontId="0" fillId="0" borderId="21" xfId="86" applyFont="1" applyFill="1" applyBorder="1" applyAlignment="1">
      <alignment horizontal="right"/>
      <protection/>
    </xf>
    <xf numFmtId="3" fontId="0" fillId="0" borderId="0" xfId="86" applyNumberFormat="1" applyFont="1" applyFill="1" applyBorder="1">
      <alignment/>
      <protection/>
    </xf>
    <xf numFmtId="3" fontId="0" fillId="0" borderId="0" xfId="86" applyNumberFormat="1" applyFont="1" applyFill="1">
      <alignment/>
      <protection/>
    </xf>
    <xf numFmtId="3" fontId="0" fillId="0" borderId="22" xfId="86" applyNumberFormat="1" applyFont="1" applyFill="1" applyBorder="1">
      <alignment/>
      <protection/>
    </xf>
    <xf numFmtId="3" fontId="0" fillId="0" borderId="33" xfId="86" applyNumberFormat="1" applyFont="1" applyFill="1" applyBorder="1">
      <alignment/>
      <protection/>
    </xf>
    <xf numFmtId="0" fontId="0" fillId="0" borderId="2" xfId="86" applyFont="1" applyFill="1" applyBorder="1" applyAlignment="1">
      <alignment horizontal="right"/>
      <protection/>
    </xf>
    <xf numFmtId="3" fontId="0" fillId="0" borderId="14" xfId="86" applyNumberFormat="1" applyFont="1" applyFill="1" applyBorder="1">
      <alignment/>
      <protection/>
    </xf>
    <xf numFmtId="0" fontId="0" fillId="0" borderId="20" xfId="86" applyFont="1" applyFill="1" applyBorder="1">
      <alignment/>
      <protection/>
    </xf>
    <xf numFmtId="0" fontId="0" fillId="0" borderId="28" xfId="86" applyFont="1" applyFill="1" applyBorder="1">
      <alignment/>
      <protection/>
    </xf>
    <xf numFmtId="0" fontId="0" fillId="0" borderId="23" xfId="86" applyFont="1" applyFill="1" applyBorder="1" applyAlignment="1">
      <alignment horizontal="right"/>
      <protection/>
    </xf>
    <xf numFmtId="0" fontId="2" fillId="0" borderId="0" xfId="86" applyFont="1" applyFill="1" applyBorder="1" applyAlignment="1">
      <alignment horizontal="right"/>
      <protection/>
    </xf>
    <xf numFmtId="0" fontId="2" fillId="0" borderId="5" xfId="86" applyFont="1" applyFill="1" applyBorder="1" applyAlignment="1">
      <alignment horizontal="right"/>
      <protection/>
    </xf>
    <xf numFmtId="0" fontId="80" fillId="0" borderId="0" xfId="88" applyFont="1" applyAlignment="1">
      <alignment/>
    </xf>
    <xf numFmtId="0" fontId="81" fillId="0" borderId="0" xfId="0" applyFont="1" applyFill="1" applyBorder="1" applyAlignment="1">
      <alignment/>
    </xf>
    <xf numFmtId="3" fontId="2" fillId="0" borderId="0" xfId="86" applyNumberFormat="1" applyFont="1" applyFill="1" applyBorder="1">
      <alignment/>
      <protection/>
    </xf>
    <xf numFmtId="3" fontId="2" fillId="0" borderId="14" xfId="86" applyNumberFormat="1" applyFont="1" applyFill="1" applyBorder="1">
      <alignment/>
      <protection/>
    </xf>
    <xf numFmtId="9" fontId="2" fillId="0" borderId="0" xfId="86" applyNumberFormat="1" applyFont="1" applyFill="1">
      <alignment/>
      <protection/>
    </xf>
    <xf numFmtId="9" fontId="0" fillId="0" borderId="0" xfId="86" applyNumberFormat="1" applyFont="1" applyFill="1">
      <alignment/>
      <protection/>
    </xf>
    <xf numFmtId="3" fontId="2" fillId="0" borderId="31" xfId="86" applyNumberFormat="1" applyFont="1" applyFill="1" applyBorder="1" applyAlignment="1">
      <alignment horizontal="right"/>
      <protection/>
    </xf>
    <xf numFmtId="0" fontId="2" fillId="0" borderId="0" xfId="86" applyFont="1" applyFill="1" applyAlignment="1">
      <alignment horizontal="right"/>
      <protection/>
    </xf>
    <xf numFmtId="3" fontId="2" fillId="0" borderId="0" xfId="86" applyNumberFormat="1" applyFont="1" applyFill="1" applyBorder="1" applyAlignment="1">
      <alignment horizontal="right"/>
      <protection/>
    </xf>
    <xf numFmtId="0" fontId="25" fillId="0" borderId="0" xfId="0" applyFont="1" applyFill="1" applyAlignment="1">
      <alignment/>
    </xf>
    <xf numFmtId="0" fontId="0" fillId="0" borderId="0" xfId="82">
      <alignment/>
      <protection/>
    </xf>
    <xf numFmtId="0" fontId="0" fillId="0" borderId="0" xfId="82" applyBorder="1">
      <alignment/>
      <protection/>
    </xf>
    <xf numFmtId="0" fontId="4" fillId="0" borderId="0" xfId="82" applyFont="1" applyFill="1" applyBorder="1">
      <alignment/>
      <protection/>
    </xf>
    <xf numFmtId="0" fontId="4" fillId="0" borderId="0" xfId="82" applyFont="1" applyBorder="1">
      <alignment/>
      <protection/>
    </xf>
    <xf numFmtId="0" fontId="4" fillId="0" borderId="0" xfId="82" applyFont="1">
      <alignment/>
      <protection/>
    </xf>
    <xf numFmtId="0" fontId="2" fillId="0" borderId="0" xfId="82" applyFont="1">
      <alignment/>
      <protection/>
    </xf>
    <xf numFmtId="0" fontId="18" fillId="0" borderId="35" xfId="90" applyFont="1" applyFill="1" applyBorder="1" applyAlignment="1">
      <alignment horizontal="right" wrapText="1"/>
      <protection/>
    </xf>
    <xf numFmtId="166" fontId="0" fillId="0" borderId="0" xfId="82" applyNumberFormat="1">
      <alignment/>
      <protection/>
    </xf>
    <xf numFmtId="0" fontId="2" fillId="0" borderId="0" xfId="82" applyFont="1" applyBorder="1">
      <alignment/>
      <protection/>
    </xf>
    <xf numFmtId="166" fontId="2" fillId="0" borderId="36" xfId="82" applyNumberFormat="1" applyFont="1" applyBorder="1">
      <alignment/>
      <protection/>
    </xf>
    <xf numFmtId="166" fontId="2" fillId="0" borderId="36" xfId="82" applyNumberFormat="1" applyFont="1" applyBorder="1" applyAlignment="1">
      <alignment horizontal="right"/>
      <protection/>
    </xf>
    <xf numFmtId="166" fontId="2" fillId="0" borderId="37" xfId="82" applyNumberFormat="1" applyFont="1" applyBorder="1" applyAlignment="1">
      <alignment horizontal="right"/>
      <protection/>
    </xf>
    <xf numFmtId="166" fontId="2" fillId="0" borderId="37" xfId="82" applyNumberFormat="1" applyFont="1" applyBorder="1">
      <alignment/>
      <protection/>
    </xf>
    <xf numFmtId="0" fontId="2" fillId="0" borderId="0" xfId="82" applyFont="1" applyBorder="1" applyAlignment="1">
      <alignment horizontal="right"/>
      <protection/>
    </xf>
    <xf numFmtId="166" fontId="0" fillId="0" borderId="0" xfId="82" applyNumberFormat="1" applyBorder="1" applyAlignment="1">
      <alignment horizontal="right"/>
      <protection/>
    </xf>
    <xf numFmtId="166" fontId="0" fillId="0" borderId="0" xfId="82" applyNumberFormat="1" applyAlignment="1">
      <alignment horizontal="right"/>
      <protection/>
    </xf>
    <xf numFmtId="166" fontId="0" fillId="0" borderId="38" xfId="82" applyNumberFormat="1" applyBorder="1" applyAlignment="1">
      <alignment horizontal="right"/>
      <protection/>
    </xf>
    <xf numFmtId="166" fontId="0" fillId="0" borderId="0" xfId="82" applyNumberFormat="1" applyFill="1" applyBorder="1" applyAlignment="1">
      <alignment horizontal="right"/>
      <protection/>
    </xf>
    <xf numFmtId="166" fontId="0" fillId="0" borderId="0" xfId="82" applyNumberFormat="1" applyFill="1">
      <alignment/>
      <protection/>
    </xf>
    <xf numFmtId="166" fontId="0" fillId="0" borderId="38" xfId="82" applyNumberFormat="1" applyFill="1" applyBorder="1">
      <alignment/>
      <protection/>
    </xf>
    <xf numFmtId="166" fontId="0" fillId="0" borderId="0" xfId="82" applyNumberFormat="1" applyFill="1" applyBorder="1">
      <alignment/>
      <protection/>
    </xf>
    <xf numFmtId="0" fontId="0" fillId="0" borderId="0" xfId="82" applyAlignment="1">
      <alignment horizontal="right"/>
      <protection/>
    </xf>
    <xf numFmtId="0" fontId="0" fillId="0" borderId="39" xfId="82" applyBorder="1" applyAlignment="1">
      <alignment horizontal="right"/>
      <protection/>
    </xf>
    <xf numFmtId="0" fontId="0" fillId="0" borderId="40" xfId="82" applyBorder="1" applyAlignment="1">
      <alignment horizontal="right"/>
      <protection/>
    </xf>
    <xf numFmtId="0" fontId="0" fillId="0" borderId="41" xfId="82" applyBorder="1" applyAlignment="1">
      <alignment horizontal="right"/>
      <protection/>
    </xf>
    <xf numFmtId="0" fontId="0" fillId="0" borderId="0" xfId="82" applyBorder="1" applyAlignment="1">
      <alignment horizontal="center"/>
      <protection/>
    </xf>
    <xf numFmtId="0" fontId="0" fillId="0" borderId="38" xfId="82" applyBorder="1" applyAlignment="1">
      <alignment horizontal="center"/>
      <protection/>
    </xf>
    <xf numFmtId="0" fontId="0" fillId="0" borderId="42" xfId="82" applyBorder="1">
      <alignment/>
      <protection/>
    </xf>
    <xf numFmtId="0" fontId="2" fillId="0" borderId="0" xfId="82" applyFont="1" applyBorder="1" applyAlignment="1">
      <alignment horizontal="center"/>
      <protection/>
    </xf>
    <xf numFmtId="166" fontId="2" fillId="0" borderId="36" xfId="82" applyNumberFormat="1" applyFont="1" applyFill="1" applyBorder="1">
      <alignment/>
      <protection/>
    </xf>
    <xf numFmtId="166" fontId="2" fillId="0" borderId="36" xfId="82" applyNumberFormat="1" applyFont="1" applyFill="1" applyBorder="1" applyAlignment="1">
      <alignment horizontal="right"/>
      <protection/>
    </xf>
    <xf numFmtId="166" fontId="2" fillId="0" borderId="37" xfId="82" applyNumberFormat="1" applyFont="1" applyFill="1" applyBorder="1" applyAlignment="1">
      <alignment horizontal="right"/>
      <protection/>
    </xf>
    <xf numFmtId="166" fontId="2" fillId="0" borderId="37" xfId="82" applyNumberFormat="1" applyFont="1" applyFill="1" applyBorder="1">
      <alignment/>
      <protection/>
    </xf>
    <xf numFmtId="0" fontId="2" fillId="0" borderId="0" xfId="82" applyFont="1" applyFill="1" applyBorder="1" applyAlignment="1">
      <alignment horizontal="right"/>
      <protection/>
    </xf>
    <xf numFmtId="166" fontId="0" fillId="0" borderId="0" xfId="82" applyNumberFormat="1" applyFill="1" applyAlignment="1">
      <alignment horizontal="right"/>
      <protection/>
    </xf>
    <xf numFmtId="166" fontId="0" fillId="0" borderId="38" xfId="82" applyNumberFormat="1" applyFill="1" applyBorder="1" applyAlignment="1">
      <alignment horizontal="right"/>
      <protection/>
    </xf>
    <xf numFmtId="0" fontId="0" fillId="0" borderId="0" xfId="82" applyFill="1" applyBorder="1">
      <alignment/>
      <protection/>
    </xf>
    <xf numFmtId="0" fontId="0" fillId="0" borderId="39" xfId="82" applyFill="1" applyBorder="1" applyAlignment="1">
      <alignment horizontal="right"/>
      <protection/>
    </xf>
    <xf numFmtId="0" fontId="0" fillId="0" borderId="40" xfId="82" applyFill="1" applyBorder="1" applyAlignment="1">
      <alignment horizontal="right"/>
      <protection/>
    </xf>
    <xf numFmtId="0" fontId="0" fillId="0" borderId="41" xfId="82" applyFill="1" applyBorder="1" applyAlignment="1">
      <alignment horizontal="right"/>
      <protection/>
    </xf>
    <xf numFmtId="0" fontId="0" fillId="0" borderId="0" xfId="82" applyFill="1" applyBorder="1" applyAlignment="1">
      <alignment horizontal="center"/>
      <protection/>
    </xf>
    <xf numFmtId="0" fontId="0" fillId="0" borderId="38" xfId="82" applyFill="1" applyBorder="1" applyAlignment="1">
      <alignment horizontal="center"/>
      <protection/>
    </xf>
    <xf numFmtId="0" fontId="0" fillId="0" borderId="42" xfId="82" applyFill="1" applyBorder="1">
      <alignment/>
      <protection/>
    </xf>
    <xf numFmtId="0" fontId="0" fillId="0" borderId="0" xfId="82" applyFill="1">
      <alignment/>
      <protection/>
    </xf>
    <xf numFmtId="0" fontId="2" fillId="0" borderId="0" xfId="82" applyFont="1" applyFill="1" applyBorder="1">
      <alignment/>
      <protection/>
    </xf>
    <xf numFmtId="0" fontId="2" fillId="0" borderId="0" xfId="82" applyFont="1" applyFill="1" applyBorder="1" applyAlignment="1">
      <alignment horizontal="center"/>
      <protection/>
    </xf>
    <xf numFmtId="166" fontId="0" fillId="0" borderId="43" xfId="82" applyNumberFormat="1" applyFill="1" applyBorder="1" applyAlignment="1">
      <alignment horizontal="right"/>
      <protection/>
    </xf>
    <xf numFmtId="166" fontId="0" fillId="0" borderId="0" xfId="82" applyNumberFormat="1" applyFont="1" applyFill="1" applyBorder="1">
      <alignment/>
      <protection/>
    </xf>
    <xf numFmtId="0" fontId="0" fillId="0" borderId="0" xfId="82" applyFont="1" applyFill="1" applyBorder="1">
      <alignment/>
      <protection/>
    </xf>
    <xf numFmtId="166" fontId="0" fillId="0" borderId="0" xfId="82" applyNumberFormat="1" applyBorder="1">
      <alignment/>
      <protection/>
    </xf>
    <xf numFmtId="166" fontId="0" fillId="0" borderId="36" xfId="82" applyNumberFormat="1" applyBorder="1" applyAlignment="1">
      <alignment horizontal="center"/>
      <protection/>
    </xf>
    <xf numFmtId="166" fontId="0" fillId="0" borderId="37" xfId="82" applyNumberFormat="1" applyBorder="1" applyAlignment="1">
      <alignment horizontal="center"/>
      <protection/>
    </xf>
    <xf numFmtId="166" fontId="0" fillId="0" borderId="36" xfId="82" applyNumberFormat="1" applyFill="1" applyBorder="1" applyAlignment="1">
      <alignment horizontal="center"/>
      <protection/>
    </xf>
    <xf numFmtId="166" fontId="0" fillId="0" borderId="37" xfId="82" applyNumberFormat="1" applyFill="1" applyBorder="1" applyAlignment="1">
      <alignment horizontal="center"/>
      <protection/>
    </xf>
    <xf numFmtId="166" fontId="0" fillId="0" borderId="37" xfId="82" applyNumberFormat="1" applyBorder="1">
      <alignment/>
      <protection/>
    </xf>
    <xf numFmtId="0" fontId="0" fillId="0" borderId="41" xfId="82" applyBorder="1">
      <alignment/>
      <protection/>
    </xf>
    <xf numFmtId="0" fontId="0" fillId="0" borderId="0" xfId="82" applyBorder="1" applyAlignment="1">
      <alignment horizontal="left"/>
      <protection/>
    </xf>
    <xf numFmtId="0" fontId="24" fillId="0" borderId="0" xfId="82" applyFont="1">
      <alignment/>
      <protection/>
    </xf>
    <xf numFmtId="0" fontId="19" fillId="0" borderId="0" xfId="82" applyFont="1" applyBorder="1" applyAlignment="1">
      <alignment horizontal="left"/>
      <protection/>
    </xf>
    <xf numFmtId="166" fontId="0" fillId="0" borderId="38" xfId="82" applyNumberFormat="1" applyBorder="1">
      <alignment/>
      <protection/>
    </xf>
    <xf numFmtId="166" fontId="0" fillId="0" borderId="36" xfId="82" applyNumberFormat="1" applyBorder="1" applyAlignment="1">
      <alignment horizontal="right"/>
      <protection/>
    </xf>
    <xf numFmtId="0" fontId="0" fillId="0" borderId="41" xfId="82" applyBorder="1" applyAlignment="1">
      <alignment horizontal="left"/>
      <protection/>
    </xf>
    <xf numFmtId="0" fontId="0" fillId="0" borderId="42" xfId="82" applyBorder="1" applyAlignment="1">
      <alignment horizontal="left"/>
      <protection/>
    </xf>
    <xf numFmtId="0" fontId="2" fillId="0" borderId="0" xfId="82" applyFont="1" applyBorder="1" applyAlignment="1">
      <alignment horizontal="left"/>
      <protection/>
    </xf>
    <xf numFmtId="0" fontId="3" fillId="0" borderId="0" xfId="82" applyFont="1">
      <alignment/>
      <protection/>
    </xf>
    <xf numFmtId="0" fontId="0" fillId="0" borderId="0" xfId="82" applyFont="1" applyFill="1">
      <alignment/>
      <protection/>
    </xf>
    <xf numFmtId="3" fontId="4" fillId="0" borderId="0" xfId="82" applyNumberFormat="1" applyFont="1" applyFill="1" applyBorder="1">
      <alignment/>
      <protection/>
    </xf>
    <xf numFmtId="3" fontId="0" fillId="0" borderId="0" xfId="82" applyNumberFormat="1" applyFont="1" applyFill="1">
      <alignment/>
      <protection/>
    </xf>
    <xf numFmtId="3" fontId="0" fillId="0" borderId="14" xfId="82" applyNumberFormat="1" applyFont="1" applyFill="1" applyBorder="1" applyAlignment="1">
      <alignment/>
      <protection/>
    </xf>
    <xf numFmtId="3" fontId="0" fillId="0" borderId="14" xfId="82" applyNumberFormat="1" applyFont="1" applyFill="1" applyBorder="1" applyAlignment="1">
      <alignment horizontal="right"/>
      <protection/>
    </xf>
    <xf numFmtId="0" fontId="0" fillId="0" borderId="33" xfId="82" applyFont="1" applyFill="1" applyBorder="1" applyAlignment="1">
      <alignment horizontal="left" indent="2"/>
      <protection/>
    </xf>
    <xf numFmtId="0" fontId="0" fillId="0" borderId="28" xfId="82" applyFont="1" applyFill="1" applyBorder="1" applyAlignment="1">
      <alignment horizontal="right"/>
      <protection/>
    </xf>
    <xf numFmtId="0" fontId="0" fillId="0" borderId="29" xfId="82" applyFont="1" applyFill="1" applyBorder="1" applyAlignment="1">
      <alignment horizontal="right"/>
      <protection/>
    </xf>
    <xf numFmtId="0" fontId="0" fillId="0" borderId="25" xfId="82" applyFont="1" applyFill="1" applyBorder="1" applyAlignment="1">
      <alignment horizontal="center"/>
      <protection/>
    </xf>
    <xf numFmtId="16" fontId="0" fillId="0" borderId="0" xfId="82" applyNumberFormat="1" applyFont="1" applyFill="1">
      <alignment/>
      <protection/>
    </xf>
    <xf numFmtId="3" fontId="2" fillId="0" borderId="0" xfId="82" applyNumberFormat="1" applyFont="1" applyFill="1" applyBorder="1">
      <alignment/>
      <protection/>
    </xf>
    <xf numFmtId="3" fontId="4" fillId="0" borderId="0" xfId="82" applyNumberFormat="1" applyFont="1" applyFill="1">
      <alignment/>
      <protection/>
    </xf>
    <xf numFmtId="3" fontId="0" fillId="0" borderId="22" xfId="82" applyNumberFormat="1" applyFont="1" applyFill="1" applyBorder="1">
      <alignment/>
      <protection/>
    </xf>
    <xf numFmtId="3" fontId="0" fillId="0" borderId="0" xfId="82" applyNumberFormat="1" applyFont="1" applyFill="1" applyBorder="1" applyAlignment="1">
      <alignment horizontal="right"/>
      <protection/>
    </xf>
    <xf numFmtId="3" fontId="0" fillId="0" borderId="0" xfId="82" applyNumberFormat="1" applyFont="1" applyFill="1" applyBorder="1" applyAlignment="1">
      <alignment/>
      <protection/>
    </xf>
    <xf numFmtId="3" fontId="0" fillId="0" borderId="22" xfId="82" applyNumberFormat="1" applyFont="1" applyFill="1" applyBorder="1" applyAlignment="1">
      <alignment/>
      <protection/>
    </xf>
    <xf numFmtId="3" fontId="0" fillId="0" borderId="14" xfId="82" applyNumberFormat="1" applyFont="1" applyFill="1" applyBorder="1">
      <alignment/>
      <protection/>
    </xf>
    <xf numFmtId="3" fontId="0" fillId="0" borderId="0" xfId="82" applyNumberFormat="1" applyFont="1" applyFill="1" applyAlignment="1">
      <alignment/>
      <protection/>
    </xf>
    <xf numFmtId="3" fontId="0" fillId="0" borderId="22" xfId="82" applyNumberFormat="1" applyFont="1" applyFill="1" applyBorder="1" applyAlignment="1">
      <alignment horizontal="right"/>
      <protection/>
    </xf>
    <xf numFmtId="0" fontId="0" fillId="0" borderId="0" xfId="82" applyFont="1" applyFill="1" applyAlignment="1">
      <alignment horizontal="right"/>
      <protection/>
    </xf>
    <xf numFmtId="3" fontId="0" fillId="0" borderId="15" xfId="82" applyNumberFormat="1" applyFont="1" applyFill="1" applyBorder="1" applyAlignment="1">
      <alignment horizontal="right"/>
      <protection/>
    </xf>
    <xf numFmtId="0" fontId="0" fillId="0" borderId="15" xfId="82" applyFont="1" applyFill="1" applyBorder="1" applyAlignment="1">
      <alignment horizontal="right"/>
      <protection/>
    </xf>
    <xf numFmtId="0" fontId="0" fillId="0" borderId="34" xfId="82" applyFont="1" applyFill="1" applyBorder="1" applyAlignment="1">
      <alignment horizontal="right"/>
      <protection/>
    </xf>
    <xf numFmtId="3" fontId="0" fillId="0" borderId="16" xfId="82" applyNumberFormat="1" applyFont="1" applyFill="1" applyBorder="1" applyAlignment="1">
      <alignment horizontal="right"/>
      <protection/>
    </xf>
    <xf numFmtId="3" fontId="0" fillId="0" borderId="44" xfId="82" applyNumberFormat="1" applyFont="1" applyFill="1" applyBorder="1" applyAlignment="1">
      <alignment horizontal="center"/>
      <protection/>
    </xf>
    <xf numFmtId="3" fontId="0" fillId="0" borderId="22" xfId="82" applyNumberFormat="1" applyFont="1" applyFill="1" applyBorder="1" applyAlignment="1">
      <alignment horizontal="center"/>
      <protection/>
    </xf>
    <xf numFmtId="3" fontId="0" fillId="0" borderId="14" xfId="82" applyNumberFormat="1" applyFont="1" applyFill="1" applyBorder="1" applyAlignment="1">
      <alignment horizontal="center"/>
      <protection/>
    </xf>
    <xf numFmtId="3" fontId="0" fillId="0" borderId="33" xfId="82" applyNumberFormat="1" applyFont="1" applyFill="1" applyBorder="1">
      <alignment/>
      <protection/>
    </xf>
    <xf numFmtId="3" fontId="0" fillId="0" borderId="18" xfId="82" applyNumberFormat="1" applyFont="1" applyFill="1" applyBorder="1">
      <alignment/>
      <protection/>
    </xf>
    <xf numFmtId="0" fontId="2" fillId="0" borderId="36" xfId="82" applyFont="1" applyBorder="1" applyAlignment="1">
      <alignment horizontal="right"/>
      <protection/>
    </xf>
    <xf numFmtId="0" fontId="2" fillId="0" borderId="37" xfId="82" applyFont="1" applyBorder="1" applyAlignment="1">
      <alignment horizontal="right"/>
      <protection/>
    </xf>
    <xf numFmtId="0" fontId="0" fillId="0" borderId="0" xfId="82" applyFont="1">
      <alignment/>
      <protection/>
    </xf>
    <xf numFmtId="0" fontId="0" fillId="0" borderId="0" xfId="82" applyFont="1" applyBorder="1">
      <alignment/>
      <protection/>
    </xf>
    <xf numFmtId="0" fontId="0" fillId="0" borderId="42" xfId="82" applyFont="1" applyBorder="1" applyAlignment="1">
      <alignment vertical="center" wrapText="1"/>
      <protection/>
    </xf>
    <xf numFmtId="0" fontId="0" fillId="0" borderId="45" xfId="82" applyFont="1" applyBorder="1" applyAlignment="1">
      <alignment horizontal="center" vertical="center" wrapText="1"/>
      <protection/>
    </xf>
    <xf numFmtId="0" fontId="0" fillId="0" borderId="0" xfId="82" applyFont="1" applyBorder="1" applyAlignment="1">
      <alignment wrapText="1"/>
      <protection/>
    </xf>
    <xf numFmtId="0" fontId="0" fillId="0" borderId="41" xfId="82" applyFont="1" applyBorder="1" applyAlignment="1">
      <alignment horizontal="left"/>
      <protection/>
    </xf>
    <xf numFmtId="0" fontId="0" fillId="0" borderId="39" xfId="82" applyFont="1" applyBorder="1" applyAlignment="1">
      <alignment horizontal="right"/>
      <protection/>
    </xf>
    <xf numFmtId="0" fontId="0" fillId="0" borderId="40" xfId="82" applyFont="1" applyBorder="1" applyAlignment="1">
      <alignment horizontal="right"/>
      <protection/>
    </xf>
    <xf numFmtId="0" fontId="0" fillId="0" borderId="0" xfId="82" applyFont="1" applyAlignment="1">
      <alignment horizontal="right"/>
      <protection/>
    </xf>
    <xf numFmtId="0" fontId="0" fillId="0" borderId="46" xfId="82" applyFont="1" applyBorder="1">
      <alignment/>
      <protection/>
    </xf>
    <xf numFmtId="0" fontId="0" fillId="0" borderId="47" xfId="82" applyFont="1" applyBorder="1">
      <alignment/>
      <protection/>
    </xf>
    <xf numFmtId="166" fontId="0" fillId="0" borderId="38" xfId="82" applyNumberFormat="1" applyFont="1" applyBorder="1">
      <alignment/>
      <protection/>
    </xf>
    <xf numFmtId="166" fontId="0" fillId="0" borderId="0" xfId="82" applyNumberFormat="1" applyFont="1" applyBorder="1">
      <alignment/>
      <protection/>
    </xf>
    <xf numFmtId="166" fontId="0" fillId="0" borderId="0" xfId="82" applyNumberFormat="1" applyFont="1" applyBorder="1" applyAlignment="1">
      <alignment horizontal="right"/>
      <protection/>
    </xf>
    <xf numFmtId="166" fontId="0" fillId="0" borderId="38" xfId="82" applyNumberFormat="1" applyFont="1" applyBorder="1" applyAlignment="1">
      <alignment horizontal="right"/>
      <protection/>
    </xf>
    <xf numFmtId="0" fontId="0" fillId="0" borderId="47" xfId="82" applyFont="1" applyFill="1" applyBorder="1">
      <alignment/>
      <protection/>
    </xf>
    <xf numFmtId="3" fontId="2" fillId="0" borderId="5" xfId="86" applyNumberFormat="1" applyFont="1" applyFill="1" applyBorder="1" applyAlignment="1">
      <alignment horizontal="right"/>
      <protection/>
    </xf>
    <xf numFmtId="0" fontId="0" fillId="0" borderId="2" xfId="89" applyFont="1" applyFill="1" applyBorder="1" applyAlignment="1">
      <alignment horizontal="center" vertical="center"/>
      <protection/>
    </xf>
    <xf numFmtId="4" fontId="0" fillId="0" borderId="19" xfId="0" applyNumberFormat="1" applyFont="1" applyFill="1" applyBorder="1" applyAlignment="1">
      <alignment vertical="center"/>
    </xf>
    <xf numFmtId="167" fontId="0" fillId="0" borderId="22" xfId="62" applyNumberFormat="1" applyFont="1" applyFill="1" applyBorder="1" applyAlignment="1">
      <alignment/>
    </xf>
    <xf numFmtId="167" fontId="0" fillId="0" borderId="0" xfId="62" applyNumberFormat="1" applyFont="1" applyFill="1" applyBorder="1" applyAlignment="1">
      <alignment/>
    </xf>
    <xf numFmtId="167" fontId="0" fillId="0" borderId="33" xfId="62" applyNumberFormat="1" applyFont="1" applyFill="1" applyBorder="1" applyAlignment="1">
      <alignment/>
    </xf>
    <xf numFmtId="167" fontId="0" fillId="0" borderId="0" xfId="62" applyNumberFormat="1" applyFont="1" applyFill="1" applyAlignment="1">
      <alignment/>
    </xf>
    <xf numFmtId="167" fontId="2" fillId="0" borderId="5" xfId="62" applyNumberFormat="1" applyFont="1" applyFill="1" applyBorder="1" applyAlignment="1">
      <alignment/>
    </xf>
    <xf numFmtId="167" fontId="2" fillId="0" borderId="30" xfId="62" applyNumberFormat="1" applyFont="1" applyFill="1" applyBorder="1" applyAlignment="1">
      <alignment/>
    </xf>
    <xf numFmtId="167" fontId="2" fillId="0" borderId="32" xfId="62" applyNumberFormat="1" applyFont="1" applyFill="1" applyBorder="1" applyAlignment="1">
      <alignment/>
    </xf>
    <xf numFmtId="166" fontId="0" fillId="0" borderId="14" xfId="0" applyNumberFormat="1" applyFont="1" applyFill="1" applyBorder="1" applyAlignment="1">
      <alignment horizontal="right" vertical="center"/>
    </xf>
    <xf numFmtId="166" fontId="0" fillId="0" borderId="22" xfId="0" applyNumberFormat="1" applyFont="1" applyFill="1" applyBorder="1" applyAlignment="1">
      <alignment horizontal="right" vertical="center"/>
    </xf>
    <xf numFmtId="0" fontId="0" fillId="0" borderId="33" xfId="0" applyFont="1" applyFill="1" applyBorder="1" applyAlignment="1">
      <alignment horizontal="left" vertical="center"/>
    </xf>
    <xf numFmtId="166" fontId="58" fillId="0" borderId="22" xfId="0" applyNumberFormat="1" applyFont="1" applyFill="1" applyBorder="1" applyAlignment="1">
      <alignment vertical="center"/>
    </xf>
    <xf numFmtId="3" fontId="2" fillId="0" borderId="0" xfId="0" applyNumberFormat="1" applyFont="1" applyAlignment="1">
      <alignment/>
    </xf>
    <xf numFmtId="183" fontId="0" fillId="0" borderId="0" xfId="60" applyNumberFormat="1" applyFont="1" applyAlignment="1">
      <alignment/>
    </xf>
    <xf numFmtId="0" fontId="0" fillId="0" borderId="0" xfId="83" applyFont="1">
      <alignment/>
      <protection/>
    </xf>
    <xf numFmtId="183" fontId="0" fillId="0" borderId="0" xfId="60" applyNumberFormat="1" applyFont="1" applyBorder="1" applyAlignment="1">
      <alignment/>
    </xf>
    <xf numFmtId="0" fontId="2" fillId="0" borderId="0" xfId="83" applyFont="1" applyAlignment="1">
      <alignment horizontal="center"/>
      <protection/>
    </xf>
    <xf numFmtId="183" fontId="2" fillId="0" borderId="0" xfId="60" applyNumberFormat="1" applyFont="1" applyAlignment="1">
      <alignment horizontal="center"/>
    </xf>
    <xf numFmtId="183" fontId="2" fillId="0" borderId="0" xfId="60" applyNumberFormat="1" applyFont="1" applyBorder="1" applyAlignment="1">
      <alignment horizontal="center"/>
    </xf>
    <xf numFmtId="0" fontId="0" fillId="0" borderId="12" xfId="83" applyFont="1" applyBorder="1">
      <alignment/>
      <protection/>
    </xf>
    <xf numFmtId="183" fontId="0" fillId="0" borderId="48" xfId="60" applyNumberFormat="1" applyFont="1" applyBorder="1" applyAlignment="1">
      <alignment horizontal="center"/>
    </xf>
    <xf numFmtId="183" fontId="0" fillId="0" borderId="49" xfId="60" applyNumberFormat="1" applyFont="1" applyBorder="1" applyAlignment="1">
      <alignment horizontal="centerContinuous"/>
    </xf>
    <xf numFmtId="0" fontId="0" fillId="0" borderId="12" xfId="83" applyFont="1" applyBorder="1" applyAlignment="1">
      <alignment horizontal="centerContinuous"/>
      <protection/>
    </xf>
    <xf numFmtId="183" fontId="0" fillId="0" borderId="17" xfId="60" applyNumberFormat="1" applyFont="1" applyBorder="1" applyAlignment="1">
      <alignment horizontal="centerContinuous"/>
    </xf>
    <xf numFmtId="170" fontId="0" fillId="0" borderId="50" xfId="83" applyNumberFormat="1" applyFont="1" applyBorder="1" applyAlignment="1">
      <alignment horizontal="center"/>
      <protection/>
    </xf>
    <xf numFmtId="170" fontId="0" fillId="0" borderId="12" xfId="83" applyNumberFormat="1" applyFont="1" applyBorder="1" applyAlignment="1">
      <alignment horizontal="center"/>
      <protection/>
    </xf>
    <xf numFmtId="183" fontId="0" fillId="0" borderId="51" xfId="60" applyNumberFormat="1" applyFont="1" applyBorder="1" applyAlignment="1">
      <alignment horizontal="center"/>
    </xf>
    <xf numFmtId="183" fontId="0" fillId="0" borderId="52" xfId="60" applyNumberFormat="1" applyFont="1" applyBorder="1" applyAlignment="1">
      <alignment/>
    </xf>
    <xf numFmtId="0" fontId="0" fillId="0" borderId="0" xfId="83" applyFont="1" applyBorder="1">
      <alignment/>
      <protection/>
    </xf>
    <xf numFmtId="183" fontId="0" fillId="0" borderId="22" xfId="60" applyNumberFormat="1" applyFont="1" applyBorder="1" applyAlignment="1">
      <alignment horizontal="centerContinuous"/>
    </xf>
    <xf numFmtId="0" fontId="0" fillId="0" borderId="0" xfId="83" applyFont="1" applyBorder="1" applyAlignment="1">
      <alignment horizontal="centerContinuous"/>
      <protection/>
    </xf>
    <xf numFmtId="170" fontId="0" fillId="0" borderId="53" xfId="83" applyNumberFormat="1" applyFont="1" applyBorder="1">
      <alignment/>
      <protection/>
    </xf>
    <xf numFmtId="170" fontId="0" fillId="0" borderId="0" xfId="83" applyNumberFormat="1" applyFont="1" applyBorder="1" applyAlignment="1">
      <alignment horizontal="center"/>
      <protection/>
    </xf>
    <xf numFmtId="183" fontId="0" fillId="0" borderId="51" xfId="60" applyNumberFormat="1" applyFont="1" applyBorder="1" applyAlignment="1">
      <alignment/>
    </xf>
    <xf numFmtId="0" fontId="0" fillId="0" borderId="30" xfId="83" applyFont="1" applyBorder="1">
      <alignment/>
      <protection/>
    </xf>
    <xf numFmtId="183" fontId="0" fillId="0" borderId="54" xfId="60" applyNumberFormat="1" applyFont="1" applyBorder="1" applyAlignment="1">
      <alignment/>
    </xf>
    <xf numFmtId="183" fontId="0" fillId="0" borderId="55" xfId="60" applyNumberFormat="1" applyFont="1" applyBorder="1" applyAlignment="1">
      <alignment/>
    </xf>
    <xf numFmtId="0" fontId="0" fillId="0" borderId="5" xfId="83" applyFont="1" applyBorder="1">
      <alignment/>
      <protection/>
    </xf>
    <xf numFmtId="183" fontId="0" fillId="0" borderId="31" xfId="60" applyNumberFormat="1" applyFont="1" applyBorder="1" applyAlignment="1">
      <alignment/>
    </xf>
    <xf numFmtId="183" fontId="0" fillId="0" borderId="5" xfId="60" applyNumberFormat="1" applyFont="1" applyBorder="1" applyAlignment="1">
      <alignment/>
    </xf>
    <xf numFmtId="0" fontId="0" fillId="0" borderId="56" xfId="83" applyFont="1" applyBorder="1">
      <alignment/>
      <protection/>
    </xf>
    <xf numFmtId="0" fontId="0" fillId="0" borderId="57" xfId="83" applyFont="1" applyBorder="1">
      <alignment/>
      <protection/>
    </xf>
    <xf numFmtId="0" fontId="2" fillId="0" borderId="0" xfId="83" applyFont="1">
      <alignment/>
      <protection/>
    </xf>
    <xf numFmtId="183" fontId="82" fillId="0" borderId="51" xfId="60" applyNumberFormat="1" applyFont="1" applyFill="1" applyBorder="1" applyAlignment="1">
      <alignment/>
    </xf>
    <xf numFmtId="183" fontId="82" fillId="0" borderId="0" xfId="60" applyNumberFormat="1" applyFont="1" applyBorder="1" applyAlignment="1">
      <alignment/>
    </xf>
    <xf numFmtId="10" fontId="2" fillId="0" borderId="22" xfId="83" applyNumberFormat="1" applyFont="1" applyFill="1" applyBorder="1">
      <alignment/>
      <protection/>
    </xf>
    <xf numFmtId="183" fontId="82" fillId="0" borderId="14" xfId="60" applyNumberFormat="1" applyFont="1" applyBorder="1" applyAlignment="1">
      <alignment/>
    </xf>
    <xf numFmtId="10" fontId="2" fillId="0" borderId="33" xfId="83" applyNumberFormat="1" applyFont="1" applyFill="1" applyBorder="1">
      <alignment/>
      <protection/>
    </xf>
    <xf numFmtId="183" fontId="2" fillId="0" borderId="14" xfId="60" applyNumberFormat="1" applyFont="1" applyFill="1" applyBorder="1" applyAlignment="1">
      <alignment/>
    </xf>
    <xf numFmtId="10" fontId="2" fillId="0" borderId="58" xfId="83" applyNumberFormat="1" applyFont="1" applyFill="1" applyBorder="1">
      <alignment/>
      <protection/>
    </xf>
    <xf numFmtId="164" fontId="82" fillId="0" borderId="53" xfId="0" applyNumberFormat="1" applyFont="1" applyBorder="1" applyAlignment="1">
      <alignment/>
    </xf>
    <xf numFmtId="164" fontId="2" fillId="0" borderId="0" xfId="83" applyNumberFormat="1" applyFont="1" applyFill="1" applyBorder="1" applyAlignment="1">
      <alignment horizontal="right"/>
      <protection/>
    </xf>
    <xf numFmtId="10" fontId="2" fillId="0" borderId="0" xfId="83" applyNumberFormat="1" applyFont="1">
      <alignment/>
      <protection/>
    </xf>
    <xf numFmtId="0" fontId="0" fillId="0" borderId="22" xfId="83" applyFont="1" applyBorder="1">
      <alignment/>
      <protection/>
    </xf>
    <xf numFmtId="183" fontId="0" fillId="0" borderId="14" xfId="60" applyNumberFormat="1" applyFont="1" applyBorder="1" applyAlignment="1">
      <alignment/>
    </xf>
    <xf numFmtId="183" fontId="0" fillId="0" borderId="22" xfId="60" applyNumberFormat="1" applyFont="1" applyBorder="1" applyAlignment="1">
      <alignment/>
    </xf>
    <xf numFmtId="0" fontId="0" fillId="0" borderId="58" xfId="83" applyFont="1" applyBorder="1">
      <alignment/>
      <protection/>
    </xf>
    <xf numFmtId="182" fontId="0" fillId="0" borderId="53" xfId="83" applyNumberFormat="1" applyFont="1" applyBorder="1">
      <alignment/>
      <protection/>
    </xf>
    <xf numFmtId="10" fontId="0" fillId="0" borderId="0" xfId="83" applyNumberFormat="1" applyFont="1">
      <alignment/>
      <protection/>
    </xf>
    <xf numFmtId="0" fontId="0" fillId="0" borderId="0" xfId="83" applyFont="1" quotePrefix="1">
      <alignment/>
      <protection/>
    </xf>
    <xf numFmtId="10" fontId="0" fillId="0" borderId="22" xfId="83" applyNumberFormat="1" applyFont="1" applyBorder="1">
      <alignment/>
      <protection/>
    </xf>
    <xf numFmtId="10" fontId="0" fillId="0" borderId="0" xfId="83" applyNumberFormat="1" applyFont="1" applyBorder="1">
      <alignment/>
      <protection/>
    </xf>
    <xf numFmtId="10" fontId="0" fillId="0" borderId="58" xfId="83" applyNumberFormat="1" applyFont="1" applyBorder="1">
      <alignment/>
      <protection/>
    </xf>
    <xf numFmtId="164" fontId="83" fillId="0" borderId="53" xfId="0" applyNumberFormat="1" applyFont="1" applyBorder="1" applyAlignment="1">
      <alignment vertical="center"/>
    </xf>
    <xf numFmtId="164" fontId="83" fillId="0" borderId="0" xfId="0" applyNumberFormat="1" applyFont="1" applyBorder="1" applyAlignment="1">
      <alignment vertical="center"/>
    </xf>
    <xf numFmtId="164" fontId="0" fillId="0" borderId="0" xfId="83" applyNumberFormat="1" applyFont="1">
      <alignment/>
      <protection/>
    </xf>
    <xf numFmtId="0" fontId="2" fillId="0" borderId="0" xfId="83" applyFont="1" applyAlignment="1" quotePrefix="1">
      <alignment horizontal="right"/>
      <protection/>
    </xf>
    <xf numFmtId="183" fontId="82" fillId="0" borderId="54" xfId="60" applyNumberFormat="1" applyFont="1" applyFill="1" applyBorder="1" applyAlignment="1">
      <alignment/>
    </xf>
    <xf numFmtId="183" fontId="82" fillId="0" borderId="30" xfId="60" applyNumberFormat="1" applyFont="1" applyBorder="1" applyAlignment="1">
      <alignment/>
    </xf>
    <xf numFmtId="10" fontId="2" fillId="0" borderId="5" xfId="83" applyNumberFormat="1" applyFont="1" applyFill="1" applyBorder="1">
      <alignment/>
      <protection/>
    </xf>
    <xf numFmtId="183" fontId="82" fillId="0" borderId="31" xfId="60" applyNumberFormat="1" applyFont="1" applyBorder="1" applyAlignment="1">
      <alignment/>
    </xf>
    <xf numFmtId="10" fontId="2" fillId="0" borderId="32" xfId="83" applyNumberFormat="1" applyFont="1" applyFill="1" applyBorder="1">
      <alignment/>
      <protection/>
    </xf>
    <xf numFmtId="183" fontId="2" fillId="0" borderId="31" xfId="60" applyNumberFormat="1" applyFont="1" applyFill="1" applyBorder="1" applyAlignment="1">
      <alignment/>
    </xf>
    <xf numFmtId="10" fontId="2" fillId="0" borderId="56" xfId="83" applyNumberFormat="1" applyFont="1" applyFill="1" applyBorder="1">
      <alignment/>
      <protection/>
    </xf>
    <xf numFmtId="164" fontId="84" fillId="0" borderId="57" xfId="0" applyNumberFormat="1" applyFont="1" applyBorder="1" applyAlignment="1">
      <alignment vertical="center"/>
    </xf>
    <xf numFmtId="164" fontId="2" fillId="0" borderId="30" xfId="83" applyNumberFormat="1" applyFont="1" applyFill="1" applyBorder="1" applyAlignment="1">
      <alignment horizontal="right"/>
      <protection/>
    </xf>
    <xf numFmtId="9" fontId="0" fillId="0" borderId="22" xfId="83" applyNumberFormat="1" applyFont="1" applyBorder="1">
      <alignment/>
      <protection/>
    </xf>
    <xf numFmtId="9" fontId="0" fillId="0" borderId="0" xfId="83" applyNumberFormat="1" applyFont="1" applyBorder="1">
      <alignment/>
      <protection/>
    </xf>
    <xf numFmtId="9" fontId="0" fillId="0" borderId="58" xfId="83" applyNumberFormat="1" applyFont="1" applyBorder="1">
      <alignment/>
      <protection/>
    </xf>
    <xf numFmtId="182" fontId="2" fillId="0" borderId="53" xfId="83" applyNumberFormat="1" applyFont="1" applyBorder="1" applyAlignment="1">
      <alignment horizontal="right"/>
      <protection/>
    </xf>
    <xf numFmtId="171" fontId="2" fillId="0" borderId="0" xfId="83" applyNumberFormat="1" applyFont="1" applyBorder="1" applyAlignment="1">
      <alignment horizontal="right"/>
      <protection/>
    </xf>
    <xf numFmtId="183" fontId="2" fillId="0" borderId="51" xfId="60" applyNumberFormat="1" applyFont="1" applyBorder="1" applyAlignment="1">
      <alignment/>
    </xf>
    <xf numFmtId="183" fontId="2" fillId="0" borderId="0" xfId="60" applyNumberFormat="1" applyFont="1" applyBorder="1" applyAlignment="1">
      <alignment/>
    </xf>
    <xf numFmtId="10" fontId="2" fillId="0" borderId="22" xfId="83" applyNumberFormat="1" applyFont="1" applyBorder="1">
      <alignment/>
      <protection/>
    </xf>
    <xf numFmtId="183" fontId="2" fillId="0" borderId="14" xfId="60" applyNumberFormat="1" applyFont="1" applyBorder="1" applyAlignment="1">
      <alignment/>
    </xf>
    <xf numFmtId="10" fontId="2" fillId="0" borderId="0" xfId="79" applyNumberFormat="1" applyFont="1" applyBorder="1" applyAlignment="1">
      <alignment/>
    </xf>
    <xf numFmtId="183" fontId="2" fillId="0" borderId="22" xfId="60" applyNumberFormat="1" applyFont="1" applyBorder="1" applyAlignment="1">
      <alignment/>
    </xf>
    <xf numFmtId="10" fontId="2" fillId="0" borderId="58" xfId="79" applyNumberFormat="1" applyFont="1" applyBorder="1" applyAlignment="1">
      <alignment/>
    </xf>
    <xf numFmtId="164" fontId="82" fillId="0" borderId="0" xfId="0" applyNumberFormat="1" applyFont="1" applyBorder="1" applyAlignment="1">
      <alignment/>
    </xf>
    <xf numFmtId="164" fontId="2" fillId="0" borderId="0" xfId="83" applyNumberFormat="1" applyFont="1">
      <alignment/>
      <protection/>
    </xf>
    <xf numFmtId="183" fontId="0" fillId="0" borderId="0" xfId="83" applyNumberFormat="1" applyFont="1">
      <alignment/>
      <protection/>
    </xf>
    <xf numFmtId="164" fontId="2" fillId="0" borderId="0" xfId="83" applyNumberFormat="1" applyFont="1" applyBorder="1">
      <alignment/>
      <protection/>
    </xf>
    <xf numFmtId="0" fontId="2" fillId="0" borderId="0" xfId="83" applyFont="1" applyBorder="1">
      <alignment/>
      <protection/>
    </xf>
    <xf numFmtId="0" fontId="0" fillId="0" borderId="0" xfId="83" applyFont="1" applyBorder="1" applyAlignment="1" quotePrefix="1">
      <alignment horizontal="left"/>
      <protection/>
    </xf>
    <xf numFmtId="183" fontId="85" fillId="0" borderId="51" xfId="60" applyNumberFormat="1" applyFont="1" applyFill="1" applyBorder="1" applyAlignment="1">
      <alignment/>
    </xf>
    <xf numFmtId="183" fontId="17" fillId="0" borderId="52" xfId="60" applyNumberFormat="1" applyFont="1" applyFill="1" applyBorder="1" applyAlignment="1">
      <alignment horizontal="right" wrapText="1"/>
    </xf>
    <xf numFmtId="183" fontId="17" fillId="0" borderId="14" xfId="60" applyNumberFormat="1" applyFont="1" applyFill="1" applyBorder="1" applyAlignment="1">
      <alignment horizontal="right" wrapText="1"/>
    </xf>
    <xf numFmtId="164" fontId="0" fillId="0" borderId="53" xfId="83" applyNumberFormat="1" applyFont="1" applyBorder="1" applyAlignment="1">
      <alignment horizontal="right"/>
      <protection/>
    </xf>
    <xf numFmtId="164" fontId="0" fillId="0" borderId="0" xfId="83" applyNumberFormat="1" applyFont="1" applyBorder="1" applyAlignment="1">
      <alignment horizontal="right"/>
      <protection/>
    </xf>
    <xf numFmtId="164" fontId="0" fillId="0" borderId="0" xfId="83" applyNumberFormat="1" applyFont="1" applyBorder="1">
      <alignment/>
      <protection/>
    </xf>
    <xf numFmtId="183" fontId="17" fillId="0" borderId="53" xfId="60" applyNumberFormat="1" applyFont="1" applyFill="1" applyBorder="1" applyAlignment="1">
      <alignment horizontal="right" wrapText="1"/>
    </xf>
    <xf numFmtId="0" fontId="2" fillId="0" borderId="0" xfId="83" applyFont="1" applyBorder="1" applyAlignment="1">
      <alignment horizontal="right"/>
      <protection/>
    </xf>
    <xf numFmtId="183" fontId="82" fillId="0" borderId="59" xfId="60" applyNumberFormat="1" applyFont="1" applyFill="1" applyBorder="1" applyAlignment="1">
      <alignment/>
    </xf>
    <xf numFmtId="183" fontId="82" fillId="0" borderId="20" xfId="60" applyNumberFormat="1" applyFont="1" applyBorder="1" applyAlignment="1">
      <alignment/>
    </xf>
    <xf numFmtId="10" fontId="2" fillId="0" borderId="19" xfId="83" applyNumberFormat="1" applyFont="1" applyFill="1" applyBorder="1">
      <alignment/>
      <protection/>
    </xf>
    <xf numFmtId="183" fontId="82" fillId="0" borderId="2" xfId="60" applyNumberFormat="1" applyFont="1" applyBorder="1" applyAlignment="1">
      <alignment/>
    </xf>
    <xf numFmtId="10" fontId="2" fillId="0" borderId="21" xfId="83" applyNumberFormat="1" applyFont="1" applyFill="1" applyBorder="1">
      <alignment/>
      <protection/>
    </xf>
    <xf numFmtId="183" fontId="2" fillId="0" borderId="19" xfId="60" applyNumberFormat="1" applyFont="1" applyBorder="1" applyAlignment="1">
      <alignment/>
    </xf>
    <xf numFmtId="10" fontId="2" fillId="0" borderId="60" xfId="83" applyNumberFormat="1" applyFont="1" applyFill="1" applyBorder="1">
      <alignment/>
      <protection/>
    </xf>
    <xf numFmtId="164" fontId="82" fillId="0" borderId="61" xfId="0" applyNumberFormat="1" applyFont="1" applyBorder="1" applyAlignment="1">
      <alignment/>
    </xf>
    <xf numFmtId="164" fontId="2" fillId="0" borderId="20" xfId="83" applyNumberFormat="1" applyFont="1" applyFill="1" applyBorder="1" applyAlignment="1">
      <alignment horizontal="right"/>
      <protection/>
    </xf>
    <xf numFmtId="0" fontId="2" fillId="0" borderId="62" xfId="83" applyFont="1" applyFill="1" applyBorder="1" applyAlignment="1">
      <alignment horizontal="right"/>
      <protection/>
    </xf>
    <xf numFmtId="183" fontId="2" fillId="0" borderId="54" xfId="60" applyNumberFormat="1" applyFont="1" applyFill="1" applyBorder="1" applyAlignment="1">
      <alignment/>
    </xf>
    <xf numFmtId="183" fontId="2" fillId="0" borderId="55" xfId="60" applyNumberFormat="1" applyFont="1" applyFill="1" applyBorder="1" applyAlignment="1">
      <alignment/>
    </xf>
    <xf numFmtId="183" fontId="28" fillId="0" borderId="31" xfId="60" applyNumberFormat="1" applyFont="1" applyFill="1" applyBorder="1" applyAlignment="1">
      <alignment horizontal="right" wrapText="1"/>
    </xf>
    <xf numFmtId="183" fontId="2" fillId="0" borderId="5" xfId="60" applyNumberFormat="1" applyFont="1" applyFill="1" applyBorder="1" applyAlignment="1">
      <alignment/>
    </xf>
    <xf numFmtId="164" fontId="2" fillId="0" borderId="32" xfId="83" applyNumberFormat="1" applyFont="1" applyFill="1" applyBorder="1" applyAlignment="1">
      <alignment horizontal="right"/>
      <protection/>
    </xf>
    <xf numFmtId="164" fontId="2" fillId="0" borderId="5" xfId="83" applyNumberFormat="1" applyFont="1" applyFill="1" applyBorder="1" applyAlignment="1">
      <alignment horizontal="right"/>
      <protection/>
    </xf>
    <xf numFmtId="10" fontId="0" fillId="0" borderId="0" xfId="83" applyNumberFormat="1" applyFont="1" applyFill="1">
      <alignment/>
      <protection/>
    </xf>
    <xf numFmtId="164" fontId="0" fillId="0" borderId="0" xfId="83" applyNumberFormat="1" applyFont="1" applyFill="1" applyBorder="1">
      <alignment/>
      <protection/>
    </xf>
    <xf numFmtId="0" fontId="2" fillId="0" borderId="0" xfId="83" applyFont="1" applyFill="1" applyBorder="1">
      <alignment/>
      <protection/>
    </xf>
    <xf numFmtId="0" fontId="2" fillId="0" borderId="0" xfId="83" applyFont="1" applyAlignment="1">
      <alignment horizontal="centerContinuous"/>
      <protection/>
    </xf>
    <xf numFmtId="183" fontId="0" fillId="0" borderId="0" xfId="60" applyNumberFormat="1" applyFont="1" applyAlignment="1">
      <alignment horizontal="centerContinuous"/>
    </xf>
    <xf numFmtId="0" fontId="0" fillId="0" borderId="0" xfId="83" applyFont="1" applyAlignment="1">
      <alignment horizontal="centerContinuous"/>
      <protection/>
    </xf>
    <xf numFmtId="0" fontId="0" fillId="0" borderId="0" xfId="83" applyFont="1" applyAlignment="1">
      <alignment horizontal="left"/>
      <protection/>
    </xf>
    <xf numFmtId="170" fontId="0" fillId="0" borderId="0" xfId="83" applyNumberFormat="1" applyFont="1" applyBorder="1">
      <alignment/>
      <protection/>
    </xf>
    <xf numFmtId="0" fontId="29" fillId="0" borderId="0" xfId="83" applyFont="1">
      <alignment/>
      <protection/>
    </xf>
    <xf numFmtId="4" fontId="85" fillId="0" borderId="0" xfId="0" applyNumberFormat="1" applyFont="1" applyBorder="1" applyAlignment="1">
      <alignment/>
    </xf>
    <xf numFmtId="3" fontId="0" fillId="0" borderId="0" xfId="0" applyNumberFormat="1" applyAlignment="1">
      <alignment/>
    </xf>
    <xf numFmtId="4" fontId="0" fillId="0" borderId="0" xfId="0" applyNumberFormat="1" applyAlignment="1">
      <alignment/>
    </xf>
    <xf numFmtId="0" fontId="2" fillId="0" borderId="0" xfId="0" applyFont="1" applyFill="1" applyAlignment="1">
      <alignment/>
    </xf>
    <xf numFmtId="0" fontId="0" fillId="0" borderId="28" xfId="0" applyFont="1" applyBorder="1" applyAlignment="1">
      <alignment/>
    </xf>
    <xf numFmtId="0" fontId="0" fillId="0" borderId="29" xfId="0" applyFont="1" applyBorder="1" applyAlignment="1">
      <alignment horizontal="center" vertical="top"/>
    </xf>
    <xf numFmtId="0" fontId="0" fillId="0" borderId="23"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0" xfId="0" applyBorder="1" applyAlignment="1">
      <alignment horizontal="left"/>
    </xf>
    <xf numFmtId="3" fontId="0" fillId="0" borderId="14" xfId="0" applyNumberFormat="1" applyBorder="1" applyAlignment="1">
      <alignment/>
    </xf>
    <xf numFmtId="3" fontId="0" fillId="0" borderId="14" xfId="0" applyNumberFormat="1" applyFont="1" applyBorder="1" applyAlignment="1">
      <alignment vertical="top" wrapText="1"/>
    </xf>
    <xf numFmtId="3" fontId="0" fillId="0" borderId="22" xfId="0" applyNumberFormat="1" applyFont="1" applyBorder="1" applyAlignment="1">
      <alignment vertical="top" wrapText="1"/>
    </xf>
    <xf numFmtId="3" fontId="0" fillId="0" borderId="0" xfId="0" applyNumberFormat="1" applyFont="1" applyBorder="1" applyAlignment="1">
      <alignment horizontal="right" vertical="top" wrapText="1"/>
    </xf>
    <xf numFmtId="3" fontId="0" fillId="0" borderId="0" xfId="0" applyNumberFormat="1" applyFont="1" applyFill="1" applyBorder="1" applyAlignment="1">
      <alignment vertical="top" wrapText="1"/>
    </xf>
    <xf numFmtId="3" fontId="0" fillId="0" borderId="14" xfId="0" applyNumberFormat="1" applyFont="1" applyFill="1" applyBorder="1" applyAlignment="1">
      <alignment vertical="top" wrapText="1"/>
    </xf>
    <xf numFmtId="3" fontId="0" fillId="0" borderId="22" xfId="0" applyNumberFormat="1" applyFont="1" applyFill="1" applyBorder="1" applyAlignment="1">
      <alignment vertical="top" wrapText="1"/>
    </xf>
    <xf numFmtId="3" fontId="0" fillId="0" borderId="0" xfId="0" applyNumberFormat="1" applyFont="1" applyFill="1" applyBorder="1" applyAlignment="1">
      <alignment horizontal="right" vertical="top" wrapText="1"/>
    </xf>
    <xf numFmtId="0" fontId="0" fillId="0" borderId="28" xfId="0" applyBorder="1" applyAlignment="1">
      <alignment/>
    </xf>
    <xf numFmtId="0" fontId="0" fillId="0" borderId="29" xfId="0" applyFont="1"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30" xfId="0" applyBorder="1" applyAlignment="1">
      <alignment/>
    </xf>
    <xf numFmtId="166" fontId="0" fillId="0" borderId="31" xfId="0" applyNumberFormat="1" applyFill="1" applyBorder="1" applyAlignment="1">
      <alignment/>
    </xf>
    <xf numFmtId="166" fontId="0" fillId="0" borderId="30" xfId="0" applyNumberFormat="1" applyBorder="1" applyAlignment="1">
      <alignment/>
    </xf>
    <xf numFmtId="166" fontId="0" fillId="0" borderId="14" xfId="0" applyNumberFormat="1" applyFill="1" applyBorder="1" applyAlignment="1">
      <alignment/>
    </xf>
    <xf numFmtId="166" fontId="0" fillId="0" borderId="0" xfId="0" applyNumberFormat="1" applyAlignment="1">
      <alignment/>
    </xf>
    <xf numFmtId="0" fontId="0" fillId="0" borderId="0" xfId="0" applyFont="1" applyBorder="1" applyAlignment="1">
      <alignment/>
    </xf>
    <xf numFmtId="166" fontId="2" fillId="0" borderId="0" xfId="0" applyNumberFormat="1" applyFont="1" applyFill="1" applyBorder="1" applyAlignment="1">
      <alignment/>
    </xf>
    <xf numFmtId="0" fontId="0" fillId="0" borderId="0" xfId="0" applyFont="1" applyFill="1" applyBorder="1" applyAlignment="1">
      <alignment horizontal="left" wrapText="1"/>
    </xf>
    <xf numFmtId="0" fontId="0" fillId="0" borderId="0" xfId="0" applyFill="1" applyBorder="1" applyAlignment="1">
      <alignment wrapText="1"/>
    </xf>
    <xf numFmtId="0" fontId="26" fillId="0" borderId="0" xfId="0" applyFont="1" applyBorder="1" applyAlignment="1">
      <alignment vertical="center"/>
    </xf>
    <xf numFmtId="0" fontId="86" fillId="0" borderId="28" xfId="0" applyFont="1" applyFill="1" applyBorder="1" applyAlignment="1">
      <alignment vertical="center"/>
    </xf>
    <xf numFmtId="0" fontId="86" fillId="0" borderId="25" xfId="0" applyFont="1" applyFill="1" applyBorder="1" applyAlignment="1">
      <alignment vertical="center"/>
    </xf>
    <xf numFmtId="0" fontId="87" fillId="0" borderId="23" xfId="0" applyFont="1" applyFill="1" applyBorder="1" applyAlignment="1">
      <alignment horizontal="center" vertical="center"/>
    </xf>
    <xf numFmtId="0" fontId="87" fillId="0" borderId="0" xfId="0" applyFont="1" applyFill="1" applyBorder="1" applyAlignment="1">
      <alignment vertical="center"/>
    </xf>
    <xf numFmtId="0" fontId="86" fillId="0" borderId="14" xfId="0" applyFont="1" applyFill="1" applyBorder="1" applyAlignment="1">
      <alignment vertical="center"/>
    </xf>
    <xf numFmtId="0" fontId="86" fillId="0" borderId="0" xfId="0" applyFont="1" applyFill="1" applyBorder="1" applyAlignment="1">
      <alignment vertical="center"/>
    </xf>
    <xf numFmtId="4" fontId="86" fillId="0" borderId="0" xfId="0" applyNumberFormat="1" applyFont="1" applyFill="1" applyBorder="1" applyAlignment="1">
      <alignment horizontal="right" vertical="center"/>
    </xf>
    <xf numFmtId="0" fontId="87" fillId="0" borderId="31" xfId="0" applyFont="1" applyFill="1" applyBorder="1" applyAlignment="1">
      <alignment horizontal="right" vertical="center"/>
    </xf>
    <xf numFmtId="4" fontId="87" fillId="0" borderId="30" xfId="0" applyNumberFormat="1" applyFont="1" applyFill="1" applyBorder="1" applyAlignment="1">
      <alignment horizontal="right" vertical="center"/>
    </xf>
    <xf numFmtId="4" fontId="0" fillId="0" borderId="0" xfId="0" applyNumberFormat="1" applyFill="1" applyAlignment="1">
      <alignment/>
    </xf>
    <xf numFmtId="0" fontId="26" fillId="0" borderId="0" xfId="0" applyFont="1" applyAlignment="1">
      <alignment vertical="center"/>
    </xf>
    <xf numFmtId="0" fontId="0" fillId="0" borderId="0" xfId="0" applyFont="1" applyFill="1" applyBorder="1" applyAlignment="1">
      <alignment wrapText="1"/>
    </xf>
    <xf numFmtId="0" fontId="0" fillId="0" borderId="0" xfId="0" applyAlignment="1">
      <alignment/>
    </xf>
    <xf numFmtId="0" fontId="2" fillId="0" borderId="0" xfId="82" applyFont="1" applyBorder="1" applyAlignment="1">
      <alignment horizontal="center"/>
      <protection/>
    </xf>
    <xf numFmtId="0" fontId="0" fillId="0" borderId="63" xfId="82" applyFill="1" applyBorder="1" applyAlignment="1">
      <alignment horizontal="center"/>
      <protection/>
    </xf>
    <xf numFmtId="0" fontId="0" fillId="0" borderId="42" xfId="82" applyFill="1" applyBorder="1" applyAlignment="1">
      <alignment horizontal="center"/>
      <protection/>
    </xf>
    <xf numFmtId="0" fontId="0" fillId="0" borderId="64" xfId="82" applyFill="1" applyBorder="1" applyAlignment="1">
      <alignment horizontal="center"/>
      <protection/>
    </xf>
    <xf numFmtId="0" fontId="0" fillId="0" borderId="65" xfId="82" applyFill="1" applyBorder="1" applyAlignment="1">
      <alignment horizontal="center"/>
      <protection/>
    </xf>
    <xf numFmtId="0" fontId="0" fillId="0" borderId="43" xfId="82" applyFill="1" applyBorder="1" applyAlignment="1">
      <alignment horizontal="center"/>
      <protection/>
    </xf>
    <xf numFmtId="0" fontId="0" fillId="0" borderId="41" xfId="82" applyFill="1" applyBorder="1" applyAlignment="1">
      <alignment horizontal="center"/>
      <protection/>
    </xf>
    <xf numFmtId="0" fontId="2" fillId="0" borderId="0" xfId="82" applyFont="1" applyFill="1" applyBorder="1" applyAlignment="1">
      <alignment horizontal="center"/>
      <protection/>
    </xf>
    <xf numFmtId="0" fontId="0" fillId="0" borderId="63" xfId="82" applyBorder="1" applyAlignment="1">
      <alignment horizontal="center"/>
      <protection/>
    </xf>
    <xf numFmtId="0" fontId="0" fillId="0" borderId="42" xfId="82" applyBorder="1" applyAlignment="1">
      <alignment horizontal="center"/>
      <protection/>
    </xf>
    <xf numFmtId="0" fontId="0" fillId="0" borderId="64" xfId="82" applyBorder="1" applyAlignment="1">
      <alignment horizontal="center"/>
      <protection/>
    </xf>
    <xf numFmtId="0" fontId="0" fillId="0" borderId="65" xfId="82" applyBorder="1" applyAlignment="1">
      <alignment horizontal="center"/>
      <protection/>
    </xf>
    <xf numFmtId="0" fontId="0" fillId="0" borderId="43" xfId="82" applyBorder="1" applyAlignment="1">
      <alignment horizontal="center"/>
      <protection/>
    </xf>
    <xf numFmtId="0" fontId="0" fillId="0" borderId="41" xfId="82" applyBorder="1" applyAlignment="1">
      <alignment horizontal="center"/>
      <protection/>
    </xf>
    <xf numFmtId="3" fontId="0" fillId="0" borderId="34" xfId="82" applyNumberFormat="1" applyFont="1" applyFill="1" applyBorder="1" applyAlignment="1">
      <alignment horizontal="center"/>
      <protection/>
    </xf>
    <xf numFmtId="3" fontId="0" fillId="0" borderId="15" xfId="82" applyNumberFormat="1" applyFont="1" applyFill="1" applyBorder="1" applyAlignment="1">
      <alignment horizontal="center"/>
      <protection/>
    </xf>
    <xf numFmtId="3" fontId="0" fillId="0" borderId="44" xfId="82" applyNumberFormat="1" applyFont="1" applyFill="1" applyBorder="1" applyAlignment="1">
      <alignment horizontal="center"/>
      <protection/>
    </xf>
    <xf numFmtId="3" fontId="0" fillId="0" borderId="23" xfId="82" applyNumberFormat="1" applyFont="1" applyFill="1" applyBorder="1" applyAlignment="1">
      <alignment horizontal="center"/>
      <protection/>
    </xf>
    <xf numFmtId="3" fontId="0" fillId="0" borderId="28" xfId="82" applyNumberFormat="1" applyFont="1" applyFill="1" applyBorder="1" applyAlignment="1">
      <alignment horizontal="center"/>
      <protection/>
    </xf>
    <xf numFmtId="3" fontId="0" fillId="0" borderId="25" xfId="82" applyNumberFormat="1" applyFont="1" applyFill="1" applyBorder="1" applyAlignment="1">
      <alignment horizontal="center"/>
      <protection/>
    </xf>
    <xf numFmtId="0" fontId="0" fillId="0" borderId="63" xfId="82" applyFont="1" applyBorder="1" applyAlignment="1">
      <alignment horizontal="center" vertical="center" wrapText="1"/>
      <protection/>
    </xf>
    <xf numFmtId="0" fontId="0" fillId="0" borderId="42" xfId="82" applyFont="1" applyBorder="1" applyAlignment="1">
      <alignment horizontal="center" vertical="center" wrapText="1"/>
      <protection/>
    </xf>
    <xf numFmtId="0" fontId="0" fillId="0" borderId="64" xfId="82" applyFont="1" applyBorder="1" applyAlignment="1">
      <alignment horizontal="center" vertical="center" wrapText="1"/>
      <protection/>
    </xf>
    <xf numFmtId="0" fontId="2" fillId="0" borderId="0" xfId="0" applyFont="1" applyAlignment="1">
      <alignment horizontal="center"/>
    </xf>
    <xf numFmtId="1" fontId="2" fillId="0" borderId="0" xfId="62" applyNumberFormat="1" applyFont="1" applyAlignment="1">
      <alignment horizontal="center"/>
    </xf>
    <xf numFmtId="0" fontId="2" fillId="0" borderId="0" xfId="83" applyFont="1" applyAlignment="1">
      <alignment horizontal="center"/>
      <protection/>
    </xf>
    <xf numFmtId="0" fontId="0" fillId="0" borderId="17" xfId="83" applyFont="1" applyBorder="1" applyAlignment="1">
      <alignment horizontal="center"/>
      <protection/>
    </xf>
    <xf numFmtId="0" fontId="0" fillId="0" borderId="24" xfId="83" applyFont="1" applyBorder="1" applyAlignment="1">
      <alignment horizontal="center"/>
      <protection/>
    </xf>
    <xf numFmtId="0" fontId="0" fillId="0" borderId="22" xfId="83" applyFont="1" applyBorder="1" applyAlignment="1">
      <alignment horizontal="center"/>
      <protection/>
    </xf>
    <xf numFmtId="0" fontId="0" fillId="0" borderId="62" xfId="83" applyFont="1" applyBorder="1" applyAlignment="1">
      <alignment horizontal="center"/>
      <protection/>
    </xf>
    <xf numFmtId="0" fontId="2" fillId="0" borderId="0" xfId="85" applyFont="1" applyFill="1" applyAlignment="1">
      <alignment horizontal="left"/>
      <protection/>
    </xf>
    <xf numFmtId="0" fontId="0" fillId="0" borderId="33" xfId="0" applyFill="1" applyBorder="1" applyAlignment="1">
      <alignment horizontal="left"/>
    </xf>
    <xf numFmtId="0" fontId="0" fillId="0" borderId="0" xfId="85" applyFont="1" applyFill="1" applyAlignment="1">
      <alignment/>
      <protection/>
    </xf>
    <xf numFmtId="0" fontId="0" fillId="0" borderId="33" xfId="85" applyFont="1" applyFill="1" applyBorder="1" applyAlignment="1">
      <alignment/>
      <protection/>
    </xf>
    <xf numFmtId="0" fontId="2" fillId="0" borderId="0" xfId="85" applyFont="1" applyFill="1" applyAlignment="1">
      <alignment/>
      <protection/>
    </xf>
    <xf numFmtId="0" fontId="0" fillId="0" borderId="33" xfId="0" applyFill="1" applyBorder="1" applyAlignment="1">
      <alignment/>
    </xf>
    <xf numFmtId="0" fontId="2" fillId="0" borderId="0" xfId="89" applyFont="1" applyAlignment="1">
      <alignment horizontal="center"/>
      <protection/>
    </xf>
    <xf numFmtId="0" fontId="2" fillId="0" borderId="0" xfId="88" applyFont="1" applyAlignment="1">
      <alignment horizontal="center"/>
    </xf>
    <xf numFmtId="0" fontId="0" fillId="0" borderId="19" xfId="89" applyFont="1" applyFill="1" applyBorder="1" applyAlignment="1">
      <alignment horizontal="left" vertical="top" wrapText="1"/>
      <protection/>
    </xf>
    <xf numFmtId="0" fontId="0" fillId="0" borderId="21" xfId="89" applyFont="1" applyFill="1" applyBorder="1" applyAlignment="1">
      <alignment horizontal="left" vertical="top" wrapText="1"/>
      <protection/>
    </xf>
    <xf numFmtId="0" fontId="2" fillId="0" borderId="0" xfId="89" applyFont="1" applyFill="1" applyAlignment="1">
      <alignment horizontal="center"/>
      <protection/>
    </xf>
    <xf numFmtId="166" fontId="4" fillId="0" borderId="52" xfId="87" applyNumberFormat="1" applyFont="1" applyFill="1" applyBorder="1" applyAlignment="1">
      <alignment horizontal="center"/>
      <protection/>
    </xf>
    <xf numFmtId="166" fontId="4" fillId="0" borderId="33" xfId="87" applyNumberFormat="1" applyFont="1" applyFill="1" applyBorder="1" applyAlignment="1">
      <alignment horizontal="center"/>
      <protection/>
    </xf>
    <xf numFmtId="0" fontId="4" fillId="0" borderId="22" xfId="87" applyFont="1" applyFill="1" applyBorder="1" applyAlignment="1">
      <alignment horizontal="center"/>
      <protection/>
    </xf>
    <xf numFmtId="0" fontId="4" fillId="0" borderId="62" xfId="87" applyFont="1" applyFill="1" applyBorder="1" applyAlignment="1">
      <alignment horizontal="center"/>
      <protection/>
    </xf>
    <xf numFmtId="0" fontId="4" fillId="0" borderId="0" xfId="87" applyFont="1" applyFill="1" applyBorder="1" applyAlignment="1">
      <alignment horizontal="center"/>
      <protection/>
    </xf>
    <xf numFmtId="2" fontId="4" fillId="0" borderId="22" xfId="87" applyNumberFormat="1" applyFont="1" applyFill="1" applyBorder="1" applyAlignment="1">
      <alignment horizontal="center"/>
      <protection/>
    </xf>
    <xf numFmtId="2" fontId="4" fillId="0" borderId="62" xfId="87" applyNumberFormat="1" applyFont="1" applyFill="1" applyBorder="1" applyAlignment="1">
      <alignment horizontal="center"/>
      <protection/>
    </xf>
    <xf numFmtId="179" fontId="4" fillId="0" borderId="22" xfId="87" applyNumberFormat="1" applyFont="1" applyFill="1" applyBorder="1" applyAlignment="1">
      <alignment horizontal="center"/>
      <protection/>
    </xf>
    <xf numFmtId="179" fontId="4" fillId="0" borderId="62" xfId="87" applyNumberFormat="1" applyFont="1" applyFill="1" applyBorder="1" applyAlignment="1">
      <alignment horizontal="center"/>
      <protection/>
    </xf>
    <xf numFmtId="2" fontId="4" fillId="0" borderId="0" xfId="87" applyNumberFormat="1" applyFont="1" applyFill="1" applyBorder="1" applyAlignment="1">
      <alignment horizontal="center"/>
      <protection/>
    </xf>
    <xf numFmtId="0" fontId="2" fillId="0" borderId="0" xfId="88" applyFont="1" applyBorder="1" applyAlignment="1">
      <alignment horizontal="center"/>
    </xf>
    <xf numFmtId="0" fontId="2" fillId="0" borderId="0" xfId="88" applyFont="1" applyAlignment="1">
      <alignment horizontal="center"/>
    </xf>
    <xf numFmtId="0" fontId="4" fillId="0" borderId="50" xfId="87" applyFont="1" applyBorder="1" applyAlignment="1">
      <alignment horizontal="center" vertical="center"/>
      <protection/>
    </xf>
    <xf numFmtId="0" fontId="4" fillId="0" borderId="13" xfId="87" applyFont="1" applyBorder="1" applyAlignment="1">
      <alignment horizontal="center" vertical="center"/>
      <protection/>
    </xf>
    <xf numFmtId="0" fontId="4" fillId="0" borderId="66" xfId="87" applyFont="1" applyBorder="1" applyAlignment="1">
      <alignment horizontal="center" vertical="center"/>
      <protection/>
    </xf>
    <xf numFmtId="0" fontId="4" fillId="0" borderId="17" xfId="87" applyFont="1" applyBorder="1" applyAlignment="1">
      <alignment horizontal="center" vertical="center"/>
      <protection/>
    </xf>
    <xf numFmtId="166" fontId="4" fillId="0" borderId="55" xfId="87" applyNumberFormat="1" applyFont="1" applyBorder="1" applyAlignment="1">
      <alignment horizontal="center" vertical="center"/>
      <protection/>
    </xf>
    <xf numFmtId="166" fontId="4" fillId="0" borderId="32" xfId="87" applyNumberFormat="1" applyFont="1" applyBorder="1" applyAlignment="1">
      <alignment horizontal="center" vertical="center"/>
      <protection/>
    </xf>
    <xf numFmtId="169" fontId="4" fillId="0" borderId="5" xfId="89" applyNumberFormat="1" applyFont="1" applyBorder="1" applyAlignment="1">
      <alignment horizontal="center" vertical="center"/>
      <protection/>
    </xf>
    <xf numFmtId="169" fontId="4" fillId="0" borderId="67" xfId="89" applyNumberFormat="1" applyFont="1" applyBorder="1" applyAlignment="1">
      <alignment horizontal="center" vertical="center"/>
      <protection/>
    </xf>
    <xf numFmtId="166" fontId="4" fillId="0" borderId="30" xfId="87" applyNumberFormat="1" applyFont="1" applyBorder="1" applyAlignment="1">
      <alignment horizontal="center" vertical="center"/>
      <protection/>
    </xf>
    <xf numFmtId="166" fontId="4" fillId="0" borderId="5" xfId="87" applyNumberFormat="1" applyFont="1" applyBorder="1" applyAlignment="1">
      <alignment horizontal="center" vertical="center"/>
      <protection/>
    </xf>
    <xf numFmtId="166" fontId="4" fillId="0" borderId="52" xfId="87" applyNumberFormat="1" applyFont="1" applyBorder="1" applyAlignment="1">
      <alignment horizontal="center" vertical="center"/>
      <protection/>
    </xf>
    <xf numFmtId="166" fontId="4" fillId="0" borderId="33" xfId="87" applyNumberFormat="1" applyFont="1" applyBorder="1" applyAlignment="1">
      <alignment horizontal="center" vertical="center"/>
      <protection/>
    </xf>
    <xf numFmtId="2" fontId="4" fillId="0" borderId="22" xfId="87" applyNumberFormat="1" applyFont="1" applyBorder="1" applyAlignment="1">
      <alignment horizontal="center"/>
      <protection/>
    </xf>
    <xf numFmtId="2" fontId="4" fillId="0" borderId="0" xfId="87" applyNumberFormat="1" applyFont="1" applyBorder="1" applyAlignment="1">
      <alignment horizontal="center"/>
      <protection/>
    </xf>
    <xf numFmtId="0" fontId="4" fillId="0" borderId="68" xfId="87" applyFont="1" applyBorder="1" applyAlignment="1">
      <alignment horizontal="center" vertical="top" wrapText="1"/>
      <protection/>
    </xf>
    <xf numFmtId="0" fontId="4" fillId="0" borderId="21" xfId="87" applyFont="1" applyBorder="1" applyAlignment="1">
      <alignment horizontal="center" vertical="top" wrapText="1"/>
      <protection/>
    </xf>
    <xf numFmtId="0" fontId="4" fillId="0" borderId="2" xfId="87" applyFont="1" applyBorder="1" applyAlignment="1">
      <alignment horizontal="center" vertical="top" wrapText="1"/>
      <protection/>
    </xf>
    <xf numFmtId="0" fontId="4" fillId="0" borderId="60" xfId="87" applyFont="1" applyBorder="1" applyAlignment="1">
      <alignment horizontal="center" vertical="top" wrapText="1"/>
      <protection/>
    </xf>
    <xf numFmtId="0" fontId="4" fillId="0" borderId="19" xfId="87" applyFont="1" applyBorder="1" applyAlignment="1">
      <alignment horizontal="center" vertical="top" wrapText="1"/>
      <protection/>
    </xf>
    <xf numFmtId="169" fontId="4" fillId="0" borderId="22" xfId="89" applyNumberFormat="1" applyFont="1" applyBorder="1" applyAlignment="1">
      <alignment horizontal="center" vertical="center"/>
      <protection/>
    </xf>
    <xf numFmtId="169" fontId="4" fillId="0" borderId="62" xfId="89" applyNumberFormat="1" applyFont="1" applyBorder="1" applyAlignment="1">
      <alignment horizontal="center" vertical="center"/>
      <protection/>
    </xf>
    <xf numFmtId="0" fontId="4" fillId="0" borderId="22" xfId="87" applyFont="1" applyBorder="1" applyAlignment="1">
      <alignment horizontal="center"/>
      <protection/>
    </xf>
    <xf numFmtId="0" fontId="4" fillId="0" borderId="0" xfId="87" applyFont="1" applyBorder="1" applyAlignment="1">
      <alignment horizontal="center"/>
      <protection/>
    </xf>
    <xf numFmtId="166" fontId="4" fillId="0" borderId="52" xfId="87" applyNumberFormat="1" applyFont="1" applyFill="1" applyBorder="1" applyAlignment="1">
      <alignment horizontal="center" vertical="center"/>
      <protection/>
    </xf>
    <xf numFmtId="166" fontId="4" fillId="0" borderId="33" xfId="87" applyNumberFormat="1" applyFont="1" applyFill="1" applyBorder="1" applyAlignment="1">
      <alignment horizontal="center" vertical="center"/>
      <protection/>
    </xf>
    <xf numFmtId="169" fontId="4" fillId="0" borderId="22" xfId="89" applyNumberFormat="1" applyFont="1" applyFill="1" applyBorder="1" applyAlignment="1">
      <alignment horizontal="center" vertical="center"/>
      <protection/>
    </xf>
    <xf numFmtId="169" fontId="4" fillId="0" borderId="62" xfId="89" applyNumberFormat="1" applyFont="1" applyFill="1" applyBorder="1" applyAlignment="1">
      <alignment horizontal="center" vertical="center"/>
      <protection/>
    </xf>
    <xf numFmtId="166" fontId="4" fillId="0" borderId="52" xfId="87" applyNumberFormat="1" applyFont="1" applyBorder="1" applyAlignment="1">
      <alignment horizontal="center"/>
      <protection/>
    </xf>
    <xf numFmtId="166" fontId="4" fillId="0" borderId="33" xfId="87" applyNumberFormat="1" applyFont="1" applyBorder="1" applyAlignment="1">
      <alignment horizontal="center"/>
      <protection/>
    </xf>
    <xf numFmtId="0" fontId="4" fillId="0" borderId="62" xfId="87" applyFont="1" applyBorder="1" applyAlignment="1">
      <alignment horizontal="center"/>
      <protection/>
    </xf>
    <xf numFmtId="0" fontId="4" fillId="0" borderId="50" xfId="87" applyFont="1" applyFill="1" applyBorder="1" applyAlignment="1">
      <alignment horizontal="center" vertical="center"/>
      <protection/>
    </xf>
    <xf numFmtId="0" fontId="4" fillId="0" borderId="13" xfId="87" applyFont="1" applyFill="1" applyBorder="1" applyAlignment="1">
      <alignment horizontal="center" vertical="center"/>
      <protection/>
    </xf>
    <xf numFmtId="0" fontId="4" fillId="0" borderId="17" xfId="87" applyFont="1" applyFill="1" applyBorder="1" applyAlignment="1">
      <alignment horizontal="center" vertical="center"/>
      <protection/>
    </xf>
    <xf numFmtId="0" fontId="4" fillId="0" borderId="68" xfId="87" applyFont="1" applyFill="1" applyBorder="1" applyAlignment="1">
      <alignment horizontal="center" vertical="top" wrapText="1"/>
      <protection/>
    </xf>
    <xf numFmtId="0" fontId="4" fillId="0" borderId="21" xfId="87" applyFont="1" applyFill="1" applyBorder="1" applyAlignment="1">
      <alignment horizontal="center" vertical="top" wrapText="1"/>
      <protection/>
    </xf>
    <xf numFmtId="0" fontId="4" fillId="0" borderId="2" xfId="87" applyFont="1" applyFill="1" applyBorder="1" applyAlignment="1">
      <alignment horizontal="center" vertical="top" wrapText="1"/>
      <protection/>
    </xf>
    <xf numFmtId="0" fontId="4" fillId="0" borderId="60" xfId="87" applyFont="1" applyFill="1" applyBorder="1" applyAlignment="1">
      <alignment horizontal="center" vertical="top" wrapText="1"/>
      <protection/>
    </xf>
    <xf numFmtId="179" fontId="4" fillId="0" borderId="0" xfId="87" applyNumberFormat="1" applyFont="1" applyFill="1" applyBorder="1" applyAlignment="1">
      <alignment horizontal="center"/>
      <protection/>
    </xf>
    <xf numFmtId="0" fontId="4" fillId="0" borderId="19" xfId="87" applyFont="1" applyFill="1" applyBorder="1" applyAlignment="1">
      <alignment horizontal="center" vertical="top" wrapText="1"/>
      <protection/>
    </xf>
    <xf numFmtId="166" fontId="4" fillId="0" borderId="22" xfId="87" applyNumberFormat="1" applyFont="1" applyFill="1" applyBorder="1" applyAlignment="1">
      <alignment horizontal="center"/>
      <protection/>
    </xf>
    <xf numFmtId="166" fontId="4" fillId="0" borderId="0" xfId="87" applyNumberFormat="1" applyFont="1" applyFill="1" applyBorder="1" applyAlignment="1">
      <alignment horizontal="center"/>
      <protection/>
    </xf>
    <xf numFmtId="0" fontId="0" fillId="0" borderId="29" xfId="86" applyFont="1" applyFill="1" applyBorder="1" applyAlignment="1">
      <alignment horizontal="center"/>
      <protection/>
    </xf>
    <xf numFmtId="0" fontId="0" fillId="0" borderId="23" xfId="86" applyFont="1" applyFill="1" applyBorder="1" applyAlignment="1">
      <alignment horizontal="center"/>
      <protection/>
    </xf>
    <xf numFmtId="0" fontId="2" fillId="0" borderId="28" xfId="86" applyFont="1" applyFill="1" applyBorder="1" applyAlignment="1">
      <alignment horizontal="center"/>
      <protection/>
    </xf>
    <xf numFmtId="0" fontId="0" fillId="0" borderId="0" xfId="86" applyFont="1" applyFill="1" applyBorder="1" applyAlignment="1">
      <alignment horizontal="left" vertical="top" wrapText="1"/>
      <protection/>
    </xf>
    <xf numFmtId="0" fontId="0" fillId="0" borderId="0" xfId="86" applyFont="1" applyFill="1" applyBorder="1" applyAlignment="1">
      <alignment horizontal="left" wrapText="1"/>
      <protection/>
    </xf>
    <xf numFmtId="0" fontId="88" fillId="0" borderId="0" xfId="86" applyFont="1" applyFill="1" applyBorder="1" applyAlignment="1">
      <alignment horizontal="center"/>
      <protection/>
    </xf>
    <xf numFmtId="0" fontId="2" fillId="0" borderId="0" xfId="86" applyFont="1" applyFill="1" applyAlignment="1">
      <alignment horizontal="center"/>
      <protection/>
    </xf>
    <xf numFmtId="0" fontId="0" fillId="0" borderId="25" xfId="86" applyFont="1" applyFill="1" applyBorder="1" applyAlignment="1">
      <alignment horizontal="center"/>
      <protection/>
    </xf>
    <xf numFmtId="0" fontId="0" fillId="0" borderId="0" xfId="0" applyBorder="1" applyAlignment="1">
      <alignment wrapText="1"/>
    </xf>
    <xf numFmtId="0" fontId="0" fillId="0" borderId="0" xfId="0" applyFont="1" applyFill="1" applyBorder="1" applyAlignment="1">
      <alignment horizontal="left" wrapText="1"/>
    </xf>
    <xf numFmtId="0" fontId="0" fillId="0" borderId="0" xfId="0" applyBorder="1" applyAlignment="1">
      <alignment horizontal="lef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2" fillId="0" borderId="0" xfId="0" applyFont="1" applyFill="1" applyAlignment="1">
      <alignment horizontal="center"/>
    </xf>
    <xf numFmtId="0" fontId="2" fillId="0" borderId="0" xfId="0" applyFont="1" applyBorder="1" applyAlignment="1">
      <alignment horizontal="right"/>
    </xf>
    <xf numFmtId="0" fontId="2" fillId="0" borderId="33" xfId="0" applyFont="1" applyBorder="1" applyAlignment="1">
      <alignment horizontal="right"/>
    </xf>
    <xf numFmtId="0" fontId="30" fillId="0" borderId="0" xfId="0" applyFont="1" applyAlignment="1">
      <alignment horizontal="center" vertical="center"/>
    </xf>
    <xf numFmtId="0" fontId="89" fillId="0" borderId="0" xfId="0" applyFont="1" applyAlignment="1">
      <alignment horizontal="center"/>
    </xf>
    <xf numFmtId="0" fontId="52" fillId="0" borderId="0" xfId="0" applyFont="1" applyAlignment="1">
      <alignment horizontal="center"/>
    </xf>
    <xf numFmtId="0" fontId="79" fillId="0" borderId="69" xfId="0" applyFont="1" applyBorder="1" applyAlignment="1">
      <alignment horizontal="left" vertical="top" wrapText="1"/>
    </xf>
    <xf numFmtId="0" fontId="79" fillId="0" borderId="70" xfId="0" applyFont="1" applyBorder="1" applyAlignment="1">
      <alignment horizontal="left" vertical="top" wrapText="1"/>
    </xf>
    <xf numFmtId="0" fontId="79" fillId="0" borderId="71" xfId="0" applyFont="1" applyBorder="1" applyAlignment="1">
      <alignment horizontal="left" vertical="top" wrapText="1"/>
    </xf>
    <xf numFmtId="0" fontId="0" fillId="0" borderId="0" xfId="0" applyAlignment="1">
      <alignment horizontal="left" vertical="top" wrapText="1"/>
    </xf>
    <xf numFmtId="0" fontId="73" fillId="0" borderId="19" xfId="0" applyFont="1" applyFill="1" applyBorder="1" applyAlignment="1">
      <alignment horizontal="center"/>
    </xf>
    <xf numFmtId="0" fontId="73" fillId="0" borderId="21" xfId="0" applyFont="1" applyFill="1" applyBorder="1" applyAlignment="1">
      <alignment horizontal="center"/>
    </xf>
    <xf numFmtId="0" fontId="73" fillId="0" borderId="20" xfId="0" applyFont="1" applyFill="1" applyBorder="1" applyAlignment="1">
      <alignment horizontal="center"/>
    </xf>
    <xf numFmtId="0" fontId="51" fillId="0" borderId="0" xfId="0" applyFont="1" applyBorder="1" applyAlignment="1">
      <alignment horizontal="left" vertical="center" wrapText="1"/>
    </xf>
    <xf numFmtId="0" fontId="51" fillId="0" borderId="0" xfId="0" applyFont="1" applyBorder="1" applyAlignment="1" quotePrefix="1">
      <alignment horizontal="left" vertical="center" wrapText="1"/>
    </xf>
    <xf numFmtId="0" fontId="73" fillId="0" borderId="0" xfId="0" applyFont="1" applyBorder="1" applyAlignment="1">
      <alignment horizontal="center"/>
    </xf>
  </cellXfs>
  <cellStyles count="8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Followed Hyperlink" xfId="53"/>
    <cellStyle name="Goed" xfId="54"/>
    <cellStyle name="Header" xfId="55"/>
    <cellStyle name="Hyperlink" xfId="56"/>
    <cellStyle name="Invoer" xfId="57"/>
    <cellStyle name="Comma" xfId="58"/>
    <cellStyle name="Comma [0]" xfId="59"/>
    <cellStyle name="Komma 2" xfId="60"/>
    <cellStyle name="Komma 2 2" xfId="61"/>
    <cellStyle name="Komma_CLB_0405" xfId="62"/>
    <cellStyle name="komma1nul" xfId="63"/>
    <cellStyle name="komma2nul" xfId="64"/>
    <cellStyle name="Kop 1" xfId="65"/>
    <cellStyle name="Kop 2" xfId="66"/>
    <cellStyle name="Kop 3" xfId="67"/>
    <cellStyle name="Kop 4" xfId="68"/>
    <cellStyle name="Neutraal" xfId="69"/>
    <cellStyle name="nieuw" xfId="70"/>
    <cellStyle name="Normal_A_8_FR" xfId="71"/>
    <cellStyle name="Notitie" xfId="72"/>
    <cellStyle name="Ongeldig" xfId="73"/>
    <cellStyle name="perc1nul" xfId="74"/>
    <cellStyle name="perc2nul" xfId="75"/>
    <cellStyle name="perc3nul" xfId="76"/>
    <cellStyle name="perc4" xfId="77"/>
    <cellStyle name="Percent" xfId="78"/>
    <cellStyle name="Procent 2" xfId="79"/>
    <cellStyle name="row" xfId="80"/>
    <cellStyle name="Standaard 2" xfId="81"/>
    <cellStyle name="Standaard 3" xfId="82"/>
    <cellStyle name="Standaard_96DIV02" xfId="83"/>
    <cellStyle name="Standaard_96DIV02A" xfId="84"/>
    <cellStyle name="Standaard_96DIV04" xfId="85"/>
    <cellStyle name="Standaard_96DIV06" xfId="86"/>
    <cellStyle name="Standaard_96DIV08 " xfId="87"/>
    <cellStyle name="Standaard_96div08a" xfId="88"/>
    <cellStyle name="Standaard_96DIV09" xfId="89"/>
    <cellStyle name="Standaard_Blad1" xfId="90"/>
    <cellStyle name="Standaard_Sheet1" xfId="91"/>
    <cellStyle name="SubTotaal" xfId="92"/>
    <cellStyle name="Titel" xfId="93"/>
    <cellStyle name="TopBox" xfId="94"/>
    <cellStyle name="Totaal" xfId="95"/>
    <cellStyle name="Uitvoer" xfId="96"/>
    <cellStyle name="Currency" xfId="97"/>
    <cellStyle name="Currency [0]" xfId="98"/>
    <cellStyle name="Verklarende tekst" xfId="99"/>
    <cellStyle name="Waarschuwingsteks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11</xdr:col>
      <xdr:colOff>381000</xdr:colOff>
      <xdr:row>0</xdr:row>
      <xdr:rowOff>76200</xdr:rowOff>
    </xdr:to>
    <xdr:sp>
      <xdr:nvSpPr>
        <xdr:cNvPr id="1" name="Tekst 1"/>
        <xdr:cNvSpPr txBox="1">
          <a:spLocks noChangeArrowheads="1"/>
        </xdr:cNvSpPr>
      </xdr:nvSpPr>
      <xdr:spPr>
        <a:xfrm>
          <a:off x="0" y="76200"/>
          <a:ext cx="861060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Tengevolg²e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twoCellAnchor>
    <xdr:from>
      <xdr:col>0</xdr:col>
      <xdr:colOff>0</xdr:colOff>
      <xdr:row>23</xdr:row>
      <xdr:rowOff>38100</xdr:rowOff>
    </xdr:from>
    <xdr:to>
      <xdr:col>9</xdr:col>
      <xdr:colOff>561975</xdr:colOff>
      <xdr:row>36</xdr:row>
      <xdr:rowOff>9525</xdr:rowOff>
    </xdr:to>
    <xdr:sp>
      <xdr:nvSpPr>
        <xdr:cNvPr id="2" name="Text Box 2"/>
        <xdr:cNvSpPr txBox="1">
          <a:spLocks noChangeArrowheads="1"/>
        </xdr:cNvSpPr>
      </xdr:nvSpPr>
      <xdr:spPr>
        <a:xfrm>
          <a:off x="0" y="3752850"/>
          <a:ext cx="7667625" cy="1905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naast de afbouwende aanbodgerichte navorming,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381000</xdr:colOff>
      <xdr:row>0</xdr:row>
      <xdr:rowOff>0</xdr:rowOff>
    </xdr:to>
    <xdr:sp>
      <xdr:nvSpPr>
        <xdr:cNvPr id="1" name="Tekst 1"/>
        <xdr:cNvSpPr txBox="1">
          <a:spLocks noChangeArrowheads="1"/>
        </xdr:cNvSpPr>
      </xdr:nvSpPr>
      <xdr:spPr>
        <a:xfrm>
          <a:off x="0" y="0"/>
          <a:ext cx="816292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tabSelected="1" zoomScalePageLayoutView="0" workbookViewId="0" topLeftCell="A1">
      <selection activeCell="T31" sqref="T31"/>
    </sheetView>
  </sheetViews>
  <sheetFormatPr defaultColWidth="9.140625" defaultRowHeight="12.75"/>
  <cols>
    <col min="1" max="1" width="13.7109375" style="106" customWidth="1"/>
    <col min="2" max="2" width="47.00390625" style="0" customWidth="1"/>
  </cols>
  <sheetData>
    <row r="1" ht="15">
      <c r="A1" s="285" t="s">
        <v>325</v>
      </c>
    </row>
    <row r="3" spans="1:2" ht="12.75">
      <c r="A3" s="132" t="s">
        <v>290</v>
      </c>
      <c r="B3" t="s">
        <v>187</v>
      </c>
    </row>
    <row r="4" spans="1:2" ht="12.75">
      <c r="A4" s="132" t="s">
        <v>291</v>
      </c>
      <c r="B4" t="s">
        <v>188</v>
      </c>
    </row>
    <row r="5" spans="1:2" ht="12.75">
      <c r="A5" s="132" t="s">
        <v>292</v>
      </c>
      <c r="B5" t="s">
        <v>189</v>
      </c>
    </row>
    <row r="6" spans="1:2" ht="12.75">
      <c r="A6" s="132" t="s">
        <v>293</v>
      </c>
      <c r="B6" t="s">
        <v>190</v>
      </c>
    </row>
    <row r="7" spans="1:2" ht="12.75">
      <c r="A7" s="132" t="s">
        <v>294</v>
      </c>
      <c r="B7" t="s">
        <v>191</v>
      </c>
    </row>
    <row r="8" spans="1:2" ht="12.75">
      <c r="A8" s="132" t="s">
        <v>326</v>
      </c>
      <c r="B8" t="s">
        <v>327</v>
      </c>
    </row>
    <row r="9" spans="1:2" ht="12.75">
      <c r="A9" s="132" t="s">
        <v>295</v>
      </c>
      <c r="B9" t="s">
        <v>192</v>
      </c>
    </row>
    <row r="10" spans="1:2" ht="12.75">
      <c r="A10" s="132" t="s">
        <v>296</v>
      </c>
      <c r="B10" t="s">
        <v>193</v>
      </c>
    </row>
    <row r="11" spans="1:2" ht="12.75">
      <c r="A11" s="132" t="s">
        <v>297</v>
      </c>
      <c r="B11" t="s">
        <v>194</v>
      </c>
    </row>
    <row r="12" spans="1:2" ht="12.75">
      <c r="A12" s="132" t="s">
        <v>298</v>
      </c>
      <c r="B12" t="s">
        <v>195</v>
      </c>
    </row>
    <row r="13" spans="1:2" ht="12.75">
      <c r="A13" s="132" t="s">
        <v>299</v>
      </c>
      <c r="B13" s="136" t="s">
        <v>302</v>
      </c>
    </row>
    <row r="14" spans="1:2" ht="12.75">
      <c r="A14" s="132" t="s">
        <v>383</v>
      </c>
      <c r="B14" s="136" t="s">
        <v>384</v>
      </c>
    </row>
    <row r="15" spans="1:2" ht="12.75">
      <c r="A15" s="132" t="s">
        <v>300</v>
      </c>
      <c r="B15" s="136" t="s">
        <v>301</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Q56" sqref="Q56"/>
    </sheetView>
  </sheetViews>
  <sheetFormatPr defaultColWidth="9.140625" defaultRowHeight="12.75"/>
  <cols>
    <col min="1" max="1" width="39.421875" style="46" customWidth="1"/>
    <col min="2" max="2" width="19.28125" style="47" customWidth="1"/>
    <col min="3" max="3" width="21.28125" style="47" customWidth="1"/>
    <col min="4" max="4" width="18.7109375" style="47" customWidth="1"/>
    <col min="5" max="5" width="16.8515625" style="47" customWidth="1"/>
    <col min="6" max="6" width="16.8515625" style="46" customWidth="1"/>
    <col min="7" max="8" width="9.8515625" style="47" customWidth="1"/>
    <col min="9" max="9" width="9.8515625" style="46" customWidth="1"/>
    <col min="10" max="20" width="9.8515625" style="47" customWidth="1"/>
    <col min="21" max="16384" width="9.140625" style="47" customWidth="1"/>
  </cols>
  <sheetData>
    <row r="1" spans="1:5" ht="12.75">
      <c r="A1" s="75" t="s">
        <v>303</v>
      </c>
      <c r="D1" s="46"/>
      <c r="E1" s="46"/>
    </row>
    <row r="2" spans="1:6" ht="12.75">
      <c r="A2" s="612" t="s">
        <v>148</v>
      </c>
      <c r="B2" s="612"/>
      <c r="C2" s="612"/>
      <c r="D2" s="612"/>
      <c r="E2" s="612"/>
      <c r="F2" s="77"/>
    </row>
    <row r="3" spans="1:6" ht="12.75">
      <c r="A3" s="78"/>
      <c r="B3" s="76"/>
      <c r="C3" s="76"/>
      <c r="D3" s="76"/>
      <c r="E3" s="76"/>
      <c r="F3" s="77"/>
    </row>
    <row r="4" spans="1:5" s="79" customFormat="1" ht="12.75">
      <c r="A4" s="612" t="s">
        <v>312</v>
      </c>
      <c r="B4" s="612"/>
      <c r="C4" s="612"/>
      <c r="D4" s="612"/>
      <c r="E4" s="612"/>
    </row>
    <row r="5" spans="1:5" s="51" customFormat="1" ht="7.5" customHeight="1" thickBot="1">
      <c r="A5" s="50"/>
      <c r="E5" s="50"/>
    </row>
    <row r="6" spans="1:5" s="46" customFormat="1" ht="14.25" customHeight="1">
      <c r="A6" s="80"/>
      <c r="B6" s="81" t="s">
        <v>57</v>
      </c>
      <c r="C6" s="81" t="s">
        <v>58</v>
      </c>
      <c r="D6" s="81" t="s">
        <v>59</v>
      </c>
      <c r="E6" s="82" t="s">
        <v>11</v>
      </c>
    </row>
    <row r="7" spans="1:4" s="46" customFormat="1" ht="14.25" customHeight="1">
      <c r="A7" s="50" t="s">
        <v>49</v>
      </c>
      <c r="B7" s="83"/>
      <c r="C7" s="83"/>
      <c r="D7" s="83"/>
    </row>
    <row r="8" spans="1:9" ht="12.75">
      <c r="A8" s="46" t="s">
        <v>144</v>
      </c>
      <c r="B8" s="237">
        <v>559162.91</v>
      </c>
      <c r="C8" s="110">
        <v>2081993</v>
      </c>
      <c r="D8" s="110">
        <v>829382.59</v>
      </c>
      <c r="E8" s="111">
        <f>SUM(B8:D8)</f>
        <v>3470538.5</v>
      </c>
      <c r="F8" s="47"/>
      <c r="I8" s="47"/>
    </row>
    <row r="9" spans="1:9" ht="12.75">
      <c r="A9" s="46" t="s">
        <v>145</v>
      </c>
      <c r="B9" s="237">
        <v>141054.49</v>
      </c>
      <c r="C9" s="110">
        <v>316154.08</v>
      </c>
      <c r="D9" s="110">
        <v>79252.9</v>
      </c>
      <c r="E9" s="111">
        <f>SUM(B9:D9)</f>
        <v>536461.47</v>
      </c>
      <c r="F9" s="47"/>
      <c r="I9" s="47"/>
    </row>
    <row r="10" spans="1:5" s="46" customFormat="1" ht="12.75">
      <c r="A10" s="49" t="s">
        <v>11</v>
      </c>
      <c r="B10" s="112">
        <f>SUM(B8:B9)</f>
        <v>700217.4</v>
      </c>
      <c r="C10" s="112">
        <f>SUM(C8:C9)</f>
        <v>2398147.08</v>
      </c>
      <c r="D10" s="112">
        <f>SUM(D8:D9)</f>
        <v>908635.49</v>
      </c>
      <c r="E10" s="113">
        <f>SUM(E8:E9)</f>
        <v>4006999.9699999997</v>
      </c>
    </row>
    <row r="11" spans="1:5" s="50" customFormat="1" ht="12.75">
      <c r="A11" s="46"/>
      <c r="B11" s="114"/>
      <c r="C11" s="114"/>
      <c r="D11" s="114"/>
      <c r="E11" s="84"/>
    </row>
    <row r="12" spans="1:6" s="51" customFormat="1" ht="15">
      <c r="A12" s="50" t="s">
        <v>50</v>
      </c>
      <c r="B12" s="114"/>
      <c r="C12" s="114"/>
      <c r="D12" s="114"/>
      <c r="E12" s="84"/>
      <c r="F12" s="100"/>
    </row>
    <row r="13" spans="1:9" ht="11.25" customHeight="1">
      <c r="A13" s="46" t="s">
        <v>146</v>
      </c>
      <c r="B13" s="237">
        <v>1134930.73</v>
      </c>
      <c r="C13" s="110">
        <v>3937044</v>
      </c>
      <c r="D13" s="110">
        <v>518410.29</v>
      </c>
      <c r="E13" s="111">
        <f>SUM(B13:D13)</f>
        <v>5590385.0200000005</v>
      </c>
      <c r="F13" s="47"/>
      <c r="I13" s="47"/>
    </row>
    <row r="14" spans="1:9" ht="12.75">
      <c r="A14" s="46" t="s">
        <v>147</v>
      </c>
      <c r="B14" s="237">
        <v>192127.8</v>
      </c>
      <c r="C14" s="110">
        <v>461356.83</v>
      </c>
      <c r="D14" s="110">
        <v>91130.34</v>
      </c>
      <c r="E14" s="111">
        <f>SUM(B14:D14)</f>
        <v>744614.97</v>
      </c>
      <c r="F14" s="47"/>
      <c r="I14" s="47"/>
    </row>
    <row r="15" spans="1:5" s="46" customFormat="1" ht="12.75" customHeight="1">
      <c r="A15" s="49" t="s">
        <v>11</v>
      </c>
      <c r="B15" s="112">
        <f>SUM(B13:B14)</f>
        <v>1327058.53</v>
      </c>
      <c r="C15" s="112">
        <f>SUM(C13:C14)</f>
        <v>4398400.83</v>
      </c>
      <c r="D15" s="112">
        <f>SUM(D13:D14)</f>
        <v>609540.63</v>
      </c>
      <c r="E15" s="115">
        <f>SUM(E13:E14)</f>
        <v>6334999.99</v>
      </c>
    </row>
    <row r="16" spans="2:5" s="46" customFormat="1" ht="12.75">
      <c r="B16" s="110"/>
      <c r="C16" s="110"/>
      <c r="D16" s="110"/>
      <c r="E16" s="111"/>
    </row>
    <row r="17" spans="1:9" ht="12.75">
      <c r="A17" s="50" t="s">
        <v>157</v>
      </c>
      <c r="B17" s="236">
        <v>21141.7</v>
      </c>
      <c r="C17" s="236">
        <v>2503.5</v>
      </c>
      <c r="D17" s="236">
        <v>231354.8</v>
      </c>
      <c r="E17" s="84">
        <f>SUM(B17:D17)</f>
        <v>255000</v>
      </c>
      <c r="F17" s="47"/>
      <c r="I17" s="47"/>
    </row>
    <row r="18" spans="1:9" ht="13.5" customHeight="1">
      <c r="A18" s="50"/>
      <c r="B18" s="114"/>
      <c r="C18" s="114"/>
      <c r="D18" s="114"/>
      <c r="E18" s="84"/>
      <c r="F18" s="47"/>
      <c r="I18" s="47"/>
    </row>
    <row r="19" spans="1:9" ht="12.75">
      <c r="A19" s="50" t="s">
        <v>133</v>
      </c>
      <c r="B19" s="236">
        <v>140381</v>
      </c>
      <c r="C19" s="236">
        <v>178014</v>
      </c>
      <c r="D19" s="236">
        <v>100603</v>
      </c>
      <c r="E19" s="84">
        <v>418998</v>
      </c>
      <c r="F19" s="47"/>
      <c r="G19" s="85"/>
      <c r="I19" s="47"/>
    </row>
    <row r="20" spans="2:9" ht="13.5" customHeight="1">
      <c r="B20" s="83"/>
      <c r="C20" s="83"/>
      <c r="D20" s="83"/>
      <c r="E20" s="84"/>
      <c r="F20" s="47"/>
      <c r="G20" s="86"/>
      <c r="I20" s="47"/>
    </row>
    <row r="21" spans="1:9" ht="13.5" customHeight="1">
      <c r="A21" s="50" t="s">
        <v>162</v>
      </c>
      <c r="B21" s="83"/>
      <c r="C21" s="110">
        <v>28000</v>
      </c>
      <c r="D21" s="83"/>
      <c r="E21" s="84">
        <v>28000</v>
      </c>
      <c r="F21" s="47"/>
      <c r="G21" s="86"/>
      <c r="I21" s="47"/>
    </row>
    <row r="22" spans="2:9" ht="13.5" customHeight="1">
      <c r="B22" s="48"/>
      <c r="C22" s="83"/>
      <c r="D22" s="116"/>
      <c r="E22" s="46"/>
      <c r="F22" s="47"/>
      <c r="I22" s="47"/>
    </row>
    <row r="23" spans="1:9" ht="13.5" customHeight="1">
      <c r="A23" s="50" t="s">
        <v>203</v>
      </c>
      <c r="B23" s="236">
        <v>42128.532093967835</v>
      </c>
      <c r="C23" s="236">
        <v>120681.55988205192</v>
      </c>
      <c r="D23" s="236">
        <v>15189.908023980151</v>
      </c>
      <c r="E23" s="84">
        <f>SUM(B23:D23)</f>
        <v>177999.9999999999</v>
      </c>
      <c r="F23" s="47"/>
      <c r="I23" s="47"/>
    </row>
    <row r="24" spans="1:9" ht="13.5" customHeight="1">
      <c r="A24" s="50"/>
      <c r="B24" s="84"/>
      <c r="C24" s="84"/>
      <c r="D24" s="84"/>
      <c r="E24" s="84"/>
      <c r="F24" s="47"/>
      <c r="I24" s="47"/>
    </row>
    <row r="25" spans="1:7" ht="13.5" customHeight="1">
      <c r="A25" s="46" t="s">
        <v>134</v>
      </c>
      <c r="F25" s="47"/>
      <c r="G25" s="46"/>
    </row>
    <row r="26" spans="1:7" ht="12.75">
      <c r="A26" s="46" t="s">
        <v>60</v>
      </c>
      <c r="F26" s="47"/>
      <c r="G26" s="46"/>
    </row>
    <row r="27" spans="1:7" ht="12.75">
      <c r="A27" s="87"/>
      <c r="F27" s="47"/>
      <c r="G27" s="46"/>
    </row>
    <row r="28" spans="1:7" ht="12.75">
      <c r="A28" s="127"/>
      <c r="F28" s="47"/>
      <c r="G28" s="46"/>
    </row>
    <row r="29" spans="6:7" ht="12.75">
      <c r="F29" s="47"/>
      <c r="G29" s="46"/>
    </row>
    <row r="30" spans="1:7" ht="12.75">
      <c r="A30" s="612" t="s">
        <v>313</v>
      </c>
      <c r="B30" s="612"/>
      <c r="C30" s="612"/>
      <c r="D30" s="612"/>
      <c r="E30" s="612"/>
      <c r="F30" s="47"/>
      <c r="G30" s="46"/>
    </row>
    <row r="31" ht="7.5" customHeight="1" thickBot="1">
      <c r="F31" s="47"/>
    </row>
    <row r="32" spans="1:6" ht="12.75" customHeight="1">
      <c r="A32" s="88" t="s">
        <v>56</v>
      </c>
      <c r="B32" s="89" t="s">
        <v>61</v>
      </c>
      <c r="C32" s="52">
        <v>2016</v>
      </c>
      <c r="E32" s="72"/>
      <c r="F32" s="47"/>
    </row>
    <row r="33" spans="1:6" ht="12.75">
      <c r="A33" s="139" t="s">
        <v>57</v>
      </c>
      <c r="B33" s="140" t="s">
        <v>13</v>
      </c>
      <c r="C33" s="238">
        <v>239012.65</v>
      </c>
      <c r="D33" s="165"/>
      <c r="E33" s="72"/>
      <c r="F33" s="47"/>
    </row>
    <row r="34" spans="1:6" ht="12.75">
      <c r="A34" s="141" t="s">
        <v>58</v>
      </c>
      <c r="B34" s="142" t="s">
        <v>62</v>
      </c>
      <c r="C34" s="239">
        <v>740818.79</v>
      </c>
      <c r="D34" s="165"/>
      <c r="E34" s="72"/>
      <c r="F34" s="47"/>
    </row>
    <row r="35" spans="1:6" ht="12.75">
      <c r="A35" s="141"/>
      <c r="B35" s="142" t="s">
        <v>63</v>
      </c>
      <c r="C35" s="239">
        <v>5599.56</v>
      </c>
      <c r="D35" s="165"/>
      <c r="F35" s="47"/>
    </row>
    <row r="36" spans="1:6" ht="12.75">
      <c r="A36" s="141"/>
      <c r="B36" s="142" t="s">
        <v>64</v>
      </c>
      <c r="C36" s="240">
        <v>3821.15</v>
      </c>
      <c r="D36" s="165"/>
      <c r="F36" s="47"/>
    </row>
    <row r="37" spans="1:6" ht="12.75">
      <c r="A37" s="141"/>
      <c r="B37" s="142" t="s">
        <v>65</v>
      </c>
      <c r="C37" s="240">
        <v>900</v>
      </c>
      <c r="D37" s="165"/>
      <c r="F37" s="47"/>
    </row>
    <row r="38" spans="1:6" ht="12.75">
      <c r="A38" s="143"/>
      <c r="B38" s="144" t="s">
        <v>66</v>
      </c>
      <c r="C38" s="239">
        <v>1967.07</v>
      </c>
      <c r="D38" s="165"/>
      <c r="F38" s="47"/>
    </row>
    <row r="39" spans="1:6" ht="12.75">
      <c r="A39" s="141" t="s">
        <v>59</v>
      </c>
      <c r="B39" s="142" t="s">
        <v>67</v>
      </c>
      <c r="C39" s="241">
        <v>200461.2</v>
      </c>
      <c r="D39" s="165"/>
      <c r="E39" s="46"/>
      <c r="F39" s="47"/>
    </row>
    <row r="40" spans="1:6" ht="12.75">
      <c r="A40" s="141"/>
      <c r="B40" s="144" t="s">
        <v>68</v>
      </c>
      <c r="C40" s="242">
        <v>28419.58</v>
      </c>
      <c r="D40" s="165"/>
      <c r="E40" s="46"/>
      <c r="F40" s="47"/>
    </row>
    <row r="41" spans="1:4" s="46" customFormat="1" ht="12.75">
      <c r="A41" s="90"/>
      <c r="B41" s="91" t="s">
        <v>11</v>
      </c>
      <c r="C41" s="164">
        <f>SUM(C33:C40)</f>
        <v>1221000.0000000002</v>
      </c>
      <c r="D41" s="111"/>
    </row>
    <row r="42" spans="1:5" s="46" customFormat="1" ht="7.5" customHeight="1">
      <c r="A42" s="50"/>
      <c r="B42" s="49"/>
      <c r="C42" s="53"/>
      <c r="D42" s="53"/>
      <c r="E42" s="53"/>
    </row>
    <row r="43" spans="1:5" s="46" customFormat="1" ht="12.75">
      <c r="A43" s="128"/>
      <c r="B43" s="128"/>
      <c r="C43" s="128"/>
      <c r="D43" s="128"/>
      <c r="E43" s="128"/>
    </row>
    <row r="44" spans="1:5" s="46" customFormat="1" ht="13.5" customHeight="1">
      <c r="A44" s="50"/>
      <c r="B44" s="49"/>
      <c r="C44" s="53"/>
      <c r="D44" s="53"/>
      <c r="E44" s="53"/>
    </row>
    <row r="45" ht="13.5" customHeight="1">
      <c r="F45" s="47"/>
    </row>
    <row r="46" spans="1:6" ht="12.75">
      <c r="A46" s="612" t="s">
        <v>314</v>
      </c>
      <c r="B46" s="612"/>
      <c r="C46" s="612"/>
      <c r="D46" s="612"/>
      <c r="E46" s="612"/>
      <c r="F46" s="47"/>
    </row>
    <row r="47" ht="6" customHeight="1" thickBot="1"/>
    <row r="48" spans="1:5" ht="12.75">
      <c r="A48" s="92" t="s">
        <v>138</v>
      </c>
      <c r="B48" s="52"/>
      <c r="C48" s="58"/>
      <c r="D48" s="147" t="s">
        <v>137</v>
      </c>
      <c r="E48" s="52">
        <v>2015</v>
      </c>
    </row>
    <row r="49" spans="1:8" ht="82.5" customHeight="1">
      <c r="A49" s="145" t="s">
        <v>143</v>
      </c>
      <c r="B49" s="610" t="s">
        <v>271</v>
      </c>
      <c r="C49" s="611"/>
      <c r="D49" s="399">
        <v>5</v>
      </c>
      <c r="E49" s="400">
        <v>545875</v>
      </c>
      <c r="F49" s="47"/>
      <c r="H49" s="46"/>
    </row>
    <row r="50" spans="1:6" ht="12.75">
      <c r="A50" s="141"/>
      <c r="B50" s="146"/>
      <c r="C50" s="93" t="s">
        <v>11</v>
      </c>
      <c r="D50" s="148">
        <f>SUM(D49:D49)</f>
        <v>5</v>
      </c>
      <c r="E50" s="149">
        <f>SUM(E49:E49)</f>
        <v>545875</v>
      </c>
      <c r="F50" s="111"/>
    </row>
  </sheetData>
  <sheetProtection/>
  <mergeCells count="5">
    <mergeCell ref="B49:C49"/>
    <mergeCell ref="A46:E46"/>
    <mergeCell ref="A2:E2"/>
    <mergeCell ref="A4:E4"/>
    <mergeCell ref="A30:E3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U63" sqref="U63"/>
    </sheetView>
  </sheetViews>
  <sheetFormatPr defaultColWidth="9.57421875" defaultRowHeight="12.75"/>
  <cols>
    <col min="1" max="1" width="23.8515625" style="35" customWidth="1"/>
    <col min="2" max="14" width="9.28125" style="35" customWidth="1"/>
    <col min="15" max="16384" width="9.57421875" style="35" customWidth="1"/>
  </cols>
  <sheetData>
    <row r="1" spans="1:4" ht="12" customHeight="1">
      <c r="A1" s="3" t="s">
        <v>303</v>
      </c>
      <c r="B1" s="34"/>
      <c r="C1" s="34"/>
      <c r="D1" s="34"/>
    </row>
    <row r="2" spans="1:11" ht="12" customHeight="1">
      <c r="A2" s="608" t="s">
        <v>148</v>
      </c>
      <c r="B2" s="608"/>
      <c r="C2" s="608"/>
      <c r="D2" s="608"/>
      <c r="E2" s="608"/>
      <c r="F2" s="608"/>
      <c r="G2" s="608"/>
      <c r="H2" s="608"/>
      <c r="I2" s="608"/>
      <c r="J2" s="61"/>
      <c r="K2" s="61"/>
    </row>
    <row r="3" spans="1:11" ht="12" customHeight="1">
      <c r="A3" s="61"/>
      <c r="B3" s="61"/>
      <c r="C3" s="61"/>
      <c r="D3" s="61"/>
      <c r="E3" s="61"/>
      <c r="F3" s="61"/>
      <c r="G3" s="61"/>
      <c r="H3" s="61"/>
      <c r="I3" s="61"/>
      <c r="J3" s="61"/>
      <c r="K3" s="61"/>
    </row>
    <row r="4" spans="1:9" s="129" customFormat="1" ht="12.75">
      <c r="A4" s="623" t="s">
        <v>149</v>
      </c>
      <c r="B4" s="623"/>
      <c r="C4" s="623"/>
      <c r="D4" s="623"/>
      <c r="E4" s="623"/>
      <c r="F4" s="623"/>
      <c r="G4" s="623"/>
      <c r="H4" s="623"/>
      <c r="I4" s="623"/>
    </row>
    <row r="5" spans="1:9" s="129" customFormat="1" ht="12.75">
      <c r="A5" s="624" t="s">
        <v>141</v>
      </c>
      <c r="B5" s="624"/>
      <c r="C5" s="624"/>
      <c r="D5" s="624"/>
      <c r="E5" s="624"/>
      <c r="F5" s="624"/>
      <c r="G5" s="624"/>
      <c r="H5" s="624"/>
      <c r="I5" s="624"/>
    </row>
    <row r="6" spans="1:8" s="41" customFormat="1" ht="5.25" customHeight="1" thickBot="1">
      <c r="A6" s="42"/>
      <c r="F6" s="42"/>
      <c r="G6" s="42"/>
      <c r="H6" s="42"/>
    </row>
    <row r="7" spans="1:9" s="44" customFormat="1" ht="15" customHeight="1">
      <c r="A7" s="43"/>
      <c r="B7" s="625" t="s">
        <v>51</v>
      </c>
      <c r="C7" s="626"/>
      <c r="D7" s="626"/>
      <c r="E7" s="627"/>
      <c r="F7" s="625" t="s">
        <v>52</v>
      </c>
      <c r="G7" s="626"/>
      <c r="H7" s="626"/>
      <c r="I7" s="628"/>
    </row>
    <row r="8" spans="1:9" s="41" customFormat="1" ht="38.25" customHeight="1">
      <c r="A8" s="45" t="s">
        <v>53</v>
      </c>
      <c r="B8" s="639" t="s">
        <v>140</v>
      </c>
      <c r="C8" s="640"/>
      <c r="D8" s="641" t="s">
        <v>139</v>
      </c>
      <c r="E8" s="642"/>
      <c r="F8" s="639" t="s">
        <v>140</v>
      </c>
      <c r="G8" s="640"/>
      <c r="H8" s="641" t="s">
        <v>139</v>
      </c>
      <c r="I8" s="643"/>
    </row>
    <row r="9" spans="1:9" s="41" customFormat="1" ht="11.25" customHeight="1">
      <c r="A9" s="96">
        <v>1996</v>
      </c>
      <c r="B9" s="629">
        <v>44704</v>
      </c>
      <c r="C9" s="630"/>
      <c r="D9" s="631">
        <v>24.26877607530014</v>
      </c>
      <c r="E9" s="632"/>
      <c r="F9" s="629">
        <v>0</v>
      </c>
      <c r="G9" s="633"/>
      <c r="H9" s="634">
        <v>0</v>
      </c>
      <c r="I9" s="633"/>
    </row>
    <row r="10" spans="1:9" s="41" customFormat="1" ht="11.25" customHeight="1">
      <c r="A10" s="97">
        <v>1997</v>
      </c>
      <c r="B10" s="635">
        <v>43903</v>
      </c>
      <c r="C10" s="636"/>
      <c r="D10" s="644">
        <v>64.37</v>
      </c>
      <c r="E10" s="645"/>
      <c r="F10" s="635">
        <v>58079</v>
      </c>
      <c r="G10" s="636"/>
      <c r="H10" s="637">
        <v>6.866650636218731</v>
      </c>
      <c r="I10" s="638"/>
    </row>
    <row r="11" spans="1:9" s="41" customFormat="1" ht="11.25" customHeight="1">
      <c r="A11" s="97">
        <v>1998</v>
      </c>
      <c r="B11" s="635">
        <v>43392</v>
      </c>
      <c r="C11" s="636"/>
      <c r="D11" s="644">
        <v>71.244599019829</v>
      </c>
      <c r="E11" s="645"/>
      <c r="F11" s="635">
        <v>58002</v>
      </c>
      <c r="G11" s="636"/>
      <c r="H11" s="637">
        <v>24.19</v>
      </c>
      <c r="I11" s="638"/>
    </row>
    <row r="12" spans="1:9" s="41" customFormat="1" ht="11.25" customHeight="1">
      <c r="A12" s="97">
        <v>1999</v>
      </c>
      <c r="B12" s="635">
        <v>43187</v>
      </c>
      <c r="C12" s="636"/>
      <c r="D12" s="644">
        <v>77.71</v>
      </c>
      <c r="E12" s="645"/>
      <c r="F12" s="635">
        <v>57623</v>
      </c>
      <c r="G12" s="636"/>
      <c r="H12" s="637">
        <v>41.7204802193362</v>
      </c>
      <c r="I12" s="638"/>
    </row>
    <row r="13" spans="1:9" s="41" customFormat="1" ht="11.25" customHeight="1">
      <c r="A13" s="97">
        <v>2000</v>
      </c>
      <c r="B13" s="635">
        <v>44164</v>
      </c>
      <c r="C13" s="636"/>
      <c r="D13" s="644">
        <v>81.39</v>
      </c>
      <c r="E13" s="645"/>
      <c r="F13" s="635">
        <v>56518</v>
      </c>
      <c r="G13" s="636"/>
      <c r="H13" s="646">
        <v>60.09</v>
      </c>
      <c r="I13" s="647"/>
    </row>
    <row r="14" spans="1:9" s="41" customFormat="1" ht="11.25" customHeight="1">
      <c r="A14" s="97">
        <v>2001</v>
      </c>
      <c r="B14" s="648">
        <v>44572</v>
      </c>
      <c r="C14" s="649"/>
      <c r="D14" s="650">
        <v>86.6</v>
      </c>
      <c r="E14" s="651"/>
      <c r="F14" s="648">
        <v>56477</v>
      </c>
      <c r="G14" s="649"/>
      <c r="H14" s="646">
        <v>78.08</v>
      </c>
      <c r="I14" s="647"/>
    </row>
    <row r="15" spans="1:9" s="41" customFormat="1" ht="11.25" customHeight="1">
      <c r="A15" s="97">
        <v>2002</v>
      </c>
      <c r="B15" s="648">
        <v>45348</v>
      </c>
      <c r="C15" s="649"/>
      <c r="D15" s="650">
        <v>90.65</v>
      </c>
      <c r="E15" s="651"/>
      <c r="F15" s="648">
        <v>57158</v>
      </c>
      <c r="G15" s="649"/>
      <c r="H15" s="646">
        <v>94.74</v>
      </c>
      <c r="I15" s="647"/>
    </row>
    <row r="16" spans="1:9" s="41" customFormat="1" ht="11.25" customHeight="1">
      <c r="A16" s="97">
        <v>2003</v>
      </c>
      <c r="B16" s="652">
        <v>46072</v>
      </c>
      <c r="C16" s="653"/>
      <c r="D16" s="646">
        <v>92.36</v>
      </c>
      <c r="E16" s="654"/>
      <c r="F16" s="652">
        <v>56483</v>
      </c>
      <c r="G16" s="653"/>
      <c r="H16" s="646">
        <v>106.35</v>
      </c>
      <c r="I16" s="647"/>
    </row>
    <row r="17" spans="1:9" s="41" customFormat="1" ht="11.25" customHeight="1">
      <c r="A17" s="97">
        <v>2004</v>
      </c>
      <c r="B17" s="652">
        <v>46973</v>
      </c>
      <c r="C17" s="653"/>
      <c r="D17" s="646">
        <v>91.05</v>
      </c>
      <c r="E17" s="654"/>
      <c r="F17" s="652">
        <v>57695</v>
      </c>
      <c r="G17" s="653"/>
      <c r="H17" s="646">
        <v>104.65</v>
      </c>
      <c r="I17" s="647"/>
    </row>
    <row r="18" spans="1:9" s="41" customFormat="1" ht="11.25" customHeight="1">
      <c r="A18" s="97">
        <v>2005</v>
      </c>
      <c r="B18" s="652">
        <v>49609</v>
      </c>
      <c r="C18" s="653"/>
      <c r="D18" s="646">
        <v>86.96</v>
      </c>
      <c r="E18" s="654"/>
      <c r="F18" s="652">
        <v>58911</v>
      </c>
      <c r="G18" s="653"/>
      <c r="H18" s="646">
        <v>103.39</v>
      </c>
      <c r="I18" s="647"/>
    </row>
    <row r="19" spans="1:9" s="41" customFormat="1" ht="11.25" customHeight="1">
      <c r="A19" s="97">
        <v>2006</v>
      </c>
      <c r="B19" s="613">
        <v>49426</v>
      </c>
      <c r="C19" s="614"/>
      <c r="D19" s="615">
        <v>88.71</v>
      </c>
      <c r="E19" s="616"/>
      <c r="F19" s="613">
        <v>61325</v>
      </c>
      <c r="G19" s="614"/>
      <c r="H19" s="615">
        <v>100.96</v>
      </c>
      <c r="I19" s="617"/>
    </row>
    <row r="20" spans="1:9" s="41" customFormat="1" ht="11.25" customHeight="1">
      <c r="A20" s="97">
        <v>2007</v>
      </c>
      <c r="B20" s="613">
        <v>49688</v>
      </c>
      <c r="C20" s="614"/>
      <c r="D20" s="615">
        <v>89.28</v>
      </c>
      <c r="E20" s="616"/>
      <c r="F20" s="613">
        <v>62632</v>
      </c>
      <c r="G20" s="614"/>
      <c r="H20" s="615">
        <v>100.84</v>
      </c>
      <c r="I20" s="617"/>
    </row>
    <row r="21" spans="1:9" s="41" customFormat="1" ht="12" customHeight="1">
      <c r="A21" s="97">
        <v>2008</v>
      </c>
      <c r="B21" s="613">
        <v>49629</v>
      </c>
      <c r="C21" s="614"/>
      <c r="D21" s="615">
        <v>95.57</v>
      </c>
      <c r="E21" s="616"/>
      <c r="F21" s="613">
        <v>64493</v>
      </c>
      <c r="G21" s="614"/>
      <c r="H21" s="615">
        <v>100.91</v>
      </c>
      <c r="I21" s="617"/>
    </row>
    <row r="22" spans="1:9" s="41" customFormat="1" ht="12" customHeight="1">
      <c r="A22" s="97">
        <v>2009</v>
      </c>
      <c r="B22" s="613">
        <v>50249.9305</v>
      </c>
      <c r="C22" s="614"/>
      <c r="D22" s="615">
        <v>97.75</v>
      </c>
      <c r="E22" s="616"/>
      <c r="F22" s="613">
        <v>66130</v>
      </c>
      <c r="G22" s="614"/>
      <c r="H22" s="615">
        <v>101.95</v>
      </c>
      <c r="I22" s="617"/>
    </row>
    <row r="23" spans="1:9" s="41" customFormat="1" ht="12" customHeight="1">
      <c r="A23" s="97" t="s">
        <v>179</v>
      </c>
      <c r="B23" s="613">
        <v>51679.5258</v>
      </c>
      <c r="C23" s="614"/>
      <c r="D23" s="615">
        <v>76.05</v>
      </c>
      <c r="E23" s="616"/>
      <c r="F23" s="613">
        <v>67320</v>
      </c>
      <c r="G23" s="614"/>
      <c r="H23" s="615">
        <v>80.12</v>
      </c>
      <c r="I23" s="617"/>
    </row>
    <row r="24" spans="1:11" s="41" customFormat="1" ht="11.25" customHeight="1">
      <c r="A24" s="97">
        <v>2011</v>
      </c>
      <c r="B24" s="613">
        <v>52051.6782</v>
      </c>
      <c r="C24" s="614"/>
      <c r="D24" s="615">
        <v>77.17</v>
      </c>
      <c r="E24" s="616"/>
      <c r="F24" s="613">
        <v>67789</v>
      </c>
      <c r="G24" s="614"/>
      <c r="H24" s="615">
        <v>81.33</v>
      </c>
      <c r="I24" s="617"/>
      <c r="K24" s="74"/>
    </row>
    <row r="25" spans="1:11" s="41" customFormat="1" ht="12">
      <c r="A25" s="97">
        <v>2012</v>
      </c>
      <c r="B25" s="613">
        <v>52527</v>
      </c>
      <c r="C25" s="614"/>
      <c r="D25" s="615">
        <v>76.48</v>
      </c>
      <c r="E25" s="616"/>
      <c r="F25" s="613">
        <v>65756</v>
      </c>
      <c r="G25" s="614"/>
      <c r="H25" s="615">
        <v>83.84</v>
      </c>
      <c r="I25" s="617"/>
      <c r="K25" s="74"/>
    </row>
    <row r="26" spans="1:11" s="41" customFormat="1" ht="12">
      <c r="A26" s="97" t="s">
        <v>234</v>
      </c>
      <c r="B26" s="613">
        <v>53150</v>
      </c>
      <c r="C26" s="614"/>
      <c r="D26" s="615">
        <v>75.58</v>
      </c>
      <c r="E26" s="616"/>
      <c r="F26" s="613">
        <v>65096</v>
      </c>
      <c r="G26" s="614"/>
      <c r="H26" s="615">
        <v>97.67</v>
      </c>
      <c r="I26" s="617"/>
      <c r="K26" s="74"/>
    </row>
    <row r="27" spans="1:11" s="41" customFormat="1" ht="12">
      <c r="A27" s="97">
        <v>2014</v>
      </c>
      <c r="B27" s="613">
        <v>57126.4605</v>
      </c>
      <c r="C27" s="614"/>
      <c r="D27" s="615">
        <v>70.79</v>
      </c>
      <c r="E27" s="616"/>
      <c r="F27" s="613">
        <v>63079.75</v>
      </c>
      <c r="G27" s="614"/>
      <c r="H27" s="615">
        <v>101.47</v>
      </c>
      <c r="I27" s="617"/>
      <c r="K27" s="74"/>
    </row>
    <row r="28" spans="1:11" s="41" customFormat="1" ht="12">
      <c r="A28" s="97">
        <v>2015</v>
      </c>
      <c r="B28" s="613">
        <v>57754.6493</v>
      </c>
      <c r="C28" s="614"/>
      <c r="D28" s="615">
        <v>69.37</v>
      </c>
      <c r="E28" s="616"/>
      <c r="F28" s="613">
        <v>63103.2625</v>
      </c>
      <c r="G28" s="614"/>
      <c r="H28" s="615">
        <v>100.39</v>
      </c>
      <c r="I28" s="617"/>
      <c r="K28" s="74"/>
    </row>
    <row r="29" spans="1:11" s="41" customFormat="1" ht="12">
      <c r="A29" s="97">
        <v>2016</v>
      </c>
      <c r="B29" s="613">
        <v>58666.8052</v>
      </c>
      <c r="C29" s="614"/>
      <c r="D29" s="618">
        <v>68.3</v>
      </c>
      <c r="E29" s="619"/>
      <c r="F29" s="613">
        <v>63246.7642</v>
      </c>
      <c r="G29" s="614"/>
      <c r="H29" s="615">
        <v>100.16</v>
      </c>
      <c r="I29" s="617"/>
      <c r="K29" s="74"/>
    </row>
    <row r="30" spans="1:11" s="41" customFormat="1" ht="12">
      <c r="A30" s="42"/>
      <c r="B30" s="109"/>
      <c r="C30" s="109"/>
      <c r="D30" s="109"/>
      <c r="E30" s="109"/>
      <c r="F30" s="59"/>
      <c r="G30" s="59"/>
      <c r="H30" s="59"/>
      <c r="I30" s="109"/>
      <c r="K30" s="74"/>
    </row>
    <row r="31" spans="2:12" s="41" customFormat="1" ht="12" thickBot="1">
      <c r="B31" s="109"/>
      <c r="C31" s="109"/>
      <c r="D31" s="109"/>
      <c r="E31" s="59"/>
      <c r="F31" s="109"/>
      <c r="G31" s="109"/>
      <c r="H31" s="109"/>
      <c r="I31" s="109"/>
      <c r="J31" s="42"/>
      <c r="K31" s="42"/>
      <c r="L31" s="42"/>
    </row>
    <row r="32" spans="1:9" s="41" customFormat="1" ht="13.5" customHeight="1">
      <c r="A32" s="54"/>
      <c r="B32" s="655" t="s">
        <v>157</v>
      </c>
      <c r="C32" s="656"/>
      <c r="D32" s="656"/>
      <c r="E32" s="657"/>
      <c r="F32" s="655" t="s">
        <v>40</v>
      </c>
      <c r="G32" s="656"/>
      <c r="H32" s="656"/>
      <c r="I32" s="657"/>
    </row>
    <row r="33" spans="1:9" s="41" customFormat="1" ht="38.25" customHeight="1">
      <c r="A33" s="45" t="s">
        <v>53</v>
      </c>
      <c r="B33" s="658" t="s">
        <v>140</v>
      </c>
      <c r="C33" s="659"/>
      <c r="D33" s="660" t="s">
        <v>139</v>
      </c>
      <c r="E33" s="661"/>
      <c r="F33" s="658" t="s">
        <v>140</v>
      </c>
      <c r="G33" s="659"/>
      <c r="H33" s="660" t="s">
        <v>139</v>
      </c>
      <c r="I33" s="663"/>
    </row>
    <row r="34" spans="1:9" ht="10.5" customHeight="1">
      <c r="A34" s="95">
        <v>2008</v>
      </c>
      <c r="B34" s="613">
        <v>3681</v>
      </c>
      <c r="C34" s="614"/>
      <c r="D34" s="620">
        <v>83.4</v>
      </c>
      <c r="E34" s="662"/>
      <c r="F34" s="613">
        <v>2557.95</v>
      </c>
      <c r="G34" s="614">
        <v>2557.95</v>
      </c>
      <c r="H34" s="615">
        <v>84.83</v>
      </c>
      <c r="I34" s="617"/>
    </row>
    <row r="35" spans="1:9" ht="12" customHeight="1">
      <c r="A35" s="95">
        <v>2009</v>
      </c>
      <c r="B35" s="613">
        <v>3803.1</v>
      </c>
      <c r="C35" s="614"/>
      <c r="D35" s="620">
        <v>82.8272</v>
      </c>
      <c r="E35" s="621"/>
      <c r="F35" s="613">
        <v>2557.55</v>
      </c>
      <c r="G35" s="614"/>
      <c r="H35" s="618">
        <v>86.8</v>
      </c>
      <c r="I35" s="622"/>
    </row>
    <row r="36" spans="1:9" ht="12" customHeight="1">
      <c r="A36" s="95" t="s">
        <v>179</v>
      </c>
      <c r="B36" s="613">
        <v>3880</v>
      </c>
      <c r="C36" s="614"/>
      <c r="D36" s="620">
        <v>64.95</v>
      </c>
      <c r="E36" s="621"/>
      <c r="F36" s="613">
        <v>2549.8</v>
      </c>
      <c r="G36" s="614"/>
      <c r="H36" s="618">
        <v>69.81</v>
      </c>
      <c r="I36" s="622"/>
    </row>
    <row r="37" spans="1:13" ht="12" customHeight="1">
      <c r="A37" s="95">
        <v>2011</v>
      </c>
      <c r="B37" s="613">
        <v>3935.9236546736643</v>
      </c>
      <c r="C37" s="614"/>
      <c r="D37" s="620">
        <v>65.55</v>
      </c>
      <c r="E37" s="621"/>
      <c r="F37" s="613">
        <v>2551.4</v>
      </c>
      <c r="G37" s="614"/>
      <c r="H37" s="618">
        <v>70.88</v>
      </c>
      <c r="I37" s="622"/>
      <c r="J37" s="62"/>
      <c r="K37" s="62"/>
      <c r="L37" s="60"/>
      <c r="M37" s="60"/>
    </row>
    <row r="38" spans="1:13" ht="12" customHeight="1">
      <c r="A38" s="95">
        <v>2012</v>
      </c>
      <c r="B38" s="613">
        <v>3967</v>
      </c>
      <c r="C38" s="614"/>
      <c r="D38" s="620">
        <v>65.03</v>
      </c>
      <c r="E38" s="621"/>
      <c r="F38" s="613">
        <v>2550</v>
      </c>
      <c r="G38" s="614"/>
      <c r="H38" s="618">
        <v>71.37</v>
      </c>
      <c r="I38" s="622"/>
      <c r="J38" s="62"/>
      <c r="K38" s="62"/>
      <c r="L38" s="60"/>
      <c r="M38" s="60"/>
    </row>
    <row r="39" spans="1:13" ht="12" customHeight="1">
      <c r="A39" s="95">
        <v>2013</v>
      </c>
      <c r="B39" s="613">
        <v>3982.06969198565</v>
      </c>
      <c r="C39" s="614"/>
      <c r="D39" s="620">
        <v>64.7904280829774</v>
      </c>
      <c r="E39" s="621"/>
      <c r="F39" s="613">
        <v>2548.95</v>
      </c>
      <c r="G39" s="614"/>
      <c r="H39" s="618">
        <v>71.4</v>
      </c>
      <c r="I39" s="622"/>
      <c r="J39" s="62"/>
      <c r="K39" s="62"/>
      <c r="L39" s="60"/>
      <c r="M39" s="60"/>
    </row>
    <row r="40" spans="1:13" ht="12" customHeight="1">
      <c r="A40" s="95">
        <v>2014</v>
      </c>
      <c r="B40" s="613">
        <v>4038</v>
      </c>
      <c r="C40" s="614"/>
      <c r="D40" s="620">
        <v>64.38</v>
      </c>
      <c r="E40" s="621"/>
      <c r="F40" s="613">
        <v>2559.6</v>
      </c>
      <c r="G40" s="614"/>
      <c r="H40" s="618">
        <v>71.89</v>
      </c>
      <c r="I40" s="622"/>
      <c r="J40" s="62"/>
      <c r="K40" s="62"/>
      <c r="L40" s="60"/>
      <c r="M40" s="60"/>
    </row>
    <row r="41" spans="1:13" ht="12" customHeight="1">
      <c r="A41" s="95">
        <v>2015</v>
      </c>
      <c r="B41" s="613">
        <v>4035.3386513157902</v>
      </c>
      <c r="C41" s="614"/>
      <c r="D41" s="620">
        <v>63.191701318847976</v>
      </c>
      <c r="E41" s="621"/>
      <c r="F41" s="613">
        <v>2546</v>
      </c>
      <c r="G41" s="614"/>
      <c r="H41" s="618">
        <v>69.91</v>
      </c>
      <c r="I41" s="622"/>
      <c r="J41" s="62"/>
      <c r="K41" s="62"/>
      <c r="L41" s="60"/>
      <c r="M41" s="60"/>
    </row>
    <row r="42" spans="1:13" ht="12" customHeight="1">
      <c r="A42" s="95">
        <v>2016</v>
      </c>
      <c r="B42" s="613">
        <v>4048</v>
      </c>
      <c r="C42" s="614"/>
      <c r="D42" s="620">
        <v>62.99</v>
      </c>
      <c r="E42" s="621"/>
      <c r="F42" s="613">
        <v>2560.45</v>
      </c>
      <c r="G42" s="614"/>
      <c r="H42" s="618">
        <v>69.51</v>
      </c>
      <c r="I42" s="622"/>
      <c r="J42" s="62"/>
      <c r="K42" s="62"/>
      <c r="L42" s="60"/>
      <c r="M42" s="60"/>
    </row>
    <row r="43" spans="1:13" ht="11.25">
      <c r="A43" s="95"/>
      <c r="B43" s="62"/>
      <c r="C43" s="62"/>
      <c r="D43" s="67"/>
      <c r="E43" s="67"/>
      <c r="F43" s="62"/>
      <c r="G43" s="62"/>
      <c r="H43" s="103"/>
      <c r="I43" s="103"/>
      <c r="J43" s="62"/>
      <c r="K43" s="62"/>
      <c r="L43" s="60"/>
      <c r="M43" s="60"/>
    </row>
    <row r="44" spans="1:13" ht="12" thickBot="1">
      <c r="A44" s="55"/>
      <c r="B44" s="62"/>
      <c r="C44" s="62"/>
      <c r="D44" s="60"/>
      <c r="E44" s="60"/>
      <c r="F44" s="62"/>
      <c r="G44" s="62"/>
      <c r="H44" s="60"/>
      <c r="I44" s="60"/>
      <c r="J44" s="62"/>
      <c r="K44" s="62"/>
      <c r="L44" s="60"/>
      <c r="M44" s="60"/>
    </row>
    <row r="45" spans="1:13" ht="11.25">
      <c r="A45" s="54"/>
      <c r="B45" s="655" t="s">
        <v>133</v>
      </c>
      <c r="C45" s="656"/>
      <c r="D45" s="656"/>
      <c r="E45" s="657"/>
      <c r="F45" s="655" t="s">
        <v>162</v>
      </c>
      <c r="G45" s="656"/>
      <c r="H45" s="656"/>
      <c r="I45" s="657"/>
      <c r="J45" s="62"/>
      <c r="K45" s="67"/>
      <c r="L45" s="60"/>
      <c r="M45" s="60"/>
    </row>
    <row r="46" spans="1:13" ht="39" customHeight="1">
      <c r="A46" s="45" t="s">
        <v>53</v>
      </c>
      <c r="B46" s="658" t="s">
        <v>140</v>
      </c>
      <c r="C46" s="659"/>
      <c r="D46" s="660" t="s">
        <v>139</v>
      </c>
      <c r="E46" s="663"/>
      <c r="F46" s="658" t="s">
        <v>140</v>
      </c>
      <c r="G46" s="659"/>
      <c r="H46" s="660" t="s">
        <v>139</v>
      </c>
      <c r="I46" s="663"/>
      <c r="J46" s="62"/>
      <c r="K46" s="62"/>
      <c r="L46" s="60"/>
      <c r="M46" s="60"/>
    </row>
    <row r="47" spans="1:13" ht="11.25">
      <c r="A47" s="94">
        <v>2008</v>
      </c>
      <c r="B47" s="613">
        <v>4627</v>
      </c>
      <c r="C47" s="614"/>
      <c r="D47" s="615">
        <v>108.49</v>
      </c>
      <c r="E47" s="617">
        <v>97.66</v>
      </c>
      <c r="F47" s="613">
        <v>0</v>
      </c>
      <c r="G47" s="614"/>
      <c r="H47" s="664">
        <v>0</v>
      </c>
      <c r="I47" s="665">
        <v>97.66</v>
      </c>
      <c r="J47" s="62"/>
      <c r="K47" s="60"/>
      <c r="L47" s="60"/>
      <c r="M47" s="56"/>
    </row>
    <row r="48" spans="1:13" ht="11.25">
      <c r="A48" s="94">
        <v>2009</v>
      </c>
      <c r="B48" s="613">
        <v>4631</v>
      </c>
      <c r="C48" s="614"/>
      <c r="D48" s="615">
        <v>111.21</v>
      </c>
      <c r="E48" s="617"/>
      <c r="F48" s="613">
        <v>520</v>
      </c>
      <c r="G48" s="614"/>
      <c r="H48" s="615">
        <v>63.46</v>
      </c>
      <c r="I48" s="617"/>
      <c r="J48" s="62"/>
      <c r="K48" s="60"/>
      <c r="L48" s="60"/>
      <c r="M48" s="56"/>
    </row>
    <row r="49" spans="1:13" ht="12.75">
      <c r="A49" s="94" t="s">
        <v>179</v>
      </c>
      <c r="B49" s="613">
        <v>5367.31</v>
      </c>
      <c r="C49" s="614"/>
      <c r="D49" s="615">
        <v>76.76</v>
      </c>
      <c r="E49" s="617"/>
      <c r="F49" s="613">
        <v>533.58</v>
      </c>
      <c r="G49" s="614"/>
      <c r="H49" s="615">
        <v>48.72</v>
      </c>
      <c r="I49" s="617"/>
      <c r="J49" s="62"/>
      <c r="K49" s="73"/>
      <c r="L49" s="60"/>
      <c r="M49" s="60"/>
    </row>
    <row r="50" spans="1:13" ht="12.75">
      <c r="A50" s="94">
        <v>2011</v>
      </c>
      <c r="B50" s="613">
        <v>5395</v>
      </c>
      <c r="C50" s="614"/>
      <c r="D50" s="615">
        <v>77.85</v>
      </c>
      <c r="E50" s="617"/>
      <c r="F50" s="613">
        <v>547</v>
      </c>
      <c r="G50" s="614"/>
      <c r="H50" s="615">
        <v>49.36</v>
      </c>
      <c r="I50" s="617"/>
      <c r="J50" s="62"/>
      <c r="K50" s="73"/>
      <c r="L50" s="60"/>
      <c r="M50" s="60"/>
    </row>
    <row r="51" spans="1:13" ht="12.75">
      <c r="A51" s="94">
        <v>2012</v>
      </c>
      <c r="B51" s="613">
        <v>5394.52</v>
      </c>
      <c r="C51" s="614"/>
      <c r="D51" s="615">
        <v>77.86</v>
      </c>
      <c r="E51" s="617"/>
      <c r="F51" s="613">
        <v>561.59</v>
      </c>
      <c r="G51" s="614"/>
      <c r="H51" s="615">
        <v>48.08</v>
      </c>
      <c r="I51" s="617"/>
      <c r="J51" s="62"/>
      <c r="K51" s="73"/>
      <c r="L51" s="60"/>
      <c r="M51" s="60"/>
    </row>
    <row r="52" spans="1:13" ht="12.75">
      <c r="A52" s="94">
        <v>2013</v>
      </c>
      <c r="B52" s="613">
        <v>5410</v>
      </c>
      <c r="C52" s="614"/>
      <c r="D52" s="615">
        <v>77.63</v>
      </c>
      <c r="E52" s="616"/>
      <c r="F52" s="613">
        <v>576</v>
      </c>
      <c r="G52" s="614"/>
      <c r="H52" s="615">
        <v>46.86</v>
      </c>
      <c r="I52" s="617"/>
      <c r="J52" s="62"/>
      <c r="K52" s="73"/>
      <c r="L52" s="60"/>
      <c r="M52" s="60"/>
    </row>
    <row r="53" spans="1:13" ht="12.75">
      <c r="A53" s="94">
        <v>2014</v>
      </c>
      <c r="B53" s="613">
        <v>5471</v>
      </c>
      <c r="C53" s="614"/>
      <c r="D53" s="615">
        <v>77.49</v>
      </c>
      <c r="E53" s="616"/>
      <c r="F53" s="613">
        <v>591.06</v>
      </c>
      <c r="G53" s="614"/>
      <c r="H53" s="615">
        <v>45.68</v>
      </c>
      <c r="I53" s="617"/>
      <c r="J53" s="62"/>
      <c r="K53" s="73"/>
      <c r="L53" s="60"/>
      <c r="M53" s="60"/>
    </row>
    <row r="54" spans="1:13" s="56" customFormat="1" ht="12.75">
      <c r="A54" s="234">
        <v>2015</v>
      </c>
      <c r="B54" s="613">
        <v>5473</v>
      </c>
      <c r="C54" s="614"/>
      <c r="D54" s="615">
        <v>77.11</v>
      </c>
      <c r="E54" s="616"/>
      <c r="F54" s="613">
        <v>606</v>
      </c>
      <c r="G54" s="614"/>
      <c r="H54" s="615">
        <v>41.25</v>
      </c>
      <c r="I54" s="617"/>
      <c r="J54" s="62"/>
      <c r="K54" s="235"/>
      <c r="L54" s="60"/>
      <c r="M54" s="60"/>
    </row>
    <row r="55" spans="1:13" s="56" customFormat="1" ht="12.75">
      <c r="A55" s="234">
        <v>2016</v>
      </c>
      <c r="B55" s="613">
        <v>5543.94</v>
      </c>
      <c r="C55" s="614"/>
      <c r="D55" s="615">
        <v>75.58</v>
      </c>
      <c r="E55" s="616"/>
      <c r="F55" s="613">
        <v>622</v>
      </c>
      <c r="G55" s="614"/>
      <c r="H55" s="615">
        <v>45.01</v>
      </c>
      <c r="I55" s="617"/>
      <c r="J55" s="62"/>
      <c r="K55" s="235"/>
      <c r="L55" s="60"/>
      <c r="M55" s="60"/>
    </row>
    <row r="56" spans="1:13" ht="11.25">
      <c r="A56" s="55"/>
      <c r="B56" s="62"/>
      <c r="C56" s="62"/>
      <c r="D56" s="60"/>
      <c r="E56" s="60"/>
      <c r="F56" s="62"/>
      <c r="G56" s="62"/>
      <c r="H56" s="60"/>
      <c r="I56" s="60"/>
      <c r="J56" s="62"/>
      <c r="K56" s="62"/>
      <c r="L56" s="60"/>
      <c r="M56" s="60"/>
    </row>
    <row r="57" s="56" customFormat="1" ht="11.25">
      <c r="A57" s="59" t="s">
        <v>54</v>
      </c>
    </row>
    <row r="58" spans="1:10" s="56" customFormat="1" ht="11.25">
      <c r="A58" s="59" t="s">
        <v>55</v>
      </c>
      <c r="J58" s="57"/>
    </row>
    <row r="59" s="56" customFormat="1" ht="11.25">
      <c r="A59" s="59" t="s">
        <v>142</v>
      </c>
    </row>
    <row r="60" s="56" customFormat="1" ht="11.25">
      <c r="A60" s="35" t="s">
        <v>178</v>
      </c>
    </row>
    <row r="61" s="56" customFormat="1" ht="11.25">
      <c r="A61" s="63" t="s">
        <v>206</v>
      </c>
    </row>
    <row r="62" ht="11.25">
      <c r="A62" s="35" t="s">
        <v>232</v>
      </c>
    </row>
    <row r="63" ht="11.25">
      <c r="A63" s="63" t="s">
        <v>233</v>
      </c>
    </row>
  </sheetData>
  <sheetProtection/>
  <mergeCells count="177">
    <mergeCell ref="B54:C54"/>
    <mergeCell ref="D54:E54"/>
    <mergeCell ref="F54:G54"/>
    <mergeCell ref="H54:I54"/>
    <mergeCell ref="D28:E28"/>
    <mergeCell ref="F28:G28"/>
    <mergeCell ref="H28:I28"/>
    <mergeCell ref="B41:C41"/>
    <mergeCell ref="D41:E41"/>
    <mergeCell ref="F41:G41"/>
    <mergeCell ref="H41:I41"/>
    <mergeCell ref="B53:C53"/>
    <mergeCell ref="D53:E53"/>
    <mergeCell ref="F53:G53"/>
    <mergeCell ref="H53:I53"/>
    <mergeCell ref="D27:E27"/>
    <mergeCell ref="F27:G27"/>
    <mergeCell ref="H27:I27"/>
    <mergeCell ref="B40:C40"/>
    <mergeCell ref="D40:E40"/>
    <mergeCell ref="F40:G40"/>
    <mergeCell ref="H40:I40"/>
    <mergeCell ref="B52:C52"/>
    <mergeCell ref="D52:E52"/>
    <mergeCell ref="F52:G52"/>
    <mergeCell ref="H52:I52"/>
    <mergeCell ref="B51:C51"/>
    <mergeCell ref="D51:E51"/>
    <mergeCell ref="F51:G51"/>
    <mergeCell ref="H51:I51"/>
    <mergeCell ref="H26:I26"/>
    <mergeCell ref="B39:C39"/>
    <mergeCell ref="D39:E39"/>
    <mergeCell ref="F39:G39"/>
    <mergeCell ref="H39:I39"/>
    <mergeCell ref="H37:I37"/>
    <mergeCell ref="F33:G33"/>
    <mergeCell ref="D35:E35"/>
    <mergeCell ref="B37:C37"/>
    <mergeCell ref="B29:C29"/>
    <mergeCell ref="D25:E25"/>
    <mergeCell ref="F25:G25"/>
    <mergeCell ref="H25:I25"/>
    <mergeCell ref="B38:C38"/>
    <mergeCell ref="F38:G38"/>
    <mergeCell ref="H38:I38"/>
    <mergeCell ref="D36:E36"/>
    <mergeCell ref="F36:G36"/>
    <mergeCell ref="H36:I36"/>
    <mergeCell ref="F26:G26"/>
    <mergeCell ref="H23:I23"/>
    <mergeCell ref="F35:G35"/>
    <mergeCell ref="H35:I35"/>
    <mergeCell ref="F34:G34"/>
    <mergeCell ref="H34:I34"/>
    <mergeCell ref="B49:C49"/>
    <mergeCell ref="D49:E49"/>
    <mergeCell ref="F49:G49"/>
    <mergeCell ref="H49:I49"/>
    <mergeCell ref="B36:C36"/>
    <mergeCell ref="H46:I46"/>
    <mergeCell ref="B48:C48"/>
    <mergeCell ref="D48:E48"/>
    <mergeCell ref="H47:I47"/>
    <mergeCell ref="F45:I45"/>
    <mergeCell ref="F48:G48"/>
    <mergeCell ref="H48:I48"/>
    <mergeCell ref="F47:G47"/>
    <mergeCell ref="B47:C47"/>
    <mergeCell ref="D47:E47"/>
    <mergeCell ref="B46:C46"/>
    <mergeCell ref="F46:G46"/>
    <mergeCell ref="D46:E46"/>
    <mergeCell ref="H22:I22"/>
    <mergeCell ref="F32:I32"/>
    <mergeCell ref="H33:I33"/>
    <mergeCell ref="B23:C23"/>
    <mergeCell ref="D23:E23"/>
    <mergeCell ref="F23:G23"/>
    <mergeCell ref="B32:E32"/>
    <mergeCell ref="B22:C22"/>
    <mergeCell ref="D22:E22"/>
    <mergeCell ref="F22:G22"/>
    <mergeCell ref="F37:G37"/>
    <mergeCell ref="D24:E24"/>
    <mergeCell ref="B26:C26"/>
    <mergeCell ref="D26:E26"/>
    <mergeCell ref="B27:C27"/>
    <mergeCell ref="B28:C28"/>
    <mergeCell ref="B25:C25"/>
    <mergeCell ref="B45:E45"/>
    <mergeCell ref="B33:C33"/>
    <mergeCell ref="D33:E33"/>
    <mergeCell ref="B34:C34"/>
    <mergeCell ref="D34:E34"/>
    <mergeCell ref="B35:C35"/>
    <mergeCell ref="D38:E38"/>
    <mergeCell ref="D37:E37"/>
    <mergeCell ref="F21:G21"/>
    <mergeCell ref="H21:I21"/>
    <mergeCell ref="B20:C20"/>
    <mergeCell ref="D20:E20"/>
    <mergeCell ref="F20:G20"/>
    <mergeCell ref="H20:I20"/>
    <mergeCell ref="B21:C21"/>
    <mergeCell ref="D21:E21"/>
    <mergeCell ref="B19:C19"/>
    <mergeCell ref="D19:E19"/>
    <mergeCell ref="F19:G19"/>
    <mergeCell ref="H19:I19"/>
    <mergeCell ref="B18:C18"/>
    <mergeCell ref="D18:E18"/>
    <mergeCell ref="F18:G18"/>
    <mergeCell ref="H18:I18"/>
    <mergeCell ref="B17:C17"/>
    <mergeCell ref="D17:E17"/>
    <mergeCell ref="F17:G17"/>
    <mergeCell ref="H17:I17"/>
    <mergeCell ref="B16:C16"/>
    <mergeCell ref="D16:E16"/>
    <mergeCell ref="F16:G16"/>
    <mergeCell ref="H16:I16"/>
    <mergeCell ref="B15:C15"/>
    <mergeCell ref="D15:E15"/>
    <mergeCell ref="F15:G15"/>
    <mergeCell ref="H15:I15"/>
    <mergeCell ref="B14:C14"/>
    <mergeCell ref="D14:E14"/>
    <mergeCell ref="F14:G14"/>
    <mergeCell ref="H14:I14"/>
    <mergeCell ref="F13:G13"/>
    <mergeCell ref="H13:I13"/>
    <mergeCell ref="B12:C12"/>
    <mergeCell ref="D12:E12"/>
    <mergeCell ref="F12:G12"/>
    <mergeCell ref="H12:I12"/>
    <mergeCell ref="D13:E13"/>
    <mergeCell ref="B8:C8"/>
    <mergeCell ref="D8:E8"/>
    <mergeCell ref="F8:G8"/>
    <mergeCell ref="H8:I8"/>
    <mergeCell ref="B11:C11"/>
    <mergeCell ref="D11:E11"/>
    <mergeCell ref="F11:G11"/>
    <mergeCell ref="H11:I11"/>
    <mergeCell ref="B10:C10"/>
    <mergeCell ref="D10:E10"/>
    <mergeCell ref="B24:C24"/>
    <mergeCell ref="F24:G24"/>
    <mergeCell ref="H24:I24"/>
    <mergeCell ref="B9:C9"/>
    <mergeCell ref="D9:E9"/>
    <mergeCell ref="F9:G9"/>
    <mergeCell ref="H9:I9"/>
    <mergeCell ref="F10:G10"/>
    <mergeCell ref="H10:I10"/>
    <mergeCell ref="B13:C13"/>
    <mergeCell ref="H42:I42"/>
    <mergeCell ref="B50:C50"/>
    <mergeCell ref="D50:E50"/>
    <mergeCell ref="F50:G50"/>
    <mergeCell ref="H50:I50"/>
    <mergeCell ref="A2:I2"/>
    <mergeCell ref="A4:I4"/>
    <mergeCell ref="A5:I5"/>
    <mergeCell ref="B7:E7"/>
    <mergeCell ref="F7:I7"/>
    <mergeCell ref="B55:C55"/>
    <mergeCell ref="D55:E55"/>
    <mergeCell ref="F55:G55"/>
    <mergeCell ref="H55:I55"/>
    <mergeCell ref="D29:E29"/>
    <mergeCell ref="F29:G29"/>
    <mergeCell ref="H29:I29"/>
    <mergeCell ref="B42:C42"/>
    <mergeCell ref="D42:E42"/>
    <mergeCell ref="F42:G42"/>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8"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64"/>
  <sheetViews>
    <sheetView zoomScalePageLayoutView="0" workbookViewId="0" topLeftCell="A1">
      <selection activeCell="Q41" sqref="Q41"/>
    </sheetView>
  </sheetViews>
  <sheetFormatPr defaultColWidth="9.140625" defaultRowHeight="12.75"/>
  <cols>
    <col min="1" max="1" width="25.28125" style="244" customWidth="1"/>
    <col min="2" max="2" width="14.7109375" style="245" customWidth="1"/>
    <col min="3" max="3" width="12.00390625" style="244" customWidth="1"/>
    <col min="4" max="4" width="11.7109375" style="245" customWidth="1"/>
    <col min="5" max="6" width="11.7109375" style="244" customWidth="1"/>
    <col min="7" max="8" width="11.7109375" style="245" customWidth="1"/>
    <col min="9" max="9" width="11.7109375" style="244" customWidth="1"/>
    <col min="10" max="11" width="11.7109375" style="245" customWidth="1"/>
    <col min="12" max="12" width="11.7109375" style="244" customWidth="1"/>
    <col min="13" max="14" width="11.7109375" style="245" customWidth="1"/>
    <col min="15" max="15" width="7.421875" style="244" customWidth="1"/>
    <col min="16" max="16" width="8.8515625" style="244" customWidth="1"/>
    <col min="17" max="16384" width="9.140625" style="245" customWidth="1"/>
  </cols>
  <sheetData>
    <row r="1" spans="1:2" ht="12.75">
      <c r="A1" s="75" t="s">
        <v>303</v>
      </c>
      <c r="B1" s="243"/>
    </row>
    <row r="2" spans="1:16" ht="12.75">
      <c r="A2" s="672" t="s">
        <v>323</v>
      </c>
      <c r="B2" s="672"/>
      <c r="C2" s="672"/>
      <c r="D2" s="672"/>
      <c r="E2" s="672"/>
      <c r="F2" s="672"/>
      <c r="G2" s="672"/>
      <c r="H2" s="246"/>
      <c r="I2" s="247"/>
      <c r="J2" s="246"/>
      <c r="K2" s="246"/>
      <c r="L2" s="247"/>
      <c r="M2" s="246"/>
      <c r="N2" s="246"/>
      <c r="O2" s="247"/>
      <c r="P2" s="247"/>
    </row>
    <row r="3" spans="1:16" ht="12.75">
      <c r="A3" s="247"/>
      <c r="B3" s="246"/>
      <c r="C3" s="247"/>
      <c r="D3" s="246"/>
      <c r="E3" s="247"/>
      <c r="F3" s="247"/>
      <c r="G3" s="246"/>
      <c r="H3" s="246"/>
      <c r="I3" s="247"/>
      <c r="J3" s="246"/>
      <c r="K3" s="246"/>
      <c r="L3" s="247"/>
      <c r="M3" s="246"/>
      <c r="N3" s="246"/>
      <c r="O3" s="247"/>
      <c r="P3" s="247"/>
    </row>
    <row r="4" spans="1:16" ht="12.75">
      <c r="A4" s="672" t="s">
        <v>212</v>
      </c>
      <c r="B4" s="672"/>
      <c r="C4" s="672"/>
      <c r="D4" s="672"/>
      <c r="E4" s="672"/>
      <c r="F4" s="672"/>
      <c r="G4" s="672"/>
      <c r="H4" s="248"/>
      <c r="I4" s="247"/>
      <c r="J4" s="246"/>
      <c r="K4" s="246"/>
      <c r="L4" s="247"/>
      <c r="M4" s="246"/>
      <c r="N4" s="246"/>
      <c r="O4" s="247"/>
      <c r="P4" s="247"/>
    </row>
    <row r="5" spans="1:8" s="252" customFormat="1" ht="15">
      <c r="A5" s="277" t="s">
        <v>307</v>
      </c>
      <c r="B5" s="250"/>
      <c r="C5" s="250"/>
      <c r="D5" s="250"/>
      <c r="E5" s="249"/>
      <c r="F5" s="250"/>
      <c r="G5" s="250"/>
      <c r="H5" s="251"/>
    </row>
    <row r="6" spans="1:5" s="252" customFormat="1" ht="14.25" customHeight="1" thickBot="1">
      <c r="A6" s="253"/>
      <c r="E6" s="253"/>
    </row>
    <row r="7" spans="1:5" s="106" customFormat="1" ht="27.75" customHeight="1">
      <c r="A7" s="254"/>
      <c r="B7" s="255" t="s">
        <v>229</v>
      </c>
      <c r="C7" s="255" t="s">
        <v>231</v>
      </c>
      <c r="E7" s="101"/>
    </row>
    <row r="8" spans="1:5" s="106" customFormat="1" ht="12.75">
      <c r="A8" s="101" t="s">
        <v>5</v>
      </c>
      <c r="B8" s="163">
        <v>243</v>
      </c>
      <c r="C8" s="163">
        <v>199</v>
      </c>
      <c r="E8" s="101"/>
    </row>
    <row r="9" spans="1:5" s="106" customFormat="1" ht="12.75">
      <c r="A9" s="101" t="s">
        <v>6</v>
      </c>
      <c r="B9" s="163">
        <v>13</v>
      </c>
      <c r="C9" s="163">
        <v>12</v>
      </c>
      <c r="E9" s="101"/>
    </row>
    <row r="10" spans="1:5" s="106" customFormat="1" ht="12.75">
      <c r="A10" s="101" t="s">
        <v>8</v>
      </c>
      <c r="B10" s="163">
        <v>5</v>
      </c>
      <c r="C10" s="163">
        <v>4</v>
      </c>
      <c r="E10" s="101"/>
    </row>
    <row r="11" spans="1:5" s="106" customFormat="1" ht="12.75">
      <c r="A11" s="101" t="s">
        <v>9</v>
      </c>
      <c r="B11" s="163">
        <v>5</v>
      </c>
      <c r="C11" s="163">
        <v>4</v>
      </c>
      <c r="E11" s="101"/>
    </row>
    <row r="12" spans="1:5" s="106" customFormat="1" ht="12.75">
      <c r="A12" s="101" t="s">
        <v>10</v>
      </c>
      <c r="B12" s="163">
        <v>5</v>
      </c>
      <c r="C12" s="163">
        <v>3</v>
      </c>
      <c r="E12" s="101"/>
    </row>
    <row r="13" spans="1:5" s="106" customFormat="1" ht="14.25">
      <c r="A13" s="256" t="s">
        <v>11</v>
      </c>
      <c r="B13" s="257">
        <f>SUM(B8:B12)</f>
        <v>271</v>
      </c>
      <c r="C13" s="257">
        <f>SUM(C8:C12)</f>
        <v>222</v>
      </c>
      <c r="E13" s="101"/>
    </row>
    <row r="14" spans="1:5" s="106" customFormat="1" ht="6" customHeight="1">
      <c r="A14" s="101"/>
      <c r="E14" s="101"/>
    </row>
    <row r="15" spans="1:5" s="106" customFormat="1" ht="12.75">
      <c r="A15" s="102" t="s">
        <v>210</v>
      </c>
      <c r="E15" s="101"/>
    </row>
    <row r="16" spans="1:5" s="106" customFormat="1" ht="12.75">
      <c r="A16" s="258" t="s">
        <v>230</v>
      </c>
      <c r="E16" s="101"/>
    </row>
    <row r="17" spans="1:5" s="106" customFormat="1" ht="12.75">
      <c r="A17" s="102"/>
      <c r="E17" s="101"/>
    </row>
    <row r="19" spans="1:7" ht="12.75">
      <c r="A19" s="672" t="s">
        <v>211</v>
      </c>
      <c r="B19" s="672"/>
      <c r="C19" s="672"/>
      <c r="D19" s="672"/>
      <c r="E19" s="672"/>
      <c r="F19" s="672"/>
      <c r="G19" s="672"/>
    </row>
    <row r="21" spans="1:9" ht="13.5">
      <c r="A21" s="671" t="s">
        <v>308</v>
      </c>
      <c r="B21" s="671"/>
      <c r="C21" s="671"/>
      <c r="D21" s="671"/>
      <c r="E21" s="671"/>
      <c r="F21" s="671"/>
      <c r="G21" s="671"/>
      <c r="H21" s="671"/>
      <c r="I21" s="671"/>
    </row>
    <row r="22" ht="5.25" customHeight="1" thickBot="1"/>
    <row r="23" spans="1:16" s="260" customFormat="1" ht="12.75">
      <c r="A23" s="673" t="s">
        <v>272</v>
      </c>
      <c r="B23" s="666"/>
      <c r="C23" s="666"/>
      <c r="D23" s="666" t="s">
        <v>273</v>
      </c>
      <c r="E23" s="666"/>
      <c r="F23" s="666"/>
      <c r="G23" s="666" t="s">
        <v>274</v>
      </c>
      <c r="H23" s="666"/>
      <c r="I23" s="667"/>
      <c r="L23" s="261"/>
      <c r="O23" s="261"/>
      <c r="P23" s="261"/>
    </row>
    <row r="24" spans="1:16" s="260" customFormat="1" ht="12.75">
      <c r="A24" s="262" t="s">
        <v>275</v>
      </c>
      <c r="B24" s="262" t="s">
        <v>276</v>
      </c>
      <c r="C24" s="262" t="s">
        <v>11</v>
      </c>
      <c r="D24" s="263" t="s">
        <v>275</v>
      </c>
      <c r="E24" s="262" t="s">
        <v>276</v>
      </c>
      <c r="F24" s="264" t="s">
        <v>11</v>
      </c>
      <c r="G24" s="262" t="s">
        <v>275</v>
      </c>
      <c r="H24" s="262" t="s">
        <v>276</v>
      </c>
      <c r="I24" s="262" t="s">
        <v>11</v>
      </c>
      <c r="L24" s="261"/>
      <c r="O24" s="261"/>
      <c r="P24" s="261"/>
    </row>
    <row r="25" spans="1:9" ht="12.75">
      <c r="A25" s="265">
        <v>2569</v>
      </c>
      <c r="B25" s="266">
        <v>1957</v>
      </c>
      <c r="C25" s="265">
        <f>SUM(A25:B25)</f>
        <v>4526</v>
      </c>
      <c r="D25" s="267">
        <v>2327</v>
      </c>
      <c r="E25" s="265">
        <v>1957</v>
      </c>
      <c r="F25" s="268">
        <f>SUM(I25)</f>
        <v>4795</v>
      </c>
      <c r="G25" s="266">
        <v>2605</v>
      </c>
      <c r="H25" s="266">
        <v>2190</v>
      </c>
      <c r="I25" s="265">
        <f>SUM(G25:H25)</f>
        <v>4795</v>
      </c>
    </row>
    <row r="27" spans="1:9" ht="26.25" customHeight="1">
      <c r="A27" s="669" t="s">
        <v>309</v>
      </c>
      <c r="B27" s="669"/>
      <c r="C27" s="669"/>
      <c r="D27" s="669"/>
      <c r="E27" s="669"/>
      <c r="F27" s="669"/>
      <c r="G27" s="669"/>
      <c r="H27" s="669"/>
      <c r="I27" s="669"/>
    </row>
    <row r="28" spans="1:9" ht="26.25" customHeight="1">
      <c r="A28" s="669" t="s">
        <v>320</v>
      </c>
      <c r="B28" s="669"/>
      <c r="C28" s="669"/>
      <c r="D28" s="669"/>
      <c r="E28" s="669"/>
      <c r="F28" s="669"/>
      <c r="G28" s="669"/>
      <c r="H28" s="669"/>
      <c r="I28" s="669"/>
    </row>
    <row r="31" spans="1:9" ht="13.5">
      <c r="A31" s="671" t="s">
        <v>310</v>
      </c>
      <c r="B31" s="671"/>
      <c r="C31" s="671"/>
      <c r="D31" s="671"/>
      <c r="E31" s="671"/>
      <c r="F31" s="671"/>
      <c r="G31" s="671"/>
      <c r="H31" s="671"/>
      <c r="I31" s="671"/>
    </row>
    <row r="32" ht="4.5" customHeight="1"/>
    <row r="33" spans="1:9" ht="26.25" customHeight="1">
      <c r="A33" s="669" t="s">
        <v>321</v>
      </c>
      <c r="B33" s="669"/>
      <c r="C33" s="669"/>
      <c r="D33" s="669"/>
      <c r="E33" s="669"/>
      <c r="F33" s="669"/>
      <c r="G33" s="669"/>
      <c r="H33" s="669"/>
      <c r="I33" s="669"/>
    </row>
    <row r="34" spans="1:9" ht="27" customHeight="1">
      <c r="A34" s="669" t="s">
        <v>277</v>
      </c>
      <c r="B34" s="669"/>
      <c r="C34" s="669"/>
      <c r="D34" s="669"/>
      <c r="E34" s="669"/>
      <c r="F34" s="669"/>
      <c r="G34" s="669"/>
      <c r="H34" s="669"/>
      <c r="I34" s="669"/>
    </row>
    <row r="35" spans="1:9" ht="27" customHeight="1">
      <c r="A35" s="670" t="s">
        <v>324</v>
      </c>
      <c r="B35" s="670"/>
      <c r="C35" s="670"/>
      <c r="D35" s="670"/>
      <c r="E35" s="670"/>
      <c r="F35" s="670"/>
      <c r="G35" s="670"/>
      <c r="H35" s="670"/>
      <c r="I35" s="670"/>
    </row>
    <row r="36" ht="13.5" thickBot="1"/>
    <row r="37" spans="1:4" ht="12.75">
      <c r="A37" s="668" t="s">
        <v>278</v>
      </c>
      <c r="B37" s="668"/>
      <c r="C37" s="668"/>
      <c r="D37" s="668"/>
    </row>
    <row r="38" spans="1:4" ht="12.75">
      <c r="A38" s="262" t="s">
        <v>279</v>
      </c>
      <c r="B38" s="269" t="s">
        <v>259</v>
      </c>
      <c r="C38" s="269" t="s">
        <v>260</v>
      </c>
      <c r="D38" s="262" t="s">
        <v>261</v>
      </c>
    </row>
    <row r="39" spans="1:16" s="243" customFormat="1" ht="12.75">
      <c r="A39" s="278">
        <v>32654</v>
      </c>
      <c r="B39" s="279">
        <v>21024</v>
      </c>
      <c r="C39" s="279">
        <v>11630</v>
      </c>
      <c r="D39" s="280">
        <f>B39/A39</f>
        <v>0.6438414895571752</v>
      </c>
      <c r="E39" s="259"/>
      <c r="F39" s="259"/>
      <c r="I39" s="259"/>
      <c r="L39" s="259"/>
      <c r="O39" s="259"/>
      <c r="P39" s="259"/>
    </row>
    <row r="40" ht="13.5" thickBot="1"/>
    <row r="41" spans="1:4" ht="12.75">
      <c r="A41" s="668" t="s">
        <v>258</v>
      </c>
      <c r="B41" s="668"/>
      <c r="C41" s="668"/>
      <c r="D41" s="668"/>
    </row>
    <row r="42" spans="1:4" ht="12.75">
      <c r="A42" s="271" t="s">
        <v>280</v>
      </c>
      <c r="B42" s="269" t="s">
        <v>259</v>
      </c>
      <c r="C42" s="269" t="s">
        <v>260</v>
      </c>
      <c r="D42" s="262" t="s">
        <v>261</v>
      </c>
    </row>
    <row r="43" spans="1:4" ht="12.75">
      <c r="A43" s="244" t="s">
        <v>262</v>
      </c>
      <c r="B43" s="270">
        <v>338</v>
      </c>
      <c r="C43" s="270">
        <v>149</v>
      </c>
      <c r="D43" s="281">
        <f>B43/(B43+C43)</f>
        <v>0.6940451745379876</v>
      </c>
    </row>
    <row r="44" spans="1:4" ht="12.75">
      <c r="A44" s="244" t="s">
        <v>263</v>
      </c>
      <c r="B44" s="270">
        <v>748</v>
      </c>
      <c r="C44" s="270">
        <v>410</v>
      </c>
      <c r="D44" s="281">
        <f>B44/(B44+C44)</f>
        <v>0.6459412780656304</v>
      </c>
    </row>
    <row r="45" spans="1:4" ht="12.75">
      <c r="A45" s="244" t="s">
        <v>218</v>
      </c>
      <c r="B45" s="270">
        <v>19938</v>
      </c>
      <c r="C45" s="270">
        <v>11071</v>
      </c>
      <c r="D45" s="281">
        <f>B45/(B45+C45)</f>
        <v>0.6429746202715341</v>
      </c>
    </row>
    <row r="46" spans="1:16" s="283" customFormat="1" ht="12.75">
      <c r="A46" s="274" t="s">
        <v>11</v>
      </c>
      <c r="B46" s="282">
        <f>SUM(B43:B45)</f>
        <v>21024</v>
      </c>
      <c r="C46" s="282">
        <f>SUM(C43:C45)</f>
        <v>11630</v>
      </c>
      <c r="D46" s="275"/>
      <c r="E46" s="274"/>
      <c r="F46" s="274"/>
      <c r="I46" s="274"/>
      <c r="L46" s="274"/>
      <c r="O46" s="274"/>
      <c r="P46" s="274"/>
    </row>
    <row r="47" ht="13.5" thickBot="1"/>
    <row r="48" spans="1:4" ht="12.75">
      <c r="A48" s="668" t="s">
        <v>264</v>
      </c>
      <c r="B48" s="668"/>
      <c r="C48" s="668"/>
      <c r="D48" s="668"/>
    </row>
    <row r="49" spans="1:4" ht="12.75">
      <c r="A49" s="271" t="s">
        <v>281</v>
      </c>
      <c r="B49" s="269" t="s">
        <v>259</v>
      </c>
      <c r="C49" s="269" t="s">
        <v>260</v>
      </c>
      <c r="D49" s="262" t="s">
        <v>261</v>
      </c>
    </row>
    <row r="50" spans="1:4" ht="12.75">
      <c r="A50" s="244" t="s">
        <v>262</v>
      </c>
      <c r="B50" s="270">
        <v>338</v>
      </c>
      <c r="C50" s="270">
        <v>149</v>
      </c>
      <c r="D50" s="281">
        <f>B50/(B50+C50)</f>
        <v>0.6940451745379876</v>
      </c>
    </row>
    <row r="51" spans="1:4" ht="12.75">
      <c r="A51" s="244" t="s">
        <v>14</v>
      </c>
      <c r="B51" s="270">
        <v>3340</v>
      </c>
      <c r="C51" s="270">
        <v>3174</v>
      </c>
      <c r="D51" s="281">
        <f>B51/(B51+C51)</f>
        <v>0.512741786920479</v>
      </c>
    </row>
    <row r="52" spans="1:4" ht="12.75">
      <c r="A52" s="244" t="s">
        <v>16</v>
      </c>
      <c r="B52" s="270">
        <v>14262</v>
      </c>
      <c r="C52" s="270">
        <v>5831</v>
      </c>
      <c r="D52" s="281">
        <f>B52/(B52+C52)</f>
        <v>0.7097994326382322</v>
      </c>
    </row>
    <row r="53" spans="1:4" ht="12.75">
      <c r="A53" s="244" t="s">
        <v>17</v>
      </c>
      <c r="B53" s="270">
        <v>240</v>
      </c>
      <c r="C53" s="270">
        <v>135</v>
      </c>
      <c r="D53" s="281">
        <f>B53/(B53+C53)</f>
        <v>0.64</v>
      </c>
    </row>
    <row r="54" spans="1:4" ht="12.75">
      <c r="A54" s="244" t="s">
        <v>15</v>
      </c>
      <c r="B54" s="270">
        <v>2844</v>
      </c>
      <c r="C54" s="270">
        <v>2341</v>
      </c>
      <c r="D54" s="281">
        <f>B54/(B54+C54)</f>
        <v>0.5485053037608486</v>
      </c>
    </row>
    <row r="55" spans="1:16" s="283" customFormat="1" ht="12.75">
      <c r="A55" s="274" t="s">
        <v>11</v>
      </c>
      <c r="B55" s="282">
        <f>SUM(B50:B54)</f>
        <v>21024</v>
      </c>
      <c r="C55" s="282">
        <f>SUM(C50:C54)</f>
        <v>11630</v>
      </c>
      <c r="D55" s="275"/>
      <c r="E55" s="274"/>
      <c r="F55" s="274"/>
      <c r="I55" s="274"/>
      <c r="L55" s="274"/>
      <c r="O55" s="274"/>
      <c r="P55" s="274"/>
    </row>
    <row r="56" spans="1:16" s="283" customFormat="1" ht="12.75">
      <c r="A56" s="274"/>
      <c r="B56" s="284"/>
      <c r="C56" s="284"/>
      <c r="D56" s="274"/>
      <c r="E56" s="274"/>
      <c r="F56" s="274"/>
      <c r="I56" s="274"/>
      <c r="L56" s="274"/>
      <c r="O56" s="274"/>
      <c r="P56" s="274"/>
    </row>
    <row r="58" spans="1:2" ht="13.5">
      <c r="A58" s="671" t="s">
        <v>311</v>
      </c>
      <c r="B58" s="671"/>
    </row>
    <row r="59" ht="4.5" customHeight="1" thickBot="1">
      <c r="A59" s="259"/>
    </row>
    <row r="60" spans="1:16" ht="12.75">
      <c r="A60" s="272" t="s">
        <v>286</v>
      </c>
      <c r="B60" s="273" t="s">
        <v>285</v>
      </c>
      <c r="C60" s="245"/>
      <c r="D60" s="244"/>
      <c r="F60" s="245"/>
      <c r="H60" s="244"/>
      <c r="I60" s="245"/>
      <c r="K60" s="244"/>
      <c r="L60" s="245"/>
      <c r="N60" s="244"/>
      <c r="P60" s="245"/>
    </row>
    <row r="61" spans="1:16" ht="12.75">
      <c r="A61" s="244" t="s">
        <v>282</v>
      </c>
      <c r="B61" s="267">
        <v>19</v>
      </c>
      <c r="C61" s="245"/>
      <c r="D61" s="244"/>
      <c r="F61" s="245"/>
      <c r="H61" s="244"/>
      <c r="I61" s="245"/>
      <c r="K61" s="244"/>
      <c r="L61" s="245"/>
      <c r="N61" s="244"/>
      <c r="P61" s="245"/>
    </row>
    <row r="62" spans="1:16" ht="12.75">
      <c r="A62" s="244" t="s">
        <v>283</v>
      </c>
      <c r="B62" s="267">
        <v>33</v>
      </c>
      <c r="C62" s="245"/>
      <c r="D62" s="244"/>
      <c r="F62" s="245"/>
      <c r="H62" s="244"/>
      <c r="I62" s="245"/>
      <c r="K62" s="244"/>
      <c r="L62" s="245"/>
      <c r="N62" s="244"/>
      <c r="P62" s="245"/>
    </row>
    <row r="63" spans="1:16" ht="12.75">
      <c r="A63" s="244" t="s">
        <v>284</v>
      </c>
      <c r="B63" s="267">
        <v>1087</v>
      </c>
      <c r="C63" s="245"/>
      <c r="D63" s="244"/>
      <c r="F63" s="245"/>
      <c r="H63" s="244"/>
      <c r="I63" s="245"/>
      <c r="K63" s="244"/>
      <c r="L63" s="245"/>
      <c r="N63" s="244"/>
      <c r="P63" s="245"/>
    </row>
    <row r="64" spans="1:16" ht="12.75">
      <c r="A64" s="274" t="s">
        <v>11</v>
      </c>
      <c r="B64" s="398">
        <v>1139</v>
      </c>
      <c r="C64" s="245"/>
      <c r="D64" s="244"/>
      <c r="F64" s="245"/>
      <c r="H64" s="244"/>
      <c r="I64" s="245"/>
      <c r="K64" s="244"/>
      <c r="L64" s="245"/>
      <c r="N64" s="244"/>
      <c r="P64" s="245"/>
    </row>
  </sheetData>
  <sheetProtection/>
  <mergeCells count="17">
    <mergeCell ref="A58:B58"/>
    <mergeCell ref="A21:I21"/>
    <mergeCell ref="A31:I31"/>
    <mergeCell ref="A27:I27"/>
    <mergeCell ref="A34:I34"/>
    <mergeCell ref="A2:G2"/>
    <mergeCell ref="A4:G4"/>
    <mergeCell ref="A19:G19"/>
    <mergeCell ref="A23:C23"/>
    <mergeCell ref="D23:F23"/>
    <mergeCell ref="G23:I23"/>
    <mergeCell ref="A37:D37"/>
    <mergeCell ref="A41:D41"/>
    <mergeCell ref="A33:I33"/>
    <mergeCell ref="A35:I35"/>
    <mergeCell ref="A48:D48"/>
    <mergeCell ref="A28:I28"/>
  </mergeCells>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Y58" sqref="Y58"/>
    </sheetView>
  </sheetViews>
  <sheetFormatPr defaultColWidth="9.140625" defaultRowHeight="12.75"/>
  <cols>
    <col min="1" max="1" width="15.7109375" style="2" customWidth="1"/>
    <col min="2" max="2" width="31.421875" style="529" customWidth="1"/>
    <col min="3" max="3" width="16.57421875" style="529" customWidth="1"/>
    <col min="4" max="4" width="14.421875" style="529" customWidth="1"/>
    <col min="5" max="5" width="14.421875" style="0" customWidth="1"/>
    <col min="6" max="6" width="14.28125" style="0" customWidth="1"/>
    <col min="7" max="7" width="12.00390625" style="0" customWidth="1"/>
    <col min="8" max="8" width="12.28125" style="0" customWidth="1"/>
    <col min="9" max="9" width="12.57421875" style="0" customWidth="1"/>
    <col min="10" max="10" width="11.00390625" style="0" customWidth="1"/>
    <col min="11" max="11" width="10.57421875" style="0" customWidth="1"/>
    <col min="12" max="12" width="13.421875" style="0" customWidth="1"/>
    <col min="15" max="15" width="10.00390625" style="0" bestFit="1" customWidth="1"/>
  </cols>
  <sheetData>
    <row r="1" ht="12.75">
      <c r="A1" s="3" t="s">
        <v>303</v>
      </c>
    </row>
    <row r="2" spans="1:9" ht="12.75">
      <c r="A2" s="680" t="s">
        <v>357</v>
      </c>
      <c r="B2" s="680"/>
      <c r="C2" s="680"/>
      <c r="D2" s="680"/>
      <c r="E2" s="680"/>
      <c r="F2" s="530"/>
      <c r="G2" s="530"/>
      <c r="H2" s="530"/>
      <c r="I2" s="530"/>
    </row>
    <row r="4" spans="1:6" ht="12.75">
      <c r="A4" s="595" t="s">
        <v>358</v>
      </c>
      <c r="B4" s="595"/>
      <c r="C4" s="595"/>
      <c r="D4" s="595"/>
      <c r="E4" s="595"/>
      <c r="F4" s="595"/>
    </row>
    <row r="5" ht="13.5" thickBot="1"/>
    <row r="6" spans="1:9" ht="12.75">
      <c r="A6" s="531" t="s">
        <v>359</v>
      </c>
      <c r="B6" s="531"/>
      <c r="C6" s="532" t="s">
        <v>57</v>
      </c>
      <c r="D6" s="532" t="s">
        <v>58</v>
      </c>
      <c r="E6" s="533" t="s">
        <v>59</v>
      </c>
      <c r="F6" s="533" t="s">
        <v>11</v>
      </c>
      <c r="G6" s="534"/>
      <c r="H6" s="535"/>
      <c r="I6" s="535"/>
    </row>
    <row r="7" spans="1:24" ht="12.75">
      <c r="A7" s="536">
        <v>2010</v>
      </c>
      <c r="B7" s="536"/>
      <c r="C7" s="537">
        <v>56120000</v>
      </c>
      <c r="D7" s="538">
        <v>142755000</v>
      </c>
      <c r="E7" s="539">
        <v>36282000</v>
      </c>
      <c r="F7" s="539">
        <v>235157000</v>
      </c>
      <c r="G7" s="540"/>
      <c r="S7" s="528"/>
      <c r="T7" s="528"/>
      <c r="U7" s="528"/>
      <c r="V7" s="528"/>
      <c r="W7" s="528"/>
      <c r="X7" s="528"/>
    </row>
    <row r="8" spans="1:24" ht="12.75">
      <c r="A8" s="536">
        <v>2011</v>
      </c>
      <c r="B8" s="536"/>
      <c r="C8" s="537">
        <v>57639000</v>
      </c>
      <c r="D8" s="538">
        <v>149880000</v>
      </c>
      <c r="E8" s="539">
        <v>35157000</v>
      </c>
      <c r="F8" s="539">
        <v>242676000</v>
      </c>
      <c r="G8" s="540"/>
      <c r="S8" s="528"/>
      <c r="T8" s="528"/>
      <c r="U8" s="528"/>
      <c r="V8" s="528"/>
      <c r="W8" s="528"/>
      <c r="X8" s="528"/>
    </row>
    <row r="9" spans="1:24" ht="12.75">
      <c r="A9" s="536">
        <v>2012</v>
      </c>
      <c r="B9" s="536"/>
      <c r="C9" s="537">
        <v>55143000</v>
      </c>
      <c r="D9" s="538">
        <v>146802000</v>
      </c>
      <c r="E9" s="539">
        <v>43675000</v>
      </c>
      <c r="F9" s="539">
        <v>245620000</v>
      </c>
      <c r="G9" s="540"/>
      <c r="H9" s="541"/>
      <c r="I9" s="541"/>
      <c r="J9" s="528"/>
      <c r="L9" s="528"/>
      <c r="S9" s="528"/>
      <c r="T9" s="528"/>
      <c r="U9" s="528"/>
      <c r="V9" s="528"/>
      <c r="W9" s="528"/>
      <c r="X9" s="528"/>
    </row>
    <row r="10" spans="1:24" ht="12.75">
      <c r="A10" s="536">
        <v>2013</v>
      </c>
      <c r="B10" s="536"/>
      <c r="C10" s="537">
        <v>62351000</v>
      </c>
      <c r="D10" s="538">
        <v>165451000</v>
      </c>
      <c r="E10" s="539">
        <v>52311000</v>
      </c>
      <c r="F10" s="539">
        <v>280113000</v>
      </c>
      <c r="G10" s="540"/>
      <c r="H10" s="541"/>
      <c r="I10" s="541"/>
      <c r="J10" s="528"/>
      <c r="L10" s="528"/>
      <c r="S10" s="528"/>
      <c r="T10" s="528"/>
      <c r="U10" s="528"/>
      <c r="V10" s="528"/>
      <c r="W10" s="528"/>
      <c r="X10" s="528"/>
    </row>
    <row r="11" spans="1:24" ht="12.75">
      <c r="A11" s="536">
        <v>2014</v>
      </c>
      <c r="B11" s="536"/>
      <c r="C11" s="537">
        <v>79350000</v>
      </c>
      <c r="D11" s="542">
        <v>164886000</v>
      </c>
      <c r="E11" s="543">
        <v>68103000</v>
      </c>
      <c r="F11" s="539">
        <v>312339000</v>
      </c>
      <c r="G11" s="544"/>
      <c r="H11" s="541"/>
      <c r="I11" s="541"/>
      <c r="J11" s="528"/>
      <c r="L11" s="528"/>
      <c r="M11" s="528"/>
      <c r="S11" s="528"/>
      <c r="T11" s="528"/>
      <c r="U11" s="528"/>
      <c r="V11" s="528"/>
      <c r="W11" s="528"/>
      <c r="X11" s="528"/>
    </row>
    <row r="12" spans="1:24" ht="12.75">
      <c r="A12" s="536">
        <v>2015</v>
      </c>
      <c r="B12" s="536"/>
      <c r="C12" s="537">
        <v>70332000</v>
      </c>
      <c r="D12" s="542">
        <v>167255000</v>
      </c>
      <c r="E12" s="543">
        <v>39587000</v>
      </c>
      <c r="F12" s="539">
        <v>277174000</v>
      </c>
      <c r="G12" s="544"/>
      <c r="H12" s="541"/>
      <c r="I12" s="541"/>
      <c r="J12" s="528"/>
      <c r="L12" s="528"/>
      <c r="S12" s="528"/>
      <c r="T12" s="528"/>
      <c r="U12" s="528"/>
      <c r="V12" s="528"/>
      <c r="W12" s="528"/>
      <c r="X12" s="528"/>
    </row>
    <row r="13" spans="2:6" ht="12.75">
      <c r="B13" s="528"/>
      <c r="C13" s="528"/>
      <c r="D13" s="528"/>
      <c r="E13" s="528"/>
      <c r="F13" s="528"/>
    </row>
    <row r="14" spans="1:6" ht="12.75">
      <c r="A14" s="595" t="s">
        <v>360</v>
      </c>
      <c r="B14" s="595"/>
      <c r="C14" s="595"/>
      <c r="D14" s="595"/>
      <c r="E14" s="595"/>
      <c r="F14" s="595"/>
    </row>
    <row r="15" ht="13.5" thickBot="1"/>
    <row r="16" spans="1:6" ht="12.75">
      <c r="A16" s="545" t="s">
        <v>361</v>
      </c>
      <c r="B16" s="545"/>
      <c r="C16" s="546" t="s">
        <v>57</v>
      </c>
      <c r="D16" s="547" t="s">
        <v>58</v>
      </c>
      <c r="E16" s="547" t="s">
        <v>59</v>
      </c>
      <c r="F16" s="548" t="s">
        <v>11</v>
      </c>
    </row>
    <row r="17" spans="1:6" ht="12.75">
      <c r="A17" s="549" t="s">
        <v>362</v>
      </c>
      <c r="B17" s="549"/>
      <c r="C17" s="550">
        <v>34091099.459999986</v>
      </c>
      <c r="D17" s="550">
        <v>93682190</v>
      </c>
      <c r="E17" s="550">
        <v>38893075</v>
      </c>
      <c r="F17" s="551">
        <v>166666364.45999998</v>
      </c>
    </row>
    <row r="18" spans="1:6" ht="12.75">
      <c r="A18" s="2" t="s">
        <v>363</v>
      </c>
      <c r="B18" s="2"/>
      <c r="C18" s="552">
        <v>19346089.479999997</v>
      </c>
      <c r="D18" s="552">
        <v>56904912</v>
      </c>
      <c r="E18" s="552">
        <v>5590981</v>
      </c>
      <c r="F18" s="4">
        <v>81841982.47999999</v>
      </c>
    </row>
    <row r="19" spans="1:6" ht="12.75">
      <c r="A19" s="2" t="s">
        <v>364</v>
      </c>
      <c r="B19" s="2"/>
      <c r="C19" s="552">
        <v>371238.135</v>
      </c>
      <c r="D19" s="552">
        <v>14324433</v>
      </c>
      <c r="E19" s="552">
        <v>751635</v>
      </c>
      <c r="F19" s="4">
        <v>15447306.135</v>
      </c>
    </row>
    <row r="20" spans="1:7" ht="12.75">
      <c r="A20" s="2" t="s">
        <v>26</v>
      </c>
      <c r="B20" s="2"/>
      <c r="C20" s="552">
        <v>6522186.915</v>
      </c>
      <c r="D20" s="552">
        <v>4624552</v>
      </c>
      <c r="E20" s="552">
        <v>365253</v>
      </c>
      <c r="F20" s="4">
        <v>11511991.915</v>
      </c>
      <c r="G20" s="553"/>
    </row>
    <row r="21" spans="1:6" ht="12.75">
      <c r="A21" s="554" t="s">
        <v>40</v>
      </c>
      <c r="B21" s="554"/>
      <c r="C21" s="552">
        <v>0</v>
      </c>
      <c r="D21" s="552">
        <v>1509054</v>
      </c>
      <c r="E21" s="552">
        <v>0</v>
      </c>
      <c r="F21" s="4">
        <v>1509054</v>
      </c>
    </row>
    <row r="22" spans="1:6" ht="12.75">
      <c r="A22" s="2" t="s">
        <v>365</v>
      </c>
      <c r="B22" s="2"/>
      <c r="C22" s="552">
        <v>0</v>
      </c>
      <c r="D22" s="552">
        <v>7669159</v>
      </c>
      <c r="E22" s="552">
        <v>0</v>
      </c>
      <c r="F22" s="4">
        <v>7669159</v>
      </c>
    </row>
    <row r="23" spans="1:6" ht="12.75">
      <c r="A23" s="2" t="s">
        <v>133</v>
      </c>
      <c r="B23" s="2"/>
      <c r="C23" s="552">
        <v>0</v>
      </c>
      <c r="D23" s="552">
        <v>1583902</v>
      </c>
      <c r="E23" s="552">
        <v>0</v>
      </c>
      <c r="F23" s="4">
        <v>1583902</v>
      </c>
    </row>
    <row r="24" spans="1:6" ht="12.75">
      <c r="A24" s="681" t="s">
        <v>11</v>
      </c>
      <c r="B24" s="682"/>
      <c r="C24" s="216">
        <v>60330613.98999998</v>
      </c>
      <c r="D24" s="216">
        <v>180298202</v>
      </c>
      <c r="E24" s="216">
        <v>45600944</v>
      </c>
      <c r="F24" s="217">
        <v>286229759.99</v>
      </c>
    </row>
    <row r="25" spans="1:5" ht="12.75">
      <c r="A25" s="3"/>
      <c r="B25" s="3"/>
      <c r="C25" s="555"/>
      <c r="D25" s="555"/>
      <c r="E25" s="555"/>
    </row>
    <row r="26" spans="1:9" s="2" customFormat="1" ht="30" customHeight="1">
      <c r="A26" s="675" t="s">
        <v>366</v>
      </c>
      <c r="B26" s="675"/>
      <c r="C26" s="675"/>
      <c r="D26" s="675"/>
      <c r="E26" s="675"/>
      <c r="F26" s="675"/>
      <c r="G26" s="557"/>
      <c r="H26" s="557"/>
      <c r="I26" s="557"/>
    </row>
    <row r="27" spans="1:9" s="2" customFormat="1" ht="12.75">
      <c r="A27" s="556"/>
      <c r="B27" s="556"/>
      <c r="C27" s="556"/>
      <c r="D27" s="556"/>
      <c r="E27" s="556"/>
      <c r="F27" s="557"/>
      <c r="G27" s="557"/>
      <c r="H27" s="557"/>
      <c r="I27" s="557"/>
    </row>
    <row r="28" spans="1:9" s="2" customFormat="1" ht="12.75">
      <c r="A28" s="556"/>
      <c r="B28" s="556"/>
      <c r="C28" s="556"/>
      <c r="D28" s="556"/>
      <c r="E28" s="556"/>
      <c r="F28" s="557"/>
      <c r="G28" s="557"/>
      <c r="H28" s="557"/>
      <c r="I28" s="557"/>
    </row>
    <row r="30" spans="1:4" ht="15">
      <c r="A30" s="683" t="s">
        <v>367</v>
      </c>
      <c r="B30" s="683"/>
      <c r="C30" s="683"/>
      <c r="D30"/>
    </row>
    <row r="31" spans="1:4" ht="8.25" customHeight="1" thickBot="1">
      <c r="A31" s="558"/>
      <c r="B31"/>
      <c r="C31"/>
      <c r="D31"/>
    </row>
    <row r="32" spans="1:4" ht="14.25">
      <c r="A32" s="559"/>
      <c r="B32" s="560"/>
      <c r="C32" s="561">
        <v>2015</v>
      </c>
      <c r="D32" s="106"/>
    </row>
    <row r="33" spans="1:4" ht="14.25">
      <c r="A33" s="562" t="s">
        <v>368</v>
      </c>
      <c r="B33" s="563"/>
      <c r="C33" s="564"/>
      <c r="D33" s="106"/>
    </row>
    <row r="34" spans="2:4" ht="14.25">
      <c r="B34" s="563" t="s">
        <v>369</v>
      </c>
      <c r="C34" s="565">
        <v>29317000</v>
      </c>
      <c r="D34" s="106"/>
    </row>
    <row r="35" spans="1:4" ht="14.25">
      <c r="A35" s="562"/>
      <c r="B35" s="563" t="s">
        <v>370</v>
      </c>
      <c r="C35" s="565">
        <v>585557.48</v>
      </c>
      <c r="D35" s="106"/>
    </row>
    <row r="36" spans="2:4" ht="14.25">
      <c r="B36" s="566" t="s">
        <v>371</v>
      </c>
      <c r="C36" s="567">
        <v>29902557.48</v>
      </c>
      <c r="D36" s="568"/>
    </row>
    <row r="37" spans="2:4" ht="14.25">
      <c r="B37" s="563"/>
      <c r="C37" s="564"/>
      <c r="D37" s="106"/>
    </row>
    <row r="38" spans="1:4" ht="14.25">
      <c r="A38" s="562" t="s">
        <v>372</v>
      </c>
      <c r="B38" s="563" t="s">
        <v>373</v>
      </c>
      <c r="C38" s="564"/>
      <c r="D38" s="568"/>
    </row>
    <row r="39" spans="1:4" ht="14.25">
      <c r="A39" s="564"/>
      <c r="B39" s="563" t="s">
        <v>374</v>
      </c>
      <c r="C39" s="565">
        <v>14119546.04</v>
      </c>
      <c r="D39" s="568"/>
    </row>
    <row r="40" spans="1:4" ht="14.25">
      <c r="A40" s="564"/>
      <c r="B40" s="563" t="s">
        <v>375</v>
      </c>
      <c r="C40" s="565">
        <v>10175896.48</v>
      </c>
      <c r="D40" s="568"/>
    </row>
    <row r="41" spans="1:4" ht="14.25">
      <c r="A41" s="564"/>
      <c r="B41" s="563" t="s">
        <v>376</v>
      </c>
      <c r="C41" s="565">
        <v>991000</v>
      </c>
      <c r="D41" s="106"/>
    </row>
    <row r="42" spans="2:4" ht="14.25">
      <c r="B42" s="566" t="s">
        <v>377</v>
      </c>
      <c r="C42" s="567">
        <v>25286442.52</v>
      </c>
      <c r="D42" s="106"/>
    </row>
    <row r="43" spans="1:4" ht="8.25" customHeight="1">
      <c r="A43" s="564"/>
      <c r="B43" s="563"/>
      <c r="C43" s="564"/>
      <c r="D43" s="106"/>
    </row>
    <row r="44" spans="2:4" ht="14.25">
      <c r="B44" s="566" t="s">
        <v>42</v>
      </c>
      <c r="C44" s="567">
        <v>55189000</v>
      </c>
      <c r="D44" s="106"/>
    </row>
    <row r="45" spans="4:6" ht="14.25">
      <c r="D45"/>
      <c r="F45" s="569"/>
    </row>
    <row r="46" spans="1:5" ht="12.75">
      <c r="A46" s="674" t="s">
        <v>378</v>
      </c>
      <c r="B46" s="674"/>
      <c r="C46" s="674"/>
      <c r="D46" s="674"/>
      <c r="E46" s="674"/>
    </row>
    <row r="47" spans="1:9" s="101" customFormat="1" ht="27.75" customHeight="1">
      <c r="A47" s="675" t="s">
        <v>379</v>
      </c>
      <c r="B47" s="675"/>
      <c r="C47" s="675"/>
      <c r="D47" s="675"/>
      <c r="E47" s="675"/>
      <c r="F47" s="570"/>
      <c r="G47" s="570"/>
      <c r="H47" s="570"/>
      <c r="I47" s="570"/>
    </row>
    <row r="48" spans="1:5" ht="28.5" customHeight="1">
      <c r="A48" s="676" t="s">
        <v>380</v>
      </c>
      <c r="B48" s="676"/>
      <c r="C48" s="676"/>
      <c r="D48" s="676"/>
      <c r="E48" s="676"/>
    </row>
    <row r="49" spans="1:5" ht="27" customHeight="1">
      <c r="A49" s="676" t="s">
        <v>381</v>
      </c>
      <c r="B49" s="676"/>
      <c r="C49" s="676"/>
      <c r="D49" s="676"/>
      <c r="E49" s="676"/>
    </row>
    <row r="51" spans="1:5" s="571" customFormat="1" ht="27.75" customHeight="1">
      <c r="A51" s="677" t="s">
        <v>382</v>
      </c>
      <c r="B51" s="678"/>
      <c r="C51" s="678"/>
      <c r="D51" s="678"/>
      <c r="E51" s="679"/>
    </row>
  </sheetData>
  <sheetProtection/>
  <mergeCells count="11">
    <mergeCell ref="A30:C30"/>
    <mergeCell ref="A46:E46"/>
    <mergeCell ref="A47:E47"/>
    <mergeCell ref="A48:E48"/>
    <mergeCell ref="A49:E49"/>
    <mergeCell ref="A51:E51"/>
    <mergeCell ref="A2:E2"/>
    <mergeCell ref="A4:F4"/>
    <mergeCell ref="A14:F14"/>
    <mergeCell ref="A24:B24"/>
    <mergeCell ref="A26:F2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X55"/>
  <sheetViews>
    <sheetView zoomScalePageLayoutView="0" workbookViewId="0" topLeftCell="A1">
      <selection activeCell="Q76" sqref="Q76"/>
    </sheetView>
  </sheetViews>
  <sheetFormatPr defaultColWidth="9.140625" defaultRowHeight="12.75"/>
  <cols>
    <col min="1" max="1" width="41.28125" style="2" customWidth="1"/>
    <col min="2" max="2" width="15.7109375" style="0" customWidth="1"/>
    <col min="3" max="3" width="17.57421875" style="0" customWidth="1"/>
    <col min="4" max="5" width="15.7109375" style="0" customWidth="1"/>
    <col min="6" max="7" width="13.7109375" style="0" customWidth="1"/>
  </cols>
  <sheetData>
    <row r="1" ht="12.75">
      <c r="A1" s="3" t="s">
        <v>303</v>
      </c>
    </row>
    <row r="2" spans="1:5" ht="15">
      <c r="A2" s="684" t="s">
        <v>216</v>
      </c>
      <c r="B2" s="684"/>
      <c r="C2" s="684"/>
      <c r="D2" s="684"/>
      <c r="E2" s="684"/>
    </row>
    <row r="3" spans="1:5" ht="6.75" customHeight="1" thickBot="1">
      <c r="A3" s="166"/>
      <c r="B3" s="135"/>
      <c r="C3" s="135"/>
      <c r="D3" s="135"/>
      <c r="E3" s="135"/>
    </row>
    <row r="4" spans="1:5" ht="58.5" customHeight="1" thickBot="1">
      <c r="A4" s="686" t="s">
        <v>217</v>
      </c>
      <c r="B4" s="687"/>
      <c r="C4" s="687"/>
      <c r="D4" s="687"/>
      <c r="E4" s="688"/>
    </row>
    <row r="5" spans="1:5" ht="6" customHeight="1">
      <c r="A5" s="166"/>
      <c r="B5" s="135"/>
      <c r="C5" s="135"/>
      <c r="D5" s="135"/>
      <c r="E5" s="135"/>
    </row>
    <row r="6" spans="1:4" ht="14.25">
      <c r="A6" s="685" t="s">
        <v>304</v>
      </c>
      <c r="B6" s="685"/>
      <c r="C6" s="685"/>
      <c r="D6" s="685"/>
    </row>
    <row r="7" spans="1:5" ht="13.5" thickBot="1">
      <c r="A7" s="101"/>
      <c r="B7" s="167"/>
      <c r="C7" s="167"/>
      <c r="D7" s="167"/>
      <c r="E7" s="167"/>
    </row>
    <row r="8" spans="1:5" ht="12.75">
      <c r="A8" s="190" t="s">
        <v>237</v>
      </c>
      <c r="B8" s="184">
        <v>21</v>
      </c>
      <c r="C8" s="101"/>
      <c r="D8" s="168"/>
      <c r="E8" s="169"/>
    </row>
    <row r="9" spans="1:5" ht="12.75">
      <c r="A9" s="180" t="s">
        <v>266</v>
      </c>
      <c r="B9" s="185">
        <v>1587</v>
      </c>
      <c r="C9" s="101"/>
      <c r="D9" s="168"/>
      <c r="E9" s="169"/>
    </row>
    <row r="10" spans="1:5" ht="12.75">
      <c r="A10" s="180" t="s">
        <v>267</v>
      </c>
      <c r="B10" s="185">
        <v>257</v>
      </c>
      <c r="C10" s="183"/>
      <c r="D10" s="168"/>
      <c r="E10" s="169"/>
    </row>
    <row r="11" spans="1:5" ht="12.75">
      <c r="A11" s="180" t="s">
        <v>215</v>
      </c>
      <c r="B11" s="185">
        <v>146</v>
      </c>
      <c r="C11" s="183"/>
      <c r="D11" s="168"/>
      <c r="E11" s="169"/>
    </row>
    <row r="12" spans="1:5" ht="12.75">
      <c r="A12" s="180" t="s">
        <v>239</v>
      </c>
      <c r="B12" s="186">
        <v>18</v>
      </c>
      <c r="C12" s="183"/>
      <c r="D12" s="168"/>
      <c r="E12" s="170"/>
    </row>
    <row r="13" spans="1:5" ht="12.75">
      <c r="A13" s="180" t="s">
        <v>238</v>
      </c>
      <c r="B13" s="186">
        <v>1119</v>
      </c>
      <c r="C13" s="183"/>
      <c r="D13" s="168"/>
      <c r="E13" s="170"/>
    </row>
    <row r="14" spans="1:5" ht="14.25">
      <c r="A14" s="181" t="s">
        <v>133</v>
      </c>
      <c r="B14" s="411">
        <v>318</v>
      </c>
      <c r="C14" s="183"/>
      <c r="D14" s="171"/>
      <c r="E14" s="172"/>
    </row>
    <row r="15" spans="1:5" ht="14.25">
      <c r="A15" s="182" t="s">
        <v>240</v>
      </c>
      <c r="B15" s="188">
        <v>284</v>
      </c>
      <c r="C15" s="183"/>
      <c r="D15" s="173"/>
      <c r="E15" s="173"/>
    </row>
    <row r="16" spans="1:5" ht="14.25">
      <c r="A16" s="182" t="s">
        <v>241</v>
      </c>
      <c r="B16" s="188">
        <v>115</v>
      </c>
      <c r="C16" s="183"/>
      <c r="D16" s="173"/>
      <c r="E16" s="173"/>
    </row>
    <row r="17" spans="1:5" ht="14.25">
      <c r="A17" s="181" t="s">
        <v>242</v>
      </c>
      <c r="B17" s="187">
        <v>151</v>
      </c>
      <c r="C17" s="183"/>
      <c r="D17" s="171"/>
      <c r="E17" s="172"/>
    </row>
    <row r="18" spans="1:5" ht="14.25">
      <c r="A18" s="181" t="s">
        <v>243</v>
      </c>
      <c r="B18" s="187">
        <v>74</v>
      </c>
      <c r="C18" s="183"/>
      <c r="D18" s="171"/>
      <c r="E18" s="172"/>
    </row>
    <row r="19" spans="1:5" ht="14.25">
      <c r="A19" s="191" t="s">
        <v>11</v>
      </c>
      <c r="B19" s="189">
        <f>SUM(B8:B18)</f>
        <v>4090</v>
      </c>
      <c r="C19" s="4"/>
      <c r="D19" s="173"/>
      <c r="E19" s="173"/>
    </row>
    <row r="20" spans="1:5" ht="14.25">
      <c r="A20" s="208"/>
      <c r="B20" s="209"/>
      <c r="C20" s="2"/>
      <c r="D20" s="173"/>
      <c r="E20" s="173"/>
    </row>
    <row r="21" spans="1:4" ht="12.75">
      <c r="A21" s="689"/>
      <c r="B21" s="689"/>
      <c r="C21" s="689"/>
      <c r="D21" s="689"/>
    </row>
    <row r="22" spans="1:4" ht="18">
      <c r="A22" s="685" t="s">
        <v>305</v>
      </c>
      <c r="B22" s="685"/>
      <c r="C22" s="685"/>
      <c r="D22" s="685"/>
    </row>
    <row r="23" spans="1:4" ht="14.25">
      <c r="A23" s="192"/>
      <c r="B23" s="133"/>
      <c r="C23" s="133"/>
      <c r="D23" s="133"/>
    </row>
    <row r="24" spans="1:4" ht="14.25">
      <c r="A24" s="193" t="s">
        <v>244</v>
      </c>
      <c r="B24" s="211" t="s">
        <v>245</v>
      </c>
      <c r="C24" s="211" t="s">
        <v>246</v>
      </c>
      <c r="D24" s="212" t="s">
        <v>247</v>
      </c>
    </row>
    <row r="25" spans="1:4" ht="12.75">
      <c r="A25" s="197" t="s">
        <v>237</v>
      </c>
      <c r="B25" s="198">
        <v>22</v>
      </c>
      <c r="C25" s="198">
        <v>1</v>
      </c>
      <c r="D25" s="199">
        <v>1</v>
      </c>
    </row>
    <row r="26" spans="1:4" ht="12.75">
      <c r="A26" s="410" t="s">
        <v>266</v>
      </c>
      <c r="B26" s="200">
        <v>500</v>
      </c>
      <c r="C26" s="200">
        <v>73</v>
      </c>
      <c r="D26" s="185">
        <v>452</v>
      </c>
    </row>
    <row r="27" spans="1:10" ht="13.5">
      <c r="A27" s="410" t="s">
        <v>267</v>
      </c>
      <c r="B27" s="200">
        <v>181</v>
      </c>
      <c r="C27" s="200">
        <v>6</v>
      </c>
      <c r="D27" s="185">
        <v>33</v>
      </c>
      <c r="J27" s="174"/>
    </row>
    <row r="28" spans="1:4" ht="12.75">
      <c r="A28" s="410" t="s">
        <v>215</v>
      </c>
      <c r="B28" s="200">
        <v>52</v>
      </c>
      <c r="C28" s="200">
        <v>17</v>
      </c>
      <c r="D28" s="185">
        <v>64</v>
      </c>
    </row>
    <row r="29" spans="1:4" ht="12.75">
      <c r="A29" s="410" t="s">
        <v>239</v>
      </c>
      <c r="B29" s="201">
        <v>15</v>
      </c>
      <c r="C29" s="200">
        <v>8</v>
      </c>
      <c r="D29" s="186">
        <v>0</v>
      </c>
    </row>
    <row r="30" spans="1:4" ht="12.75">
      <c r="A30" s="410" t="s">
        <v>238</v>
      </c>
      <c r="B30" s="201">
        <v>804</v>
      </c>
      <c r="C30" s="200">
        <v>6</v>
      </c>
      <c r="D30" s="186">
        <v>237</v>
      </c>
    </row>
    <row r="31" spans="1:4" ht="14.25">
      <c r="A31" s="181" t="s">
        <v>133</v>
      </c>
      <c r="B31" s="202">
        <v>157</v>
      </c>
      <c r="C31" s="203">
        <v>53</v>
      </c>
      <c r="D31" s="187">
        <v>0</v>
      </c>
    </row>
    <row r="32" spans="1:4" ht="12.75">
      <c r="A32" s="182" t="s">
        <v>214</v>
      </c>
      <c r="B32" s="408" t="s">
        <v>318</v>
      </c>
      <c r="C32" s="408" t="s">
        <v>318</v>
      </c>
      <c r="D32" s="409" t="s">
        <v>318</v>
      </c>
    </row>
    <row r="33" spans="1:4" ht="12.75">
      <c r="A33" s="182" t="s">
        <v>248</v>
      </c>
      <c r="B33" s="408" t="s">
        <v>318</v>
      </c>
      <c r="C33" s="408" t="s">
        <v>318</v>
      </c>
      <c r="D33" s="409" t="s">
        <v>318</v>
      </c>
    </row>
    <row r="34" spans="1:4" s="2" customFormat="1" ht="12.75">
      <c r="A34" s="182" t="s">
        <v>249</v>
      </c>
      <c r="B34" s="408" t="s">
        <v>318</v>
      </c>
      <c r="C34" s="408" t="s">
        <v>318</v>
      </c>
      <c r="D34" s="409" t="s">
        <v>318</v>
      </c>
    </row>
    <row r="35" spans="1:4" ht="14.25">
      <c r="A35" s="175"/>
      <c r="B35" s="172"/>
      <c r="C35" s="175"/>
      <c r="D35" s="172"/>
    </row>
    <row r="36" spans="1:24" ht="27" customHeight="1">
      <c r="A36" s="693" t="s">
        <v>250</v>
      </c>
      <c r="B36" s="693"/>
      <c r="C36" s="693"/>
      <c r="D36" s="693"/>
      <c r="E36" s="177"/>
      <c r="F36" s="177"/>
      <c r="G36" s="177"/>
      <c r="H36" s="177"/>
      <c r="I36" s="177"/>
      <c r="J36" s="177"/>
      <c r="K36" s="177"/>
      <c r="L36" s="177"/>
      <c r="M36" s="177"/>
      <c r="N36" s="177"/>
      <c r="O36" s="177"/>
      <c r="P36" s="177"/>
      <c r="Q36" s="177"/>
      <c r="R36" s="177"/>
      <c r="S36" s="177"/>
      <c r="T36" s="177"/>
      <c r="U36" s="177"/>
      <c r="V36" s="177"/>
      <c r="W36" s="177"/>
      <c r="X36" s="177"/>
    </row>
    <row r="37" spans="1:24" ht="14.25">
      <c r="A37" s="194" t="s">
        <v>251</v>
      </c>
      <c r="B37" s="176"/>
      <c r="C37" s="176"/>
      <c r="D37" s="176"/>
      <c r="E37" s="177"/>
      <c r="F37" s="177"/>
      <c r="G37" s="177"/>
      <c r="H37" s="177"/>
      <c r="I37" s="177"/>
      <c r="J37" s="177"/>
      <c r="K37" s="177"/>
      <c r="L37" s="177"/>
      <c r="M37" s="177"/>
      <c r="N37" s="177"/>
      <c r="O37" s="177"/>
      <c r="P37" s="177"/>
      <c r="Q37" s="177"/>
      <c r="R37" s="177"/>
      <c r="S37" s="177"/>
      <c r="T37" s="177"/>
      <c r="U37" s="177"/>
      <c r="V37" s="177"/>
      <c r="W37" s="177"/>
      <c r="X37" s="177"/>
    </row>
    <row r="38" spans="1:24" ht="14.25">
      <c r="A38" s="194" t="s">
        <v>252</v>
      </c>
      <c r="B38" s="176"/>
      <c r="C38" s="176"/>
      <c r="D38" s="176"/>
      <c r="E38" s="177"/>
      <c r="F38" s="177"/>
      <c r="G38" s="177"/>
      <c r="H38" s="177"/>
      <c r="I38" s="177"/>
      <c r="J38" s="177"/>
      <c r="K38" s="177"/>
      <c r="L38" s="177"/>
      <c r="M38" s="177"/>
      <c r="N38" s="177"/>
      <c r="O38" s="177"/>
      <c r="P38" s="177"/>
      <c r="Q38" s="177"/>
      <c r="R38" s="177"/>
      <c r="S38" s="177"/>
      <c r="T38" s="177"/>
      <c r="U38" s="177"/>
      <c r="V38" s="177"/>
      <c r="W38" s="177"/>
      <c r="X38" s="177"/>
    </row>
    <row r="39" spans="1:24" ht="39" customHeight="1">
      <c r="A39" s="694" t="s">
        <v>253</v>
      </c>
      <c r="B39" s="694"/>
      <c r="C39" s="694"/>
      <c r="D39" s="694"/>
      <c r="E39" s="177"/>
      <c r="F39" s="177"/>
      <c r="G39" s="177"/>
      <c r="H39" s="177"/>
      <c r="I39" s="177"/>
      <c r="J39" s="177"/>
      <c r="K39" s="177"/>
      <c r="L39" s="177"/>
      <c r="M39" s="177"/>
      <c r="N39" s="177"/>
      <c r="O39" s="177"/>
      <c r="P39" s="177"/>
      <c r="Q39" s="177"/>
      <c r="R39" s="177"/>
      <c r="S39" s="177"/>
      <c r="T39" s="177"/>
      <c r="U39" s="177"/>
      <c r="V39" s="177"/>
      <c r="W39" s="177"/>
      <c r="X39" s="177"/>
    </row>
    <row r="40" spans="1:24" ht="14.25">
      <c r="A40" s="210"/>
      <c r="B40" s="210"/>
      <c r="C40" s="210"/>
      <c r="D40" s="210"/>
      <c r="E40" s="177"/>
      <c r="F40" s="177"/>
      <c r="G40" s="177"/>
      <c r="H40" s="177"/>
      <c r="I40" s="177"/>
      <c r="J40" s="177"/>
      <c r="K40" s="177"/>
      <c r="L40" s="177"/>
      <c r="M40" s="177"/>
      <c r="N40" s="177"/>
      <c r="O40" s="177"/>
      <c r="P40" s="177"/>
      <c r="Q40" s="177"/>
      <c r="R40" s="177"/>
      <c r="S40" s="177"/>
      <c r="T40" s="177"/>
      <c r="U40" s="177"/>
      <c r="V40" s="177"/>
      <c r="W40" s="177"/>
      <c r="X40" s="177"/>
    </row>
    <row r="41" spans="1:24" ht="14.25">
      <c r="A41" s="194"/>
      <c r="B41" s="176"/>
      <c r="C41" s="176"/>
      <c r="D41" s="176"/>
      <c r="E41" s="177"/>
      <c r="F41" s="177"/>
      <c r="G41" s="177"/>
      <c r="H41" s="177"/>
      <c r="I41" s="177"/>
      <c r="J41" s="177"/>
      <c r="K41" s="177"/>
      <c r="L41" s="177"/>
      <c r="M41" s="177"/>
      <c r="N41" s="177"/>
      <c r="O41" s="177"/>
      <c r="P41" s="177"/>
      <c r="Q41" s="177"/>
      <c r="R41" s="177"/>
      <c r="S41" s="177"/>
      <c r="T41" s="177"/>
      <c r="U41" s="177"/>
      <c r="V41" s="177"/>
      <c r="W41" s="177"/>
      <c r="X41" s="177"/>
    </row>
    <row r="42" spans="1:4" ht="14.25">
      <c r="A42" s="695" t="s">
        <v>306</v>
      </c>
      <c r="B42" s="695"/>
      <c r="C42" s="695"/>
      <c r="D42" s="695"/>
    </row>
    <row r="43" spans="1:4" ht="13.5">
      <c r="A43" s="195"/>
      <c r="B43" s="178"/>
      <c r="C43" s="178"/>
      <c r="D43" s="178"/>
    </row>
    <row r="44" spans="1:4" ht="14.25">
      <c r="A44" s="690" t="s">
        <v>269</v>
      </c>
      <c r="B44" s="691"/>
      <c r="C44" s="690" t="s">
        <v>270</v>
      </c>
      <c r="D44" s="692"/>
    </row>
    <row r="45" spans="1:4" ht="12.75">
      <c r="A45" s="196" t="s">
        <v>213</v>
      </c>
      <c r="B45" s="134" t="s">
        <v>175</v>
      </c>
      <c r="C45" s="179" t="s">
        <v>213</v>
      </c>
      <c r="D45" s="206" t="s">
        <v>175</v>
      </c>
    </row>
    <row r="46" spans="1:4" ht="14.25" customHeight="1">
      <c r="A46" s="101" t="s">
        <v>222</v>
      </c>
      <c r="B46" s="204">
        <v>140</v>
      </c>
      <c r="C46" s="163" t="s">
        <v>221</v>
      </c>
      <c r="D46" s="207">
        <v>89</v>
      </c>
    </row>
    <row r="47" spans="1:4" ht="14.25" customHeight="1">
      <c r="A47" s="101" t="s">
        <v>221</v>
      </c>
      <c r="B47" s="205">
        <v>123</v>
      </c>
      <c r="C47" s="163" t="s">
        <v>257</v>
      </c>
      <c r="D47" s="163">
        <v>62</v>
      </c>
    </row>
    <row r="48" spans="1:4" ht="14.25" customHeight="1">
      <c r="A48" s="101" t="s">
        <v>226</v>
      </c>
      <c r="B48" s="205">
        <v>88</v>
      </c>
      <c r="C48" s="163" t="s">
        <v>255</v>
      </c>
      <c r="D48" s="163">
        <v>63</v>
      </c>
    </row>
    <row r="49" spans="1:4" ht="13.5">
      <c r="A49" s="101" t="s">
        <v>257</v>
      </c>
      <c r="B49" s="205">
        <v>68</v>
      </c>
      <c r="C49" s="163" t="s">
        <v>222</v>
      </c>
      <c r="D49" s="163">
        <v>49</v>
      </c>
    </row>
    <row r="50" spans="1:4" ht="13.5">
      <c r="A50" s="101" t="s">
        <v>225</v>
      </c>
      <c r="B50" s="205">
        <v>61</v>
      </c>
      <c r="C50" s="163" t="s">
        <v>223</v>
      </c>
      <c r="D50" s="163">
        <v>53</v>
      </c>
    </row>
    <row r="51" spans="1:4" ht="13.5">
      <c r="A51" s="101" t="s">
        <v>227</v>
      </c>
      <c r="B51" s="205">
        <v>60</v>
      </c>
      <c r="C51" s="163" t="s">
        <v>224</v>
      </c>
      <c r="D51" s="163">
        <v>26</v>
      </c>
    </row>
    <row r="52" spans="1:4" ht="13.5">
      <c r="A52" s="101" t="s">
        <v>254</v>
      </c>
      <c r="B52" s="205">
        <v>35</v>
      </c>
      <c r="C52" s="163" t="s">
        <v>256</v>
      </c>
      <c r="D52" s="163">
        <v>42</v>
      </c>
    </row>
    <row r="53" spans="1:4" ht="13.5">
      <c r="A53" s="101" t="s">
        <v>228</v>
      </c>
      <c r="B53" s="205">
        <v>29</v>
      </c>
      <c r="C53" s="163" t="s">
        <v>227</v>
      </c>
      <c r="D53" s="163">
        <v>43</v>
      </c>
    </row>
    <row r="54" spans="1:4" ht="13.5">
      <c r="A54" s="101" t="s">
        <v>319</v>
      </c>
      <c r="B54" s="205">
        <v>24</v>
      </c>
      <c r="C54" s="163" t="s">
        <v>226</v>
      </c>
      <c r="D54" s="163">
        <v>41</v>
      </c>
    </row>
    <row r="55" spans="1:4" s="2" customFormat="1" ht="13.5">
      <c r="A55" s="101" t="s">
        <v>268</v>
      </c>
      <c r="B55" s="205">
        <v>22</v>
      </c>
      <c r="C55" s="163" t="s">
        <v>228</v>
      </c>
      <c r="D55" s="163">
        <v>32</v>
      </c>
    </row>
  </sheetData>
  <sheetProtection/>
  <mergeCells count="10">
    <mergeCell ref="A2:E2"/>
    <mergeCell ref="A22:D22"/>
    <mergeCell ref="A4:E4"/>
    <mergeCell ref="A21:D21"/>
    <mergeCell ref="A44:B44"/>
    <mergeCell ref="C44:D44"/>
    <mergeCell ref="A6:D6"/>
    <mergeCell ref="A36:D36"/>
    <mergeCell ref="A39:D39"/>
    <mergeCell ref="A42:D42"/>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58"/>
  <sheetViews>
    <sheetView zoomScalePageLayoutView="0" workbookViewId="0" topLeftCell="A1">
      <selection activeCell="AD72" sqref="AD72"/>
    </sheetView>
  </sheetViews>
  <sheetFormatPr defaultColWidth="9.140625" defaultRowHeight="12.75"/>
  <cols>
    <col min="1" max="1" width="35.7109375" style="287" customWidth="1"/>
    <col min="2" max="3" width="7.7109375" style="286" customWidth="1"/>
    <col min="4" max="4" width="7.7109375" style="287" customWidth="1"/>
    <col min="5" max="6" width="7.7109375" style="286" customWidth="1"/>
    <col min="7" max="7" width="7.7109375" style="287" customWidth="1"/>
    <col min="8" max="9" width="7.7109375" style="286" customWidth="1"/>
    <col min="10" max="10" width="7.7109375" style="287" customWidth="1"/>
    <col min="11" max="12" width="7.7109375" style="286" customWidth="1"/>
    <col min="13" max="16" width="7.7109375" style="287" customWidth="1"/>
    <col min="17" max="18" width="7.7109375" style="286" customWidth="1"/>
    <col min="19" max="19" width="7.7109375" style="287" customWidth="1"/>
    <col min="20" max="16384" width="8.8515625" style="286" customWidth="1"/>
  </cols>
  <sheetData>
    <row r="1" spans="1:18" ht="12.75">
      <c r="A1" s="294" t="s">
        <v>303</v>
      </c>
      <c r="B1" s="287"/>
      <c r="C1" s="287"/>
      <c r="D1" s="131"/>
      <c r="E1" s="131"/>
      <c r="F1" s="131"/>
      <c r="G1" s="131"/>
      <c r="H1" s="131"/>
      <c r="I1" s="287"/>
      <c r="K1" s="287"/>
      <c r="L1" s="287"/>
      <c r="Q1" s="287"/>
      <c r="R1" s="287"/>
    </row>
    <row r="2" spans="1:19" ht="12.75">
      <c r="A2" s="572" t="s">
        <v>121</v>
      </c>
      <c r="B2" s="572"/>
      <c r="C2" s="572"/>
      <c r="D2" s="572"/>
      <c r="E2" s="572"/>
      <c r="F2" s="572"/>
      <c r="G2" s="572"/>
      <c r="H2" s="572"/>
      <c r="I2" s="572"/>
      <c r="J2" s="572"/>
      <c r="K2" s="572"/>
      <c r="L2" s="572"/>
      <c r="M2" s="572"/>
      <c r="N2" s="572"/>
      <c r="O2" s="572"/>
      <c r="P2" s="572"/>
      <c r="Q2" s="572"/>
      <c r="R2" s="572"/>
      <c r="S2" s="572"/>
    </row>
    <row r="3" spans="1:15" ht="12.75">
      <c r="A3" s="294"/>
      <c r="N3" s="286"/>
      <c r="O3" s="286"/>
    </row>
    <row r="4" spans="1:19" ht="12.75">
      <c r="A4" s="572" t="s">
        <v>20</v>
      </c>
      <c r="B4" s="572"/>
      <c r="C4" s="572"/>
      <c r="D4" s="572"/>
      <c r="E4" s="572"/>
      <c r="F4" s="572"/>
      <c r="G4" s="572"/>
      <c r="H4" s="572"/>
      <c r="I4" s="572"/>
      <c r="J4" s="572"/>
      <c r="K4" s="572"/>
      <c r="L4" s="572"/>
      <c r="M4" s="572"/>
      <c r="N4" s="572"/>
      <c r="O4" s="572"/>
      <c r="P4" s="572"/>
      <c r="Q4" s="572"/>
      <c r="R4" s="572"/>
      <c r="S4" s="572"/>
    </row>
    <row r="5" ht="3.75" customHeight="1" thickBot="1">
      <c r="A5" s="294"/>
    </row>
    <row r="6" spans="1:19" ht="12.75">
      <c r="A6" s="313"/>
      <c r="B6" s="580" t="s">
        <v>13</v>
      </c>
      <c r="C6" s="581"/>
      <c r="D6" s="582"/>
      <c r="E6" s="580" t="s">
        <v>0</v>
      </c>
      <c r="F6" s="581"/>
      <c r="G6" s="582"/>
      <c r="H6" s="580" t="s">
        <v>1</v>
      </c>
      <c r="I6" s="581"/>
      <c r="J6" s="582"/>
      <c r="K6" s="580" t="s">
        <v>2</v>
      </c>
      <c r="L6" s="581"/>
      <c r="M6" s="582"/>
      <c r="N6" s="580" t="s">
        <v>27</v>
      </c>
      <c r="O6" s="581"/>
      <c r="P6" s="582"/>
      <c r="Q6" s="580" t="s">
        <v>11</v>
      </c>
      <c r="R6" s="581"/>
      <c r="S6" s="581"/>
    </row>
    <row r="7" spans="1:19" ht="12.75">
      <c r="A7" s="341"/>
      <c r="B7" s="312"/>
      <c r="C7" s="311"/>
      <c r="D7" s="311"/>
      <c r="E7" s="312"/>
      <c r="F7" s="311"/>
      <c r="G7" s="311"/>
      <c r="H7" s="312"/>
      <c r="I7" s="311"/>
      <c r="J7" s="311"/>
      <c r="K7" s="312"/>
      <c r="L7" s="311"/>
      <c r="M7" s="311"/>
      <c r="N7" s="583" t="s">
        <v>28</v>
      </c>
      <c r="O7" s="584"/>
      <c r="P7" s="585"/>
      <c r="Q7" s="312"/>
      <c r="R7" s="311"/>
      <c r="S7" s="311"/>
    </row>
    <row r="8" spans="1:19" ht="12.75">
      <c r="A8" s="287" t="s">
        <v>21</v>
      </c>
      <c r="B8" s="340"/>
      <c r="C8" s="338">
        <v>31</v>
      </c>
      <c r="D8" s="338"/>
      <c r="E8" s="339"/>
      <c r="F8" s="338">
        <v>105</v>
      </c>
      <c r="G8" s="338"/>
      <c r="H8" s="339"/>
      <c r="I8" s="338">
        <v>2</v>
      </c>
      <c r="J8" s="338"/>
      <c r="K8" s="339"/>
      <c r="L8" s="338">
        <v>1</v>
      </c>
      <c r="M8" s="338"/>
      <c r="N8" s="339"/>
      <c r="O8" s="338">
        <v>0</v>
      </c>
      <c r="P8" s="336"/>
      <c r="Q8" s="337"/>
      <c r="R8" s="336">
        <f>SUM(B8:Q8)</f>
        <v>139</v>
      </c>
      <c r="S8" s="336"/>
    </row>
    <row r="9" spans="2:19" ht="12.75">
      <c r="B9" s="107"/>
      <c r="C9" s="107"/>
      <c r="D9" s="107"/>
      <c r="E9" s="107"/>
      <c r="F9" s="107"/>
      <c r="G9" s="300"/>
      <c r="H9" s="335"/>
      <c r="I9" s="335"/>
      <c r="J9" s="300"/>
      <c r="K9" s="335"/>
      <c r="L9" s="335"/>
      <c r="M9" s="300"/>
      <c r="N9" s="335"/>
      <c r="O9" s="335"/>
      <c r="P9" s="300"/>
      <c r="Q9" s="300"/>
      <c r="R9" s="300"/>
      <c r="S9" s="300"/>
    </row>
    <row r="10" spans="2:19" ht="12.75">
      <c r="B10" s="335"/>
      <c r="C10" s="335"/>
      <c r="D10" s="300"/>
      <c r="E10" s="335"/>
      <c r="F10" s="335"/>
      <c r="G10" s="300"/>
      <c r="H10" s="335"/>
      <c r="I10" s="335"/>
      <c r="J10" s="300"/>
      <c r="K10" s="335"/>
      <c r="L10" s="335"/>
      <c r="M10" s="300"/>
      <c r="N10" s="335"/>
      <c r="O10" s="335"/>
      <c r="P10" s="300"/>
      <c r="Q10" s="300"/>
      <c r="R10" s="300"/>
      <c r="S10" s="300"/>
    </row>
    <row r="11" spans="1:19" ht="12.75">
      <c r="A11" s="579" t="s">
        <v>29</v>
      </c>
      <c r="B11" s="579"/>
      <c r="C11" s="579"/>
      <c r="D11" s="579"/>
      <c r="E11" s="579"/>
      <c r="F11" s="579"/>
      <c r="G11" s="579"/>
      <c r="H11" s="579"/>
      <c r="I11" s="579"/>
      <c r="J11" s="579"/>
      <c r="K11" s="579"/>
      <c r="L11" s="579"/>
      <c r="M11" s="579"/>
      <c r="N11" s="579"/>
      <c r="O11" s="579"/>
      <c r="P11" s="579"/>
      <c r="Q11" s="579"/>
      <c r="R11" s="579"/>
      <c r="S11" s="579"/>
    </row>
    <row r="12" spans="1:19" ht="3.75" customHeight="1" thickBot="1">
      <c r="A12" s="330"/>
      <c r="B12" s="329"/>
      <c r="C12" s="329"/>
      <c r="D12" s="322"/>
      <c r="E12" s="329"/>
      <c r="F12" s="329"/>
      <c r="G12" s="322"/>
      <c r="H12" s="329"/>
      <c r="I12" s="329"/>
      <c r="J12" s="322"/>
      <c r="K12" s="329"/>
      <c r="L12" s="329"/>
      <c r="M12" s="322"/>
      <c r="N12" s="322"/>
      <c r="O12" s="322"/>
      <c r="P12" s="322"/>
      <c r="Q12" s="329"/>
      <c r="R12" s="329"/>
      <c r="S12" s="322"/>
    </row>
    <row r="13" spans="1:19" s="287" customFormat="1" ht="12.75">
      <c r="A13" s="328"/>
      <c r="B13" s="573" t="s">
        <v>13</v>
      </c>
      <c r="C13" s="574"/>
      <c r="D13" s="575"/>
      <c r="E13" s="573" t="s">
        <v>0</v>
      </c>
      <c r="F13" s="574"/>
      <c r="G13" s="575"/>
      <c r="H13" s="573" t="s">
        <v>1</v>
      </c>
      <c r="I13" s="574"/>
      <c r="J13" s="575"/>
      <c r="K13" s="573" t="s">
        <v>2</v>
      </c>
      <c r="L13" s="574"/>
      <c r="M13" s="575"/>
      <c r="N13" s="573" t="s">
        <v>27</v>
      </c>
      <c r="O13" s="574"/>
      <c r="P13" s="575"/>
      <c r="Q13" s="573" t="s">
        <v>11</v>
      </c>
      <c r="R13" s="574"/>
      <c r="S13" s="574"/>
    </row>
    <row r="14" spans="1:19" s="287" customFormat="1" ht="12.75">
      <c r="A14" s="322"/>
      <c r="B14" s="327"/>
      <c r="C14" s="326"/>
      <c r="D14" s="326"/>
      <c r="E14" s="327"/>
      <c r="F14" s="326"/>
      <c r="G14" s="326"/>
      <c r="H14" s="327"/>
      <c r="I14" s="326"/>
      <c r="J14" s="326"/>
      <c r="K14" s="327"/>
      <c r="L14" s="326"/>
      <c r="M14" s="326"/>
      <c r="N14" s="576" t="s">
        <v>28</v>
      </c>
      <c r="O14" s="577"/>
      <c r="P14" s="578"/>
      <c r="Q14" s="327"/>
      <c r="R14" s="326"/>
      <c r="S14" s="326"/>
    </row>
    <row r="15" spans="1:19" s="307" customFormat="1" ht="12.75">
      <c r="A15" s="325"/>
      <c r="B15" s="324" t="s">
        <v>3</v>
      </c>
      <c r="C15" s="323" t="s">
        <v>4</v>
      </c>
      <c r="D15" s="323" t="s">
        <v>12</v>
      </c>
      <c r="E15" s="324" t="s">
        <v>3</v>
      </c>
      <c r="F15" s="323" t="s">
        <v>4</v>
      </c>
      <c r="G15" s="323" t="s">
        <v>12</v>
      </c>
      <c r="H15" s="324" t="s">
        <v>3</v>
      </c>
      <c r="I15" s="323" t="s">
        <v>4</v>
      </c>
      <c r="J15" s="323" t="s">
        <v>12</v>
      </c>
      <c r="K15" s="324" t="s">
        <v>3</v>
      </c>
      <c r="L15" s="323" t="s">
        <v>4</v>
      </c>
      <c r="M15" s="323" t="s">
        <v>12</v>
      </c>
      <c r="N15" s="324" t="s">
        <v>3</v>
      </c>
      <c r="O15" s="323" t="s">
        <v>4</v>
      </c>
      <c r="P15" s="323" t="s">
        <v>12</v>
      </c>
      <c r="Q15" s="324" t="s">
        <v>3</v>
      </c>
      <c r="R15" s="323" t="s">
        <v>4</v>
      </c>
      <c r="S15" s="323" t="s">
        <v>12</v>
      </c>
    </row>
    <row r="16" spans="1:19" ht="12.75">
      <c r="A16" s="322" t="s">
        <v>22</v>
      </c>
      <c r="B16" s="305">
        <v>19</v>
      </c>
      <c r="C16" s="306">
        <v>22</v>
      </c>
      <c r="D16" s="303">
        <f aca="true" t="shared" si="0" ref="D16:D23">SUM(B16:C16)</f>
        <v>41</v>
      </c>
      <c r="E16" s="305">
        <v>37</v>
      </c>
      <c r="F16" s="306">
        <v>28</v>
      </c>
      <c r="G16" s="303">
        <f aca="true" t="shared" si="1" ref="G16:G23">SUM(E16:F16)</f>
        <v>65</v>
      </c>
      <c r="H16" s="305">
        <v>0</v>
      </c>
      <c r="I16" s="306">
        <v>0</v>
      </c>
      <c r="J16" s="303">
        <f aca="true" t="shared" si="2" ref="J16:J23">SUM(H16:I16)</f>
        <v>0</v>
      </c>
      <c r="K16" s="305">
        <v>3</v>
      </c>
      <c r="L16" s="306">
        <v>5</v>
      </c>
      <c r="M16" s="303">
        <f aca="true" t="shared" si="3" ref="M16:M23">SUM(K16:L16)</f>
        <v>8</v>
      </c>
      <c r="N16" s="305">
        <v>0</v>
      </c>
      <c r="O16" s="306">
        <v>0</v>
      </c>
      <c r="P16" s="303">
        <f aca="true" t="shared" si="4" ref="P16:P23">SUM(N16:O16)</f>
        <v>0</v>
      </c>
      <c r="Q16" s="321">
        <f aca="true" t="shared" si="5" ref="Q16:S23">SUM(N16,K16,H16,E16,B16)</f>
        <v>59</v>
      </c>
      <c r="R16" s="303">
        <f t="shared" si="5"/>
        <v>55</v>
      </c>
      <c r="S16" s="303">
        <f t="shared" si="5"/>
        <v>114</v>
      </c>
    </row>
    <row r="17" spans="1:19" ht="12.75">
      <c r="A17" s="322" t="s">
        <v>23</v>
      </c>
      <c r="B17" s="305">
        <v>2</v>
      </c>
      <c r="C17" s="306">
        <v>0</v>
      </c>
      <c r="D17" s="303">
        <f t="shared" si="0"/>
        <v>2</v>
      </c>
      <c r="E17" s="305">
        <v>0</v>
      </c>
      <c r="F17" s="306">
        <v>0</v>
      </c>
      <c r="G17" s="303">
        <f t="shared" si="1"/>
        <v>0</v>
      </c>
      <c r="H17" s="305">
        <v>0</v>
      </c>
      <c r="I17" s="306">
        <v>0</v>
      </c>
      <c r="J17" s="303">
        <f t="shared" si="2"/>
        <v>0</v>
      </c>
      <c r="K17" s="305">
        <v>1</v>
      </c>
      <c r="L17" s="306">
        <v>1</v>
      </c>
      <c r="M17" s="303">
        <f t="shared" si="3"/>
        <v>2</v>
      </c>
      <c r="N17" s="305">
        <v>0</v>
      </c>
      <c r="O17" s="306">
        <v>0</v>
      </c>
      <c r="P17" s="303">
        <f t="shared" si="4"/>
        <v>0</v>
      </c>
      <c r="Q17" s="321">
        <f t="shared" si="5"/>
        <v>3</v>
      </c>
      <c r="R17" s="303">
        <f t="shared" si="5"/>
        <v>1</v>
      </c>
      <c r="S17" s="303">
        <f t="shared" si="5"/>
        <v>4</v>
      </c>
    </row>
    <row r="18" spans="1:19" ht="12.75">
      <c r="A18" s="322" t="s">
        <v>92</v>
      </c>
      <c r="B18" s="305">
        <v>167</v>
      </c>
      <c r="C18" s="304">
        <v>133</v>
      </c>
      <c r="D18" s="303">
        <f t="shared" si="0"/>
        <v>300</v>
      </c>
      <c r="E18" s="305">
        <v>435</v>
      </c>
      <c r="F18" s="304">
        <v>277</v>
      </c>
      <c r="G18" s="303">
        <f t="shared" si="1"/>
        <v>712</v>
      </c>
      <c r="H18" s="305">
        <v>0</v>
      </c>
      <c r="I18" s="304">
        <v>0</v>
      </c>
      <c r="J18" s="303">
        <f t="shared" si="2"/>
        <v>0</v>
      </c>
      <c r="K18" s="305">
        <v>13</v>
      </c>
      <c r="L18" s="304">
        <v>10</v>
      </c>
      <c r="M18" s="303">
        <f t="shared" si="3"/>
        <v>23</v>
      </c>
      <c r="N18" s="305">
        <v>0</v>
      </c>
      <c r="O18" s="304">
        <v>0</v>
      </c>
      <c r="P18" s="303">
        <f t="shared" si="4"/>
        <v>0</v>
      </c>
      <c r="Q18" s="321">
        <f t="shared" si="5"/>
        <v>615</v>
      </c>
      <c r="R18" s="320">
        <f t="shared" si="5"/>
        <v>420</v>
      </c>
      <c r="S18" s="303">
        <f t="shared" si="5"/>
        <v>1035</v>
      </c>
    </row>
    <row r="19" spans="1:19" ht="12.75">
      <c r="A19" s="322" t="s">
        <v>24</v>
      </c>
      <c r="B19" s="305">
        <v>33</v>
      </c>
      <c r="C19" s="304">
        <v>29</v>
      </c>
      <c r="D19" s="303">
        <f t="shared" si="0"/>
        <v>62</v>
      </c>
      <c r="E19" s="305">
        <v>31</v>
      </c>
      <c r="F19" s="304">
        <v>16</v>
      </c>
      <c r="G19" s="303">
        <f t="shared" si="1"/>
        <v>47</v>
      </c>
      <c r="H19" s="305">
        <v>0</v>
      </c>
      <c r="I19" s="304">
        <v>0</v>
      </c>
      <c r="J19" s="303">
        <f t="shared" si="2"/>
        <v>0</v>
      </c>
      <c r="K19" s="305">
        <v>21</v>
      </c>
      <c r="L19" s="304">
        <v>5</v>
      </c>
      <c r="M19" s="303">
        <f t="shared" si="3"/>
        <v>26</v>
      </c>
      <c r="N19" s="305">
        <v>0</v>
      </c>
      <c r="O19" s="304">
        <v>0</v>
      </c>
      <c r="P19" s="303">
        <f t="shared" si="4"/>
        <v>0</v>
      </c>
      <c r="Q19" s="321">
        <f t="shared" si="5"/>
        <v>85</v>
      </c>
      <c r="R19" s="320">
        <f t="shared" si="5"/>
        <v>50</v>
      </c>
      <c r="S19" s="303">
        <f t="shared" si="5"/>
        <v>135</v>
      </c>
    </row>
    <row r="20" spans="1:19" ht="12.75">
      <c r="A20" s="334" t="s">
        <v>205</v>
      </c>
      <c r="B20" s="305">
        <v>1010</v>
      </c>
      <c r="C20" s="333">
        <v>716</v>
      </c>
      <c r="D20" s="303">
        <f t="shared" si="0"/>
        <v>1726</v>
      </c>
      <c r="E20" s="305">
        <v>3688</v>
      </c>
      <c r="F20" s="306">
        <v>3135</v>
      </c>
      <c r="G20" s="303">
        <f t="shared" si="1"/>
        <v>6823</v>
      </c>
      <c r="H20" s="305">
        <v>40</v>
      </c>
      <c r="I20" s="306">
        <v>6</v>
      </c>
      <c r="J20" s="303">
        <f t="shared" si="2"/>
        <v>46</v>
      </c>
      <c r="K20" s="305">
        <v>8</v>
      </c>
      <c r="L20" s="306">
        <v>6</v>
      </c>
      <c r="M20" s="303">
        <f t="shared" si="3"/>
        <v>14</v>
      </c>
      <c r="N20" s="305">
        <v>0</v>
      </c>
      <c r="O20" s="306">
        <v>0</v>
      </c>
      <c r="P20" s="303">
        <f t="shared" si="4"/>
        <v>0</v>
      </c>
      <c r="Q20" s="321">
        <f t="shared" si="5"/>
        <v>4746</v>
      </c>
      <c r="R20" s="303">
        <f t="shared" si="5"/>
        <v>3863</v>
      </c>
      <c r="S20" s="303">
        <f t="shared" si="5"/>
        <v>8609</v>
      </c>
    </row>
    <row r="21" spans="1:19" ht="12.75">
      <c r="A21" s="322" t="s">
        <v>25</v>
      </c>
      <c r="B21" s="305">
        <v>44</v>
      </c>
      <c r="C21" s="304">
        <v>9</v>
      </c>
      <c r="D21" s="303">
        <f t="shared" si="0"/>
        <v>53</v>
      </c>
      <c r="E21" s="305">
        <v>6</v>
      </c>
      <c r="F21" s="304">
        <v>1</v>
      </c>
      <c r="G21" s="303">
        <f t="shared" si="1"/>
        <v>7</v>
      </c>
      <c r="H21" s="305">
        <v>0</v>
      </c>
      <c r="I21" s="304">
        <v>0</v>
      </c>
      <c r="J21" s="303">
        <f t="shared" si="2"/>
        <v>0</v>
      </c>
      <c r="K21" s="305">
        <v>0</v>
      </c>
      <c r="L21" s="304">
        <v>0</v>
      </c>
      <c r="M21" s="303">
        <f t="shared" si="3"/>
        <v>0</v>
      </c>
      <c r="N21" s="305">
        <v>0</v>
      </c>
      <c r="O21" s="304">
        <v>0</v>
      </c>
      <c r="P21" s="303">
        <f t="shared" si="4"/>
        <v>0</v>
      </c>
      <c r="Q21" s="321">
        <f t="shared" si="5"/>
        <v>50</v>
      </c>
      <c r="R21" s="320">
        <f t="shared" si="5"/>
        <v>10</v>
      </c>
      <c r="S21" s="303">
        <f t="shared" si="5"/>
        <v>60</v>
      </c>
    </row>
    <row r="22" spans="1:19" ht="12.75">
      <c r="A22" s="322" t="s">
        <v>26</v>
      </c>
      <c r="B22" s="305">
        <v>71</v>
      </c>
      <c r="C22" s="304">
        <v>27</v>
      </c>
      <c r="D22" s="303">
        <f t="shared" si="0"/>
        <v>98</v>
      </c>
      <c r="E22" s="305">
        <v>67</v>
      </c>
      <c r="F22" s="304">
        <v>21</v>
      </c>
      <c r="G22" s="303">
        <f t="shared" si="1"/>
        <v>88</v>
      </c>
      <c r="H22" s="305">
        <v>0</v>
      </c>
      <c r="I22" s="304">
        <v>0</v>
      </c>
      <c r="J22" s="303">
        <f t="shared" si="2"/>
        <v>0</v>
      </c>
      <c r="K22" s="305">
        <v>6</v>
      </c>
      <c r="L22" s="304">
        <v>5</v>
      </c>
      <c r="M22" s="303">
        <f t="shared" si="3"/>
        <v>11</v>
      </c>
      <c r="N22" s="305">
        <v>0</v>
      </c>
      <c r="O22" s="304">
        <v>0</v>
      </c>
      <c r="P22" s="303">
        <f t="shared" si="4"/>
        <v>0</v>
      </c>
      <c r="Q22" s="321">
        <f t="shared" si="5"/>
        <v>144</v>
      </c>
      <c r="R22" s="320">
        <f t="shared" si="5"/>
        <v>53</v>
      </c>
      <c r="S22" s="303">
        <f t="shared" si="5"/>
        <v>197</v>
      </c>
    </row>
    <row r="23" spans="1:19" ht="12.75">
      <c r="A23" s="322" t="s">
        <v>182</v>
      </c>
      <c r="B23" s="305">
        <v>1</v>
      </c>
      <c r="C23" s="304">
        <v>3</v>
      </c>
      <c r="D23" s="303">
        <f t="shared" si="0"/>
        <v>4</v>
      </c>
      <c r="E23" s="305">
        <v>16</v>
      </c>
      <c r="F23" s="304">
        <v>136</v>
      </c>
      <c r="G23" s="303">
        <f t="shared" si="1"/>
        <v>152</v>
      </c>
      <c r="H23" s="305">
        <v>5</v>
      </c>
      <c r="I23" s="304">
        <v>27</v>
      </c>
      <c r="J23" s="303">
        <f t="shared" si="2"/>
        <v>32</v>
      </c>
      <c r="K23" s="305">
        <v>0</v>
      </c>
      <c r="L23" s="304">
        <v>0</v>
      </c>
      <c r="M23" s="303">
        <f t="shared" si="3"/>
        <v>0</v>
      </c>
      <c r="N23" s="305">
        <v>0</v>
      </c>
      <c r="O23" s="304">
        <v>0</v>
      </c>
      <c r="P23" s="303">
        <f t="shared" si="4"/>
        <v>0</v>
      </c>
      <c r="Q23" s="321">
        <f t="shared" si="5"/>
        <v>22</v>
      </c>
      <c r="R23" s="332">
        <f t="shared" si="5"/>
        <v>166</v>
      </c>
      <c r="S23" s="332">
        <f t="shared" si="5"/>
        <v>188</v>
      </c>
    </row>
    <row r="24" spans="1:19" s="294" customFormat="1" ht="12.75">
      <c r="A24" s="319" t="s">
        <v>11</v>
      </c>
      <c r="B24" s="318">
        <f aca="true" t="shared" si="6" ref="B24:S24">SUM(B16:B23)</f>
        <v>1347</v>
      </c>
      <c r="C24" s="315">
        <f t="shared" si="6"/>
        <v>939</v>
      </c>
      <c r="D24" s="316">
        <f t="shared" si="6"/>
        <v>2286</v>
      </c>
      <c r="E24" s="318">
        <f t="shared" si="6"/>
        <v>4280</v>
      </c>
      <c r="F24" s="315">
        <f t="shared" si="6"/>
        <v>3614</v>
      </c>
      <c r="G24" s="316">
        <f t="shared" si="6"/>
        <v>7894</v>
      </c>
      <c r="H24" s="318">
        <f t="shared" si="6"/>
        <v>45</v>
      </c>
      <c r="I24" s="315">
        <f t="shared" si="6"/>
        <v>33</v>
      </c>
      <c r="J24" s="316">
        <f t="shared" si="6"/>
        <v>78</v>
      </c>
      <c r="K24" s="318">
        <f t="shared" si="6"/>
        <v>52</v>
      </c>
      <c r="L24" s="315">
        <f t="shared" si="6"/>
        <v>32</v>
      </c>
      <c r="M24" s="316">
        <f t="shared" si="6"/>
        <v>84</v>
      </c>
      <c r="N24" s="318">
        <f t="shared" si="6"/>
        <v>0</v>
      </c>
      <c r="O24" s="315">
        <f t="shared" si="6"/>
        <v>0</v>
      </c>
      <c r="P24" s="316">
        <f t="shared" si="6"/>
        <v>0</v>
      </c>
      <c r="Q24" s="317">
        <f t="shared" si="6"/>
        <v>5724</v>
      </c>
      <c r="R24" s="316">
        <f t="shared" si="6"/>
        <v>4618</v>
      </c>
      <c r="S24" s="315">
        <f t="shared" si="6"/>
        <v>10342</v>
      </c>
    </row>
    <row r="25" spans="1:19" ht="12.75">
      <c r="A25" s="330"/>
      <c r="B25" s="304"/>
      <c r="C25" s="304"/>
      <c r="D25" s="304"/>
      <c r="E25" s="304"/>
      <c r="F25" s="304"/>
      <c r="G25" s="304"/>
      <c r="H25" s="304"/>
      <c r="I25" s="304"/>
      <c r="J25" s="304"/>
      <c r="K25" s="304"/>
      <c r="L25" s="304"/>
      <c r="M25" s="304"/>
      <c r="N25" s="304"/>
      <c r="O25" s="304"/>
      <c r="P25" s="304"/>
      <c r="Q25" s="329"/>
      <c r="R25" s="329"/>
      <c r="S25" s="322"/>
    </row>
    <row r="26" spans="1:19" ht="12.75">
      <c r="A26" s="330"/>
      <c r="B26" s="304"/>
      <c r="C26" s="304"/>
      <c r="D26" s="304"/>
      <c r="E26" s="304"/>
      <c r="F26" s="304"/>
      <c r="G26" s="304"/>
      <c r="H26" s="304"/>
      <c r="I26" s="304"/>
      <c r="J26" s="304"/>
      <c r="K26" s="304"/>
      <c r="L26" s="304"/>
      <c r="M26" s="304"/>
      <c r="N26" s="304"/>
      <c r="O26" s="304"/>
      <c r="P26" s="304"/>
      <c r="Q26" s="329"/>
      <c r="R26" s="329"/>
      <c r="S26" s="322"/>
    </row>
    <row r="27" spans="1:19" ht="12.75">
      <c r="A27" s="330"/>
      <c r="B27" s="304"/>
      <c r="C27" s="304"/>
      <c r="D27" s="304"/>
      <c r="E27" s="304"/>
      <c r="F27" s="304"/>
      <c r="G27" s="304"/>
      <c r="H27" s="304"/>
      <c r="I27" s="304"/>
      <c r="J27" s="304"/>
      <c r="K27" s="304"/>
      <c r="L27" s="304"/>
      <c r="M27" s="304"/>
      <c r="N27" s="304"/>
      <c r="O27" s="304"/>
      <c r="P27" s="304"/>
      <c r="Q27" s="329"/>
      <c r="R27" s="329"/>
      <c r="S27" s="322"/>
    </row>
    <row r="28" spans="1:19" ht="12.75">
      <c r="A28" s="579" t="s">
        <v>30</v>
      </c>
      <c r="B28" s="579"/>
      <c r="C28" s="579"/>
      <c r="D28" s="579"/>
      <c r="E28" s="579"/>
      <c r="F28" s="579"/>
      <c r="G28" s="579"/>
      <c r="H28" s="579"/>
      <c r="I28" s="579"/>
      <c r="J28" s="579"/>
      <c r="K28" s="579"/>
      <c r="L28" s="579"/>
      <c r="M28" s="579"/>
      <c r="N28" s="579"/>
      <c r="O28" s="579"/>
      <c r="P28" s="579"/>
      <c r="Q28" s="579"/>
      <c r="R28" s="579"/>
      <c r="S28" s="579"/>
    </row>
    <row r="29" spans="1:19" ht="5.25" customHeight="1" thickBot="1">
      <c r="A29" s="330"/>
      <c r="B29" s="329"/>
      <c r="C29" s="329"/>
      <c r="D29" s="322"/>
      <c r="E29" s="329"/>
      <c r="F29" s="329"/>
      <c r="G29" s="322"/>
      <c r="H29" s="329"/>
      <c r="I29" s="329"/>
      <c r="J29" s="322"/>
      <c r="K29" s="329"/>
      <c r="L29" s="329"/>
      <c r="M29" s="322"/>
      <c r="N29" s="322"/>
      <c r="O29" s="322"/>
      <c r="P29" s="322"/>
      <c r="Q29" s="329"/>
      <c r="R29" s="329"/>
      <c r="S29" s="322"/>
    </row>
    <row r="30" spans="1:19" s="287" customFormat="1" ht="12.75">
      <c r="A30" s="328"/>
      <c r="B30" s="573" t="s">
        <v>13</v>
      </c>
      <c r="C30" s="574"/>
      <c r="D30" s="575"/>
      <c r="E30" s="573" t="s">
        <v>0</v>
      </c>
      <c r="F30" s="574"/>
      <c r="G30" s="575"/>
      <c r="H30" s="573" t="s">
        <v>1</v>
      </c>
      <c r="I30" s="574"/>
      <c r="J30" s="575"/>
      <c r="K30" s="573" t="s">
        <v>2</v>
      </c>
      <c r="L30" s="574"/>
      <c r="M30" s="575"/>
      <c r="N30" s="573" t="s">
        <v>27</v>
      </c>
      <c r="O30" s="574"/>
      <c r="P30" s="575"/>
      <c r="Q30" s="573" t="s">
        <v>11</v>
      </c>
      <c r="R30" s="574"/>
      <c r="S30" s="574"/>
    </row>
    <row r="31" spans="1:19" s="287" customFormat="1" ht="12.75">
      <c r="A31" s="322"/>
      <c r="B31" s="327"/>
      <c r="C31" s="326"/>
      <c r="D31" s="326"/>
      <c r="E31" s="327"/>
      <c r="F31" s="326"/>
      <c r="G31" s="326"/>
      <c r="H31" s="327"/>
      <c r="I31" s="326"/>
      <c r="J31" s="326"/>
      <c r="K31" s="327"/>
      <c r="L31" s="326"/>
      <c r="M31" s="326"/>
      <c r="N31" s="576" t="s">
        <v>28</v>
      </c>
      <c r="O31" s="577"/>
      <c r="P31" s="578"/>
      <c r="Q31" s="327"/>
      <c r="R31" s="326"/>
      <c r="S31" s="326"/>
    </row>
    <row r="32" spans="1:19" s="307" customFormat="1" ht="12.75">
      <c r="A32" s="325"/>
      <c r="B32" s="324" t="s">
        <v>3</v>
      </c>
      <c r="C32" s="323" t="s">
        <v>4</v>
      </c>
      <c r="D32" s="323" t="s">
        <v>12</v>
      </c>
      <c r="E32" s="324" t="s">
        <v>3</v>
      </c>
      <c r="F32" s="323" t="s">
        <v>4</v>
      </c>
      <c r="G32" s="323" t="s">
        <v>12</v>
      </c>
      <c r="H32" s="324" t="s">
        <v>3</v>
      </c>
      <c r="I32" s="323" t="s">
        <v>4</v>
      </c>
      <c r="J32" s="323" t="s">
        <v>12</v>
      </c>
      <c r="K32" s="324" t="s">
        <v>3</v>
      </c>
      <c r="L32" s="323" t="s">
        <v>4</v>
      </c>
      <c r="M32" s="323" t="s">
        <v>12</v>
      </c>
      <c r="N32" s="324" t="s">
        <v>3</v>
      </c>
      <c r="O32" s="323" t="s">
        <v>4</v>
      </c>
      <c r="P32" s="323" t="s">
        <v>12</v>
      </c>
      <c r="Q32" s="324" t="s">
        <v>3</v>
      </c>
      <c r="R32" s="323" t="s">
        <v>4</v>
      </c>
      <c r="S32" s="323" t="s">
        <v>12</v>
      </c>
    </row>
    <row r="33" spans="1:19" ht="12.75">
      <c r="A33" s="322" t="s">
        <v>5</v>
      </c>
      <c r="B33" s="305">
        <v>153</v>
      </c>
      <c r="C33" s="306">
        <v>101</v>
      </c>
      <c r="D33" s="303">
        <f aca="true" t="shared" si="7" ref="D33:D39">SUM(B33:C33)</f>
        <v>254</v>
      </c>
      <c r="E33" s="305">
        <v>593</v>
      </c>
      <c r="F33" s="306">
        <v>574</v>
      </c>
      <c r="G33" s="303">
        <f aca="true" t="shared" si="8" ref="G33:G39">SUM(E33:F33)</f>
        <v>1167</v>
      </c>
      <c r="H33" s="305">
        <v>0</v>
      </c>
      <c r="I33" s="306">
        <v>0</v>
      </c>
      <c r="J33" s="303">
        <f aca="true" t="shared" si="9" ref="J33:J39">SUM(H33:I33)</f>
        <v>0</v>
      </c>
      <c r="K33" s="305">
        <v>0</v>
      </c>
      <c r="L33" s="306">
        <v>0</v>
      </c>
      <c r="M33" s="303">
        <f aca="true" t="shared" si="10" ref="M33:M39">SUM(K33:L33)</f>
        <v>0</v>
      </c>
      <c r="N33" s="305">
        <v>0</v>
      </c>
      <c r="O33" s="306">
        <v>0</v>
      </c>
      <c r="P33" s="303">
        <f aca="true" t="shared" si="11" ref="P33:P39">SUM(N33:O33)</f>
        <v>0</v>
      </c>
      <c r="Q33" s="321">
        <f aca="true" t="shared" si="12" ref="Q33:S38">SUM(N33,K33,H33,E33,B33)</f>
        <v>746</v>
      </c>
      <c r="R33" s="303">
        <f t="shared" si="12"/>
        <v>675</v>
      </c>
      <c r="S33" s="303">
        <f t="shared" si="12"/>
        <v>1421</v>
      </c>
    </row>
    <row r="34" spans="1:19" ht="12.75">
      <c r="A34" s="322" t="s">
        <v>6</v>
      </c>
      <c r="B34" s="305">
        <v>279</v>
      </c>
      <c r="C34" s="306">
        <v>210</v>
      </c>
      <c r="D34" s="303">
        <f t="shared" si="7"/>
        <v>489</v>
      </c>
      <c r="E34" s="305">
        <v>175</v>
      </c>
      <c r="F34" s="306">
        <v>246</v>
      </c>
      <c r="G34" s="303">
        <f t="shared" si="8"/>
        <v>421</v>
      </c>
      <c r="H34" s="305">
        <v>0</v>
      </c>
      <c r="I34" s="306">
        <v>0</v>
      </c>
      <c r="J34" s="303">
        <f t="shared" si="9"/>
        <v>0</v>
      </c>
      <c r="K34" s="305">
        <v>0</v>
      </c>
      <c r="L34" s="306">
        <v>0</v>
      </c>
      <c r="M34" s="303">
        <f t="shared" si="10"/>
        <v>0</v>
      </c>
      <c r="N34" s="305">
        <v>0</v>
      </c>
      <c r="O34" s="306">
        <v>0</v>
      </c>
      <c r="P34" s="303">
        <f t="shared" si="11"/>
        <v>0</v>
      </c>
      <c r="Q34" s="321">
        <f t="shared" si="12"/>
        <v>454</v>
      </c>
      <c r="R34" s="320">
        <f t="shared" si="12"/>
        <v>456</v>
      </c>
      <c r="S34" s="303">
        <f t="shared" si="12"/>
        <v>910</v>
      </c>
    </row>
    <row r="35" spans="1:19" ht="12.75">
      <c r="A35" s="322" t="s">
        <v>7</v>
      </c>
      <c r="B35" s="305">
        <v>77</v>
      </c>
      <c r="C35" s="304">
        <v>71</v>
      </c>
      <c r="D35" s="303">
        <f t="shared" si="7"/>
        <v>148</v>
      </c>
      <c r="E35" s="305">
        <v>79</v>
      </c>
      <c r="F35" s="304">
        <v>8</v>
      </c>
      <c r="G35" s="303">
        <f t="shared" si="8"/>
        <v>87</v>
      </c>
      <c r="H35" s="305">
        <v>0</v>
      </c>
      <c r="I35" s="304">
        <v>0</v>
      </c>
      <c r="J35" s="303">
        <f t="shared" si="9"/>
        <v>0</v>
      </c>
      <c r="K35" s="305">
        <v>0</v>
      </c>
      <c r="L35" s="304">
        <v>0</v>
      </c>
      <c r="M35" s="303">
        <f t="shared" si="10"/>
        <v>0</v>
      </c>
      <c r="N35" s="305">
        <v>0</v>
      </c>
      <c r="O35" s="304">
        <v>0</v>
      </c>
      <c r="P35" s="303">
        <f t="shared" si="11"/>
        <v>0</v>
      </c>
      <c r="Q35" s="321">
        <f t="shared" si="12"/>
        <v>156</v>
      </c>
      <c r="R35" s="320">
        <f t="shared" si="12"/>
        <v>79</v>
      </c>
      <c r="S35" s="303">
        <f t="shared" si="12"/>
        <v>235</v>
      </c>
    </row>
    <row r="36" spans="1:19" ht="12.75">
      <c r="A36" s="322" t="s">
        <v>8</v>
      </c>
      <c r="B36" s="305">
        <v>305</v>
      </c>
      <c r="C36" s="304">
        <v>147</v>
      </c>
      <c r="D36" s="303">
        <f t="shared" si="7"/>
        <v>452</v>
      </c>
      <c r="E36" s="305">
        <v>2007</v>
      </c>
      <c r="F36" s="304">
        <v>1543</v>
      </c>
      <c r="G36" s="303">
        <f t="shared" si="8"/>
        <v>3550</v>
      </c>
      <c r="H36" s="305">
        <v>0</v>
      </c>
      <c r="I36" s="304">
        <v>0</v>
      </c>
      <c r="J36" s="303">
        <f t="shared" si="9"/>
        <v>0</v>
      </c>
      <c r="K36" s="305">
        <v>0</v>
      </c>
      <c r="L36" s="304">
        <v>0</v>
      </c>
      <c r="M36" s="303">
        <f t="shared" si="10"/>
        <v>0</v>
      </c>
      <c r="N36" s="305">
        <v>0</v>
      </c>
      <c r="O36" s="304">
        <v>0</v>
      </c>
      <c r="P36" s="303">
        <f t="shared" si="11"/>
        <v>0</v>
      </c>
      <c r="Q36" s="321">
        <f t="shared" si="12"/>
        <v>2312</v>
      </c>
      <c r="R36" s="320">
        <f t="shared" si="12"/>
        <v>1690</v>
      </c>
      <c r="S36" s="303">
        <f t="shared" si="12"/>
        <v>4002</v>
      </c>
    </row>
    <row r="37" spans="1:19" ht="12.75">
      <c r="A37" s="322" t="s">
        <v>9</v>
      </c>
      <c r="B37" s="305">
        <v>221</v>
      </c>
      <c r="C37" s="306">
        <v>150</v>
      </c>
      <c r="D37" s="303">
        <f t="shared" si="7"/>
        <v>371</v>
      </c>
      <c r="E37" s="305">
        <v>924</v>
      </c>
      <c r="F37" s="306">
        <v>834</v>
      </c>
      <c r="G37" s="303">
        <f t="shared" si="8"/>
        <v>1758</v>
      </c>
      <c r="H37" s="305">
        <v>0</v>
      </c>
      <c r="I37" s="306">
        <v>0</v>
      </c>
      <c r="J37" s="303">
        <f t="shared" si="9"/>
        <v>0</v>
      </c>
      <c r="K37" s="305">
        <v>52</v>
      </c>
      <c r="L37" s="306">
        <v>32</v>
      </c>
      <c r="M37" s="303">
        <f t="shared" si="10"/>
        <v>84</v>
      </c>
      <c r="N37" s="305">
        <v>0</v>
      </c>
      <c r="O37" s="306">
        <v>0</v>
      </c>
      <c r="P37" s="303">
        <f t="shared" si="11"/>
        <v>0</v>
      </c>
      <c r="Q37" s="321">
        <f t="shared" si="12"/>
        <v>1197</v>
      </c>
      <c r="R37" s="303">
        <f t="shared" si="12"/>
        <v>1016</v>
      </c>
      <c r="S37" s="303">
        <f t="shared" si="12"/>
        <v>2213</v>
      </c>
    </row>
    <row r="38" spans="1:19" ht="12.75">
      <c r="A38" s="322" t="s">
        <v>10</v>
      </c>
      <c r="B38" s="305">
        <v>312</v>
      </c>
      <c r="C38" s="304">
        <v>260</v>
      </c>
      <c r="D38" s="303">
        <f t="shared" si="7"/>
        <v>572</v>
      </c>
      <c r="E38" s="305">
        <v>502</v>
      </c>
      <c r="F38" s="304">
        <v>409</v>
      </c>
      <c r="G38" s="303">
        <f t="shared" si="8"/>
        <v>911</v>
      </c>
      <c r="H38" s="305">
        <v>45</v>
      </c>
      <c r="I38" s="304">
        <v>33</v>
      </c>
      <c r="J38" s="303">
        <f t="shared" si="9"/>
        <v>78</v>
      </c>
      <c r="K38" s="305">
        <v>0</v>
      </c>
      <c r="L38" s="304">
        <v>0</v>
      </c>
      <c r="M38" s="303">
        <f t="shared" si="10"/>
        <v>0</v>
      </c>
      <c r="N38" s="305">
        <v>0</v>
      </c>
      <c r="O38" s="304">
        <v>0</v>
      </c>
      <c r="P38" s="303">
        <f t="shared" si="11"/>
        <v>0</v>
      </c>
      <c r="Q38" s="321">
        <f t="shared" si="12"/>
        <v>859</v>
      </c>
      <c r="R38" s="320">
        <f t="shared" si="12"/>
        <v>702</v>
      </c>
      <c r="S38" s="303">
        <f t="shared" si="12"/>
        <v>1561</v>
      </c>
    </row>
    <row r="39" spans="1:19" s="294" customFormat="1" ht="12.75">
      <c r="A39" s="319" t="s">
        <v>11</v>
      </c>
      <c r="B39" s="318">
        <f>SUM(B33:B38)</f>
        <v>1347</v>
      </c>
      <c r="C39" s="315">
        <f>SUM(C33:C38)</f>
        <v>939</v>
      </c>
      <c r="D39" s="316">
        <f t="shared" si="7"/>
        <v>2286</v>
      </c>
      <c r="E39" s="318">
        <f>SUM(E33:E38)</f>
        <v>4280</v>
      </c>
      <c r="F39" s="315">
        <f>SUM(F33:F38)</f>
        <v>3614</v>
      </c>
      <c r="G39" s="316">
        <f t="shared" si="8"/>
        <v>7894</v>
      </c>
      <c r="H39" s="318">
        <f>SUM(H33:H38)</f>
        <v>45</v>
      </c>
      <c r="I39" s="315">
        <f>SUM(I33:I38)</f>
        <v>33</v>
      </c>
      <c r="J39" s="316">
        <f t="shared" si="9"/>
        <v>78</v>
      </c>
      <c r="K39" s="318">
        <f>SUM(K33:K38)</f>
        <v>52</v>
      </c>
      <c r="L39" s="315">
        <f>SUM(L33:L38)</f>
        <v>32</v>
      </c>
      <c r="M39" s="316">
        <f t="shared" si="10"/>
        <v>84</v>
      </c>
      <c r="N39" s="318">
        <f>SUM(N33:N38)</f>
        <v>0</v>
      </c>
      <c r="O39" s="315">
        <f>SUM(O33:O38)</f>
        <v>0</v>
      </c>
      <c r="P39" s="316">
        <f t="shared" si="11"/>
        <v>0</v>
      </c>
      <c r="Q39" s="317">
        <f>SUM(Q33:Q38)</f>
        <v>5724</v>
      </c>
      <c r="R39" s="316">
        <f>SUM(R33:R38)</f>
        <v>4618</v>
      </c>
      <c r="S39" s="315">
        <f>SUM(S33:S38)</f>
        <v>10342</v>
      </c>
    </row>
    <row r="40" ht="12.75">
      <c r="A40" s="294"/>
    </row>
    <row r="41" ht="12.75">
      <c r="A41" s="294"/>
    </row>
    <row r="42" spans="1:19" ht="12.75">
      <c r="A42" s="572" t="s">
        <v>209</v>
      </c>
      <c r="B42" s="572"/>
      <c r="C42" s="572"/>
      <c r="D42" s="572"/>
      <c r="E42" s="572"/>
      <c r="F42" s="572"/>
      <c r="G42" s="572"/>
      <c r="H42" s="572"/>
      <c r="I42" s="572"/>
      <c r="J42" s="572"/>
      <c r="K42" s="572"/>
      <c r="L42" s="572"/>
      <c r="M42" s="572"/>
      <c r="N42" s="572"/>
      <c r="O42" s="572"/>
      <c r="P42" s="572"/>
      <c r="Q42" s="572"/>
      <c r="R42" s="572"/>
      <c r="S42" s="572"/>
    </row>
    <row r="43" ht="5.25" customHeight="1" thickBot="1"/>
    <row r="44" spans="1:19" s="287" customFormat="1" ht="12.75">
      <c r="A44" s="313"/>
      <c r="B44" s="580" t="s">
        <v>13</v>
      </c>
      <c r="C44" s="581"/>
      <c r="D44" s="582"/>
      <c r="E44" s="580" t="s">
        <v>0</v>
      </c>
      <c r="F44" s="581"/>
      <c r="G44" s="582"/>
      <c r="H44" s="580" t="s">
        <v>1</v>
      </c>
      <c r="I44" s="581"/>
      <c r="J44" s="582"/>
      <c r="K44" s="580" t="s">
        <v>2</v>
      </c>
      <c r="L44" s="581"/>
      <c r="M44" s="582"/>
      <c r="N44" s="580" t="s">
        <v>27</v>
      </c>
      <c r="O44" s="581"/>
      <c r="P44" s="582"/>
      <c r="Q44" s="580" t="s">
        <v>11</v>
      </c>
      <c r="R44" s="581"/>
      <c r="S44" s="581"/>
    </row>
    <row r="45" spans="2:19" s="287" customFormat="1" ht="12.75">
      <c r="B45" s="312"/>
      <c r="C45" s="311"/>
      <c r="D45" s="311"/>
      <c r="E45" s="312"/>
      <c r="F45" s="311"/>
      <c r="G45" s="311"/>
      <c r="H45" s="312"/>
      <c r="I45" s="311"/>
      <c r="J45" s="311"/>
      <c r="K45" s="312"/>
      <c r="L45" s="311"/>
      <c r="M45" s="311"/>
      <c r="N45" s="583" t="s">
        <v>28</v>
      </c>
      <c r="O45" s="584"/>
      <c r="P45" s="585"/>
      <c r="Q45" s="312"/>
      <c r="R45" s="311"/>
      <c r="S45" s="311"/>
    </row>
    <row r="46" spans="1:29" s="307" customFormat="1" ht="12.75">
      <c r="A46" s="310"/>
      <c r="B46" s="309" t="s">
        <v>3</v>
      </c>
      <c r="C46" s="308" t="s">
        <v>4</v>
      </c>
      <c r="D46" s="308" t="s">
        <v>12</v>
      </c>
      <c r="E46" s="309" t="s">
        <v>3</v>
      </c>
      <c r="F46" s="308" t="s">
        <v>4</v>
      </c>
      <c r="G46" s="308" t="s">
        <v>12</v>
      </c>
      <c r="H46" s="309" t="s">
        <v>3</v>
      </c>
      <c r="I46" s="308" t="s">
        <v>4</v>
      </c>
      <c r="J46" s="308" t="s">
        <v>12</v>
      </c>
      <c r="K46" s="309" t="s">
        <v>3</v>
      </c>
      <c r="L46" s="308" t="s">
        <v>4</v>
      </c>
      <c r="M46" s="308" t="s">
        <v>12</v>
      </c>
      <c r="N46" s="309" t="s">
        <v>3</v>
      </c>
      <c r="O46" s="308" t="s">
        <v>4</v>
      </c>
      <c r="P46" s="308" t="s">
        <v>12</v>
      </c>
      <c r="Q46" s="309" t="s">
        <v>3</v>
      </c>
      <c r="R46" s="308" t="s">
        <v>4</v>
      </c>
      <c r="S46" s="308" t="s">
        <v>12</v>
      </c>
      <c r="U46" s="286"/>
      <c r="V46" s="286"/>
      <c r="W46" s="286"/>
      <c r="X46" s="286"/>
      <c r="Y46" s="286"/>
      <c r="Z46" s="286"/>
      <c r="AA46" s="286"/>
      <c r="AB46" s="286"/>
      <c r="AC46" s="286"/>
    </row>
    <row r="47" spans="1:19" ht="12.75">
      <c r="A47" s="287" t="s">
        <v>18</v>
      </c>
      <c r="B47" s="305">
        <v>0</v>
      </c>
      <c r="C47" s="306">
        <v>0</v>
      </c>
      <c r="D47" s="303">
        <f aca="true" t="shared" si="13" ref="D47:D53">SUM(B47:C47)</f>
        <v>0</v>
      </c>
      <c r="E47" s="305">
        <v>0</v>
      </c>
      <c r="F47" s="306">
        <v>1</v>
      </c>
      <c r="G47" s="303">
        <f aca="true" t="shared" si="14" ref="G47:G53">SUM(E47:F47)</f>
        <v>1</v>
      </c>
      <c r="H47" s="305">
        <v>0</v>
      </c>
      <c r="I47" s="306">
        <v>0</v>
      </c>
      <c r="J47" s="303">
        <f aca="true" t="shared" si="15" ref="J47:J53">SUM(H47:I47)</f>
        <v>0</v>
      </c>
      <c r="K47" s="305">
        <v>0</v>
      </c>
      <c r="L47" s="306">
        <v>0</v>
      </c>
      <c r="M47" s="303">
        <f aca="true" t="shared" si="16" ref="M47:M53">SUM(K47:L47)</f>
        <v>0</v>
      </c>
      <c r="N47" s="305">
        <v>0</v>
      </c>
      <c r="O47" s="306">
        <v>0</v>
      </c>
      <c r="P47" s="303">
        <f aca="true" t="shared" si="17" ref="P47:P53">SUM(N47:O47)</f>
        <v>0</v>
      </c>
      <c r="Q47" s="302">
        <f aca="true" t="shared" si="18" ref="Q47:S52">SUM(N47,K47,H47,E47,B47)</f>
        <v>0</v>
      </c>
      <c r="R47" s="300">
        <f t="shared" si="18"/>
        <v>1</v>
      </c>
      <c r="S47" s="300">
        <f t="shared" si="18"/>
        <v>1</v>
      </c>
    </row>
    <row r="48" spans="1:19" ht="12.75">
      <c r="A48" s="287" t="s">
        <v>19</v>
      </c>
      <c r="B48" s="305">
        <v>234</v>
      </c>
      <c r="C48" s="306">
        <v>169</v>
      </c>
      <c r="D48" s="303">
        <f t="shared" si="13"/>
        <v>403</v>
      </c>
      <c r="E48" s="305">
        <v>941</v>
      </c>
      <c r="F48" s="306">
        <v>824</v>
      </c>
      <c r="G48" s="303">
        <f t="shared" si="14"/>
        <v>1765</v>
      </c>
      <c r="H48" s="305">
        <v>5</v>
      </c>
      <c r="I48" s="306">
        <v>0</v>
      </c>
      <c r="J48" s="303">
        <f t="shared" si="15"/>
        <v>5</v>
      </c>
      <c r="K48" s="305">
        <v>3</v>
      </c>
      <c r="L48" s="306">
        <v>4</v>
      </c>
      <c r="M48" s="303">
        <f t="shared" si="16"/>
        <v>7</v>
      </c>
      <c r="N48" s="305">
        <v>0</v>
      </c>
      <c r="O48" s="306">
        <v>0</v>
      </c>
      <c r="P48" s="303">
        <f t="shared" si="17"/>
        <v>0</v>
      </c>
      <c r="Q48" s="302">
        <f t="shared" si="18"/>
        <v>1183</v>
      </c>
      <c r="R48" s="301">
        <f t="shared" si="18"/>
        <v>997</v>
      </c>
      <c r="S48" s="300">
        <f t="shared" si="18"/>
        <v>2180</v>
      </c>
    </row>
    <row r="49" spans="1:19" ht="12.75">
      <c r="A49" s="287" t="s">
        <v>14</v>
      </c>
      <c r="B49" s="305">
        <v>176</v>
      </c>
      <c r="C49" s="304">
        <v>130</v>
      </c>
      <c r="D49" s="303">
        <f t="shared" si="13"/>
        <v>306</v>
      </c>
      <c r="E49" s="305">
        <v>859</v>
      </c>
      <c r="F49" s="304">
        <v>821</v>
      </c>
      <c r="G49" s="303">
        <f t="shared" si="14"/>
        <v>1680</v>
      </c>
      <c r="H49" s="305">
        <v>0</v>
      </c>
      <c r="I49" s="304">
        <v>0</v>
      </c>
      <c r="J49" s="303">
        <f t="shared" si="15"/>
        <v>0</v>
      </c>
      <c r="K49" s="305">
        <v>2</v>
      </c>
      <c r="L49" s="304">
        <v>2</v>
      </c>
      <c r="M49" s="303">
        <f t="shared" si="16"/>
        <v>4</v>
      </c>
      <c r="N49" s="305">
        <v>0</v>
      </c>
      <c r="O49" s="304">
        <v>0</v>
      </c>
      <c r="P49" s="303">
        <f t="shared" si="17"/>
        <v>0</v>
      </c>
      <c r="Q49" s="302">
        <f t="shared" si="18"/>
        <v>1037</v>
      </c>
      <c r="R49" s="301">
        <f t="shared" si="18"/>
        <v>953</v>
      </c>
      <c r="S49" s="300">
        <f t="shared" si="18"/>
        <v>1990</v>
      </c>
    </row>
    <row r="50" spans="1:19" ht="12.75">
      <c r="A50" s="287" t="s">
        <v>17</v>
      </c>
      <c r="B50" s="305">
        <v>56</v>
      </c>
      <c r="C50" s="304">
        <v>72</v>
      </c>
      <c r="D50" s="303">
        <f t="shared" si="13"/>
        <v>128</v>
      </c>
      <c r="E50" s="305">
        <v>76</v>
      </c>
      <c r="F50" s="304">
        <v>206</v>
      </c>
      <c r="G50" s="303">
        <f t="shared" si="14"/>
        <v>282</v>
      </c>
      <c r="H50" s="305">
        <v>0</v>
      </c>
      <c r="I50" s="304">
        <v>0</v>
      </c>
      <c r="J50" s="303">
        <f t="shared" si="15"/>
        <v>0</v>
      </c>
      <c r="K50" s="305">
        <v>0</v>
      </c>
      <c r="L50" s="304">
        <v>0</v>
      </c>
      <c r="M50" s="303">
        <f t="shared" si="16"/>
        <v>0</v>
      </c>
      <c r="N50" s="305">
        <v>0</v>
      </c>
      <c r="O50" s="304">
        <v>0</v>
      </c>
      <c r="P50" s="303">
        <f t="shared" si="17"/>
        <v>0</v>
      </c>
      <c r="Q50" s="302">
        <f t="shared" si="18"/>
        <v>132</v>
      </c>
      <c r="R50" s="300">
        <f t="shared" si="18"/>
        <v>278</v>
      </c>
      <c r="S50" s="300">
        <f t="shared" si="18"/>
        <v>410</v>
      </c>
    </row>
    <row r="51" spans="1:29" ht="12.75">
      <c r="A51" s="287" t="s">
        <v>15</v>
      </c>
      <c r="B51" s="305">
        <v>306</v>
      </c>
      <c r="C51" s="306">
        <v>159</v>
      </c>
      <c r="D51" s="303">
        <f t="shared" si="13"/>
        <v>465</v>
      </c>
      <c r="E51" s="305">
        <v>1203</v>
      </c>
      <c r="F51" s="306">
        <v>785</v>
      </c>
      <c r="G51" s="303">
        <f t="shared" si="14"/>
        <v>1988</v>
      </c>
      <c r="H51" s="305">
        <v>13</v>
      </c>
      <c r="I51" s="306">
        <v>3</v>
      </c>
      <c r="J51" s="303">
        <f t="shared" si="15"/>
        <v>16</v>
      </c>
      <c r="K51" s="305">
        <v>1</v>
      </c>
      <c r="L51" s="306">
        <v>0</v>
      </c>
      <c r="M51" s="303">
        <f t="shared" si="16"/>
        <v>1</v>
      </c>
      <c r="N51" s="305">
        <v>0</v>
      </c>
      <c r="O51" s="306">
        <v>0</v>
      </c>
      <c r="P51" s="303">
        <f t="shared" si="17"/>
        <v>0</v>
      </c>
      <c r="Q51" s="302">
        <f t="shared" si="18"/>
        <v>1523</v>
      </c>
      <c r="R51" s="301">
        <f t="shared" si="18"/>
        <v>947</v>
      </c>
      <c r="S51" s="300">
        <f t="shared" si="18"/>
        <v>2470</v>
      </c>
      <c r="U51" s="294"/>
      <c r="V51" s="294"/>
      <c r="W51" s="294"/>
      <c r="X51" s="294"/>
      <c r="Y51" s="294"/>
      <c r="Z51" s="294"/>
      <c r="AA51" s="294"/>
      <c r="AB51" s="294"/>
      <c r="AC51" s="294"/>
    </row>
    <row r="52" spans="1:19" ht="12.75">
      <c r="A52" s="287" t="s">
        <v>16</v>
      </c>
      <c r="B52" s="305">
        <v>238</v>
      </c>
      <c r="C52" s="304">
        <v>186</v>
      </c>
      <c r="D52" s="303">
        <f t="shared" si="13"/>
        <v>424</v>
      </c>
      <c r="E52" s="305">
        <v>608</v>
      </c>
      <c r="F52" s="304">
        <v>497</v>
      </c>
      <c r="G52" s="303">
        <f t="shared" si="14"/>
        <v>1105</v>
      </c>
      <c r="H52" s="305">
        <v>22</v>
      </c>
      <c r="I52" s="304">
        <v>3</v>
      </c>
      <c r="J52" s="303">
        <f t="shared" si="15"/>
        <v>25</v>
      </c>
      <c r="K52" s="305">
        <v>2</v>
      </c>
      <c r="L52" s="304">
        <v>0</v>
      </c>
      <c r="M52" s="303">
        <f t="shared" si="16"/>
        <v>2</v>
      </c>
      <c r="N52" s="305">
        <v>0</v>
      </c>
      <c r="O52" s="304">
        <v>0</v>
      </c>
      <c r="P52" s="303">
        <f t="shared" si="17"/>
        <v>0</v>
      </c>
      <c r="Q52" s="302">
        <f t="shared" si="18"/>
        <v>870</v>
      </c>
      <c r="R52" s="301">
        <f t="shared" si="18"/>
        <v>686</v>
      </c>
      <c r="S52" s="300">
        <f t="shared" si="18"/>
        <v>1556</v>
      </c>
    </row>
    <row r="53" spans="1:29" s="294" customFormat="1" ht="12.75">
      <c r="A53" s="299" t="s">
        <v>11</v>
      </c>
      <c r="B53" s="298">
        <f>SUM(B47:B52)</f>
        <v>1010</v>
      </c>
      <c r="C53" s="295">
        <f>SUM(C47:C52)</f>
        <v>716</v>
      </c>
      <c r="D53" s="296">
        <f t="shared" si="13"/>
        <v>1726</v>
      </c>
      <c r="E53" s="298">
        <f>SUM(E47:E52)</f>
        <v>3687</v>
      </c>
      <c r="F53" s="295">
        <f>SUM(F47:F52)</f>
        <v>3134</v>
      </c>
      <c r="G53" s="296">
        <f t="shared" si="14"/>
        <v>6821</v>
      </c>
      <c r="H53" s="298">
        <f>SUM(H47:H52)</f>
        <v>40</v>
      </c>
      <c r="I53" s="295">
        <f>SUM(I47:I52)</f>
        <v>6</v>
      </c>
      <c r="J53" s="296">
        <f t="shared" si="15"/>
        <v>46</v>
      </c>
      <c r="K53" s="298">
        <f>SUM(K47:K52)</f>
        <v>8</v>
      </c>
      <c r="L53" s="295">
        <f>SUM(L47:L52)</f>
        <v>6</v>
      </c>
      <c r="M53" s="296">
        <f t="shared" si="16"/>
        <v>14</v>
      </c>
      <c r="N53" s="298">
        <f>SUM(N47:N52)</f>
        <v>0</v>
      </c>
      <c r="O53" s="295">
        <f>SUM(O47:O52)</f>
        <v>0</v>
      </c>
      <c r="P53" s="296">
        <f t="shared" si="17"/>
        <v>0</v>
      </c>
      <c r="Q53" s="297">
        <f>SUM(Q47:Q52)</f>
        <v>4745</v>
      </c>
      <c r="R53" s="296">
        <f>SUM(R47:R52)</f>
        <v>3862</v>
      </c>
      <c r="S53" s="295">
        <f>SUM(S47:S52)</f>
        <v>8607</v>
      </c>
      <c r="U53" s="286"/>
      <c r="V53" s="286"/>
      <c r="W53" s="286"/>
      <c r="X53" s="286"/>
      <c r="Y53" s="286"/>
      <c r="Z53" s="286"/>
      <c r="AA53" s="286"/>
      <c r="AB53" s="286"/>
      <c r="AC53" s="286"/>
    </row>
    <row r="54" spans="2:29" ht="12.75">
      <c r="B54" s="293"/>
      <c r="C54" s="293"/>
      <c r="D54" s="293"/>
      <c r="E54" s="293"/>
      <c r="F54" s="293"/>
      <c r="G54" s="293"/>
      <c r="H54" s="293"/>
      <c r="I54" s="293"/>
      <c r="J54" s="293"/>
      <c r="K54" s="293"/>
      <c r="L54" s="293"/>
      <c r="M54" s="293"/>
      <c r="N54" s="293"/>
      <c r="O54" s="293"/>
      <c r="P54" s="293"/>
      <c r="U54" s="290"/>
      <c r="V54" s="290"/>
      <c r="W54" s="290"/>
      <c r="X54" s="290"/>
      <c r="Y54" s="290"/>
      <c r="Z54" s="290"/>
      <c r="AA54" s="290"/>
      <c r="AB54" s="290"/>
      <c r="AC54" s="290"/>
    </row>
    <row r="55" spans="1:19" s="290" customFormat="1" ht="11.25">
      <c r="A55" s="289" t="s">
        <v>31</v>
      </c>
      <c r="D55" s="289"/>
      <c r="F55" s="289"/>
      <c r="G55" s="289"/>
      <c r="J55" s="289"/>
      <c r="M55" s="289"/>
      <c r="N55" s="289"/>
      <c r="O55" s="289"/>
      <c r="P55" s="289"/>
      <c r="S55" s="289"/>
    </row>
    <row r="56" spans="1:29" s="290" customFormat="1" ht="12.75">
      <c r="A56" s="289" t="s">
        <v>317</v>
      </c>
      <c r="D56" s="289"/>
      <c r="E56" s="292"/>
      <c r="G56" s="289"/>
      <c r="J56" s="289"/>
      <c r="L56" s="291"/>
      <c r="M56" s="289"/>
      <c r="N56" s="289"/>
      <c r="O56" s="289"/>
      <c r="P56" s="289"/>
      <c r="S56" s="289"/>
      <c r="U56" s="286"/>
      <c r="V56" s="286"/>
      <c r="W56" s="286"/>
      <c r="X56" s="286"/>
      <c r="Y56" s="286"/>
      <c r="Z56" s="286"/>
      <c r="AA56" s="286"/>
      <c r="AB56" s="286"/>
      <c r="AC56" s="286"/>
    </row>
    <row r="57" ht="12.75">
      <c r="A57" s="289" t="s">
        <v>204</v>
      </c>
    </row>
    <row r="58" ht="12.75">
      <c r="A58" s="288" t="str">
        <f>"(4) Van "&amp;S20-S53&amp;" internen uit het voltijds gewoon secundair onderwijs is de onderwijsvorm niet gekend."</f>
        <v>(4) Van 2 internen uit het voltijds gewoon secundair onderwijs is de onderwijsvorm niet gekend.</v>
      </c>
    </row>
  </sheetData>
  <sheetProtection/>
  <mergeCells count="33">
    <mergeCell ref="N45:P45"/>
    <mergeCell ref="Q30:S30"/>
    <mergeCell ref="N31:P31"/>
    <mergeCell ref="A42:S42"/>
    <mergeCell ref="B44:D44"/>
    <mergeCell ref="E44:G44"/>
    <mergeCell ref="H44:J44"/>
    <mergeCell ref="K44:M44"/>
    <mergeCell ref="Q44:S44"/>
    <mergeCell ref="B30:D30"/>
    <mergeCell ref="N44:P44"/>
    <mergeCell ref="Q13:S13"/>
    <mergeCell ref="N30:P30"/>
    <mergeCell ref="E30:G30"/>
    <mergeCell ref="K30:M30"/>
    <mergeCell ref="H30:J30"/>
    <mergeCell ref="A4:S4"/>
    <mergeCell ref="N7:P7"/>
    <mergeCell ref="B6:D6"/>
    <mergeCell ref="E6:G6"/>
    <mergeCell ref="H6:J6"/>
    <mergeCell ref="K6:M6"/>
    <mergeCell ref="Q6:S6"/>
    <mergeCell ref="A2:S2"/>
    <mergeCell ref="H13:J13"/>
    <mergeCell ref="N14:P14"/>
    <mergeCell ref="A28:S28"/>
    <mergeCell ref="N13:P13"/>
    <mergeCell ref="A11:S11"/>
    <mergeCell ref="N6:P6"/>
    <mergeCell ref="E13:G13"/>
    <mergeCell ref="K13:M13"/>
    <mergeCell ref="B13:D13"/>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zoomScale="99" zoomScaleNormal="99" zoomScalePageLayoutView="0" workbookViewId="0" topLeftCell="A1">
      <selection activeCell="W56" sqref="W56"/>
    </sheetView>
  </sheetViews>
  <sheetFormatPr defaultColWidth="9.140625" defaultRowHeight="12.75"/>
  <cols>
    <col min="1" max="1" width="14.421875" style="342" customWidth="1"/>
    <col min="2" max="3" width="8.57421875" style="286" customWidth="1"/>
    <col min="4" max="4" width="8.57421875" style="287" customWidth="1"/>
    <col min="5" max="6" width="8.57421875" style="286" customWidth="1"/>
    <col min="7" max="7" width="8.57421875" style="287" customWidth="1"/>
    <col min="8" max="9" width="8.57421875" style="286" customWidth="1"/>
    <col min="10" max="10" width="8.57421875" style="287" customWidth="1"/>
    <col min="11" max="12" width="8.57421875" style="286" customWidth="1"/>
    <col min="13" max="16" width="8.57421875" style="287" customWidth="1"/>
    <col min="17" max="18" width="8.57421875" style="286" customWidth="1"/>
    <col min="19" max="19" width="8.57421875" style="287" customWidth="1"/>
    <col min="20" max="20" width="8.140625" style="286" customWidth="1"/>
    <col min="21" max="16384" width="8.8515625" style="286" customWidth="1"/>
  </cols>
  <sheetData>
    <row r="1" spans="1:5" ht="12.75">
      <c r="A1" s="294" t="str">
        <f>'13_nivover01'!A1</f>
        <v>Schooljaar 2015-2016</v>
      </c>
      <c r="E1" s="350" t="s">
        <v>181</v>
      </c>
    </row>
    <row r="2" spans="1:19" ht="12.75">
      <c r="A2" s="572" t="s">
        <v>121</v>
      </c>
      <c r="B2" s="572"/>
      <c r="C2" s="572"/>
      <c r="D2" s="572"/>
      <c r="E2" s="572"/>
      <c r="F2" s="572"/>
      <c r="G2" s="572"/>
      <c r="H2" s="572"/>
      <c r="I2" s="572"/>
      <c r="J2" s="572"/>
      <c r="K2" s="572"/>
      <c r="L2" s="572"/>
      <c r="M2" s="572"/>
      <c r="N2" s="572"/>
      <c r="O2" s="572"/>
      <c r="P2" s="572"/>
      <c r="Q2" s="572"/>
      <c r="R2" s="572"/>
      <c r="S2" s="572"/>
    </row>
    <row r="3" ht="12.75">
      <c r="A3" s="349"/>
    </row>
    <row r="4" spans="1:19" ht="12.75">
      <c r="A4" s="572" t="s">
        <v>33</v>
      </c>
      <c r="B4" s="572"/>
      <c r="C4" s="572"/>
      <c r="D4" s="572"/>
      <c r="E4" s="572"/>
      <c r="F4" s="572"/>
      <c r="G4" s="572"/>
      <c r="H4" s="572"/>
      <c r="I4" s="572"/>
      <c r="J4" s="572"/>
      <c r="K4" s="572"/>
      <c r="L4" s="572"/>
      <c r="M4" s="572"/>
      <c r="N4" s="572"/>
      <c r="O4" s="572"/>
      <c r="P4" s="572"/>
      <c r="Q4" s="572"/>
      <c r="R4" s="572"/>
      <c r="S4" s="572"/>
    </row>
    <row r="5" ht="3.75" customHeight="1" thickBot="1"/>
    <row r="6" spans="1:19" s="287" customFormat="1" ht="12.75">
      <c r="A6" s="348"/>
      <c r="B6" s="580" t="s">
        <v>13</v>
      </c>
      <c r="C6" s="581"/>
      <c r="D6" s="582"/>
      <c r="E6" s="580" t="s">
        <v>0</v>
      </c>
      <c r="F6" s="581"/>
      <c r="G6" s="582"/>
      <c r="H6" s="580" t="s">
        <v>1</v>
      </c>
      <c r="I6" s="581"/>
      <c r="J6" s="582"/>
      <c r="K6" s="580" t="s">
        <v>2</v>
      </c>
      <c r="L6" s="581"/>
      <c r="M6" s="582"/>
      <c r="N6" s="580" t="s">
        <v>27</v>
      </c>
      <c r="O6" s="581"/>
      <c r="P6" s="582"/>
      <c r="Q6" s="580" t="s">
        <v>11</v>
      </c>
      <c r="R6" s="581"/>
      <c r="S6" s="581"/>
    </row>
    <row r="7" spans="1:19" s="287" customFormat="1" ht="12.75">
      <c r="A7" s="342"/>
      <c r="B7" s="312"/>
      <c r="C7" s="311"/>
      <c r="D7" s="311"/>
      <c r="E7" s="312"/>
      <c r="F7" s="311"/>
      <c r="G7" s="311"/>
      <c r="H7" s="312"/>
      <c r="I7" s="311"/>
      <c r="J7" s="311"/>
      <c r="K7" s="312"/>
      <c r="L7" s="311"/>
      <c r="M7" s="311"/>
      <c r="N7" s="583" t="s">
        <v>28</v>
      </c>
      <c r="O7" s="584"/>
      <c r="P7" s="585"/>
      <c r="Q7" s="312"/>
      <c r="R7" s="311"/>
      <c r="S7" s="311"/>
    </row>
    <row r="8" spans="1:19" s="307" customFormat="1" ht="12.75">
      <c r="A8" s="347" t="s">
        <v>32</v>
      </c>
      <c r="B8" s="309" t="s">
        <v>3</v>
      </c>
      <c r="C8" s="308" t="s">
        <v>4</v>
      </c>
      <c r="D8" s="308" t="s">
        <v>12</v>
      </c>
      <c r="E8" s="309" t="s">
        <v>3</v>
      </c>
      <c r="F8" s="308" t="s">
        <v>4</v>
      </c>
      <c r="G8" s="308" t="s">
        <v>12</v>
      </c>
      <c r="H8" s="309" t="s">
        <v>3</v>
      </c>
      <c r="I8" s="308" t="s">
        <v>4</v>
      </c>
      <c r="J8" s="308" t="s">
        <v>12</v>
      </c>
      <c r="K8" s="309" t="s">
        <v>3</v>
      </c>
      <c r="L8" s="308" t="s">
        <v>4</v>
      </c>
      <c r="M8" s="308" t="s">
        <v>12</v>
      </c>
      <c r="N8" s="309" t="s">
        <v>3</v>
      </c>
      <c r="O8" s="308" t="s">
        <v>4</v>
      </c>
      <c r="P8" s="308" t="s">
        <v>12</v>
      </c>
      <c r="Q8" s="309" t="s">
        <v>3</v>
      </c>
      <c r="R8" s="308" t="s">
        <v>4</v>
      </c>
      <c r="S8" s="308" t="s">
        <v>12</v>
      </c>
    </row>
    <row r="9" spans="1:19" ht="12.75">
      <c r="A9" s="342">
        <v>2013</v>
      </c>
      <c r="B9" s="345">
        <v>0</v>
      </c>
      <c r="C9" s="335">
        <v>1</v>
      </c>
      <c r="D9" s="300">
        <f aca="true" t="shared" si="0" ref="D9:D39">SUM(B9:C9)</f>
        <v>1</v>
      </c>
      <c r="E9" s="305">
        <v>1</v>
      </c>
      <c r="F9" s="335">
        <v>2</v>
      </c>
      <c r="G9" s="300">
        <f aca="true" t="shared" si="1" ref="G9:G39">SUM(E9:F9)</f>
        <v>3</v>
      </c>
      <c r="H9" s="345">
        <v>0</v>
      </c>
      <c r="I9" s="335">
        <v>0</v>
      </c>
      <c r="J9" s="300">
        <f aca="true" t="shared" si="2" ref="J9:J39">SUM(H9:I9)</f>
        <v>0</v>
      </c>
      <c r="K9" s="345">
        <v>1</v>
      </c>
      <c r="L9" s="335">
        <v>0</v>
      </c>
      <c r="M9" s="300">
        <f aca="true" t="shared" si="3" ref="M9:M39">SUM(K9:L9)</f>
        <v>1</v>
      </c>
      <c r="N9" s="345">
        <v>0</v>
      </c>
      <c r="O9" s="335">
        <v>0</v>
      </c>
      <c r="P9" s="300">
        <f aca="true" t="shared" si="4" ref="P9:P39">SUM(N9:O9)</f>
        <v>0</v>
      </c>
      <c r="Q9" s="302">
        <f aca="true" t="shared" si="5" ref="Q9:Q39">SUM(N9,K9,H9,E9,B9)</f>
        <v>2</v>
      </c>
      <c r="R9" s="346">
        <f aca="true" t="shared" si="6" ref="R9:R39">SUM(O9,L9,I9,F9,C9)</f>
        <v>3</v>
      </c>
      <c r="S9" s="346">
        <f aca="true" t="shared" si="7" ref="S9:S39">SUM(P9,M9,J9,G9,D9)</f>
        <v>5</v>
      </c>
    </row>
    <row r="10" spans="1:19" ht="12.75">
      <c r="A10" s="342">
        <v>2012</v>
      </c>
      <c r="B10" s="345">
        <v>3</v>
      </c>
      <c r="C10" s="335">
        <v>4</v>
      </c>
      <c r="D10" s="300">
        <f t="shared" si="0"/>
        <v>7</v>
      </c>
      <c r="E10" s="305">
        <v>3</v>
      </c>
      <c r="F10" s="335">
        <v>4</v>
      </c>
      <c r="G10" s="300">
        <f t="shared" si="1"/>
        <v>7</v>
      </c>
      <c r="H10" s="345">
        <v>0</v>
      </c>
      <c r="I10" s="335">
        <v>0</v>
      </c>
      <c r="J10" s="300">
        <f t="shared" si="2"/>
        <v>0</v>
      </c>
      <c r="K10" s="345">
        <v>0</v>
      </c>
      <c r="L10" s="335">
        <v>2</v>
      </c>
      <c r="M10" s="300">
        <f t="shared" si="3"/>
        <v>2</v>
      </c>
      <c r="N10" s="345">
        <v>0</v>
      </c>
      <c r="O10" s="335">
        <v>0</v>
      </c>
      <c r="P10" s="300">
        <f t="shared" si="4"/>
        <v>0</v>
      </c>
      <c r="Q10" s="302">
        <f t="shared" si="5"/>
        <v>6</v>
      </c>
      <c r="R10" s="300">
        <f t="shared" si="6"/>
        <v>10</v>
      </c>
      <c r="S10" s="300">
        <f t="shared" si="7"/>
        <v>16</v>
      </c>
    </row>
    <row r="11" spans="1:19" ht="12.75">
      <c r="A11" s="342">
        <v>2011</v>
      </c>
      <c r="B11" s="345">
        <v>8</v>
      </c>
      <c r="C11" s="335">
        <v>7</v>
      </c>
      <c r="D11" s="300">
        <f t="shared" si="0"/>
        <v>15</v>
      </c>
      <c r="E11" s="305">
        <v>16</v>
      </c>
      <c r="F11" s="335">
        <v>7</v>
      </c>
      <c r="G11" s="300">
        <f t="shared" si="1"/>
        <v>23</v>
      </c>
      <c r="H11" s="345">
        <v>0</v>
      </c>
      <c r="I11" s="335">
        <v>0</v>
      </c>
      <c r="J11" s="300">
        <f t="shared" si="2"/>
        <v>0</v>
      </c>
      <c r="K11" s="345">
        <v>1</v>
      </c>
      <c r="L11" s="335">
        <v>3</v>
      </c>
      <c r="M11" s="300">
        <f t="shared" si="3"/>
        <v>4</v>
      </c>
      <c r="N11" s="345">
        <v>0</v>
      </c>
      <c r="O11" s="335">
        <v>0</v>
      </c>
      <c r="P11" s="300">
        <f t="shared" si="4"/>
        <v>0</v>
      </c>
      <c r="Q11" s="302">
        <f t="shared" si="5"/>
        <v>25</v>
      </c>
      <c r="R11" s="300">
        <f t="shared" si="6"/>
        <v>17</v>
      </c>
      <c r="S11" s="300">
        <f t="shared" si="7"/>
        <v>42</v>
      </c>
    </row>
    <row r="12" spans="1:19" ht="12.75">
      <c r="A12" s="342">
        <v>2010</v>
      </c>
      <c r="B12" s="345">
        <v>7</v>
      </c>
      <c r="C12" s="335">
        <v>8</v>
      </c>
      <c r="D12" s="300">
        <f t="shared" si="0"/>
        <v>15</v>
      </c>
      <c r="E12" s="305">
        <v>10</v>
      </c>
      <c r="F12" s="335">
        <v>13</v>
      </c>
      <c r="G12" s="300">
        <f t="shared" si="1"/>
        <v>23</v>
      </c>
      <c r="H12" s="345">
        <v>0</v>
      </c>
      <c r="I12" s="335">
        <v>0</v>
      </c>
      <c r="J12" s="300">
        <f t="shared" si="2"/>
        <v>0</v>
      </c>
      <c r="K12" s="345">
        <v>2</v>
      </c>
      <c r="L12" s="335">
        <v>1</v>
      </c>
      <c r="M12" s="300">
        <f t="shared" si="3"/>
        <v>3</v>
      </c>
      <c r="N12" s="345">
        <v>0</v>
      </c>
      <c r="O12" s="335">
        <v>0</v>
      </c>
      <c r="P12" s="300">
        <f t="shared" si="4"/>
        <v>0</v>
      </c>
      <c r="Q12" s="302">
        <f t="shared" si="5"/>
        <v>19</v>
      </c>
      <c r="R12" s="300">
        <f t="shared" si="6"/>
        <v>22</v>
      </c>
      <c r="S12" s="300">
        <f t="shared" si="7"/>
        <v>41</v>
      </c>
    </row>
    <row r="13" spans="1:19" ht="12.75">
      <c r="A13" s="342">
        <v>2009</v>
      </c>
      <c r="B13" s="345">
        <v>20</v>
      </c>
      <c r="C13" s="335">
        <v>10</v>
      </c>
      <c r="D13" s="300">
        <f t="shared" si="0"/>
        <v>30</v>
      </c>
      <c r="E13" s="305">
        <v>37</v>
      </c>
      <c r="F13" s="335">
        <v>23</v>
      </c>
      <c r="G13" s="300">
        <f t="shared" si="1"/>
        <v>60</v>
      </c>
      <c r="H13" s="345">
        <v>0</v>
      </c>
      <c r="I13" s="335">
        <v>0</v>
      </c>
      <c r="J13" s="300">
        <f t="shared" si="2"/>
        <v>0</v>
      </c>
      <c r="K13" s="345">
        <v>3</v>
      </c>
      <c r="L13" s="335">
        <v>0</v>
      </c>
      <c r="M13" s="300">
        <f t="shared" si="3"/>
        <v>3</v>
      </c>
      <c r="N13" s="345">
        <v>0</v>
      </c>
      <c r="O13" s="335">
        <v>0</v>
      </c>
      <c r="P13" s="300">
        <f t="shared" si="4"/>
        <v>0</v>
      </c>
      <c r="Q13" s="302">
        <f t="shared" si="5"/>
        <v>60</v>
      </c>
      <c r="R13" s="300">
        <f t="shared" si="6"/>
        <v>33</v>
      </c>
      <c r="S13" s="300">
        <f t="shared" si="7"/>
        <v>93</v>
      </c>
    </row>
    <row r="14" spans="1:19" ht="12.75">
      <c r="A14" s="342">
        <v>2008</v>
      </c>
      <c r="B14" s="345">
        <v>21</v>
      </c>
      <c r="C14" s="335">
        <v>18</v>
      </c>
      <c r="D14" s="300">
        <f t="shared" si="0"/>
        <v>39</v>
      </c>
      <c r="E14" s="305">
        <v>59</v>
      </c>
      <c r="F14" s="335">
        <v>23</v>
      </c>
      <c r="G14" s="300">
        <f t="shared" si="1"/>
        <v>82</v>
      </c>
      <c r="H14" s="345">
        <v>0</v>
      </c>
      <c r="I14" s="335">
        <v>0</v>
      </c>
      <c r="J14" s="300">
        <f t="shared" si="2"/>
        <v>0</v>
      </c>
      <c r="K14" s="345">
        <v>4</v>
      </c>
      <c r="L14" s="335">
        <v>4</v>
      </c>
      <c r="M14" s="300">
        <f t="shared" si="3"/>
        <v>8</v>
      </c>
      <c r="N14" s="345">
        <v>0</v>
      </c>
      <c r="O14" s="335">
        <v>0</v>
      </c>
      <c r="P14" s="300">
        <f t="shared" si="4"/>
        <v>0</v>
      </c>
      <c r="Q14" s="302">
        <f t="shared" si="5"/>
        <v>84</v>
      </c>
      <c r="R14" s="300">
        <f t="shared" si="6"/>
        <v>45</v>
      </c>
      <c r="S14" s="300">
        <f t="shared" si="7"/>
        <v>129</v>
      </c>
    </row>
    <row r="15" spans="1:19" ht="12.75">
      <c r="A15" s="342">
        <v>2007</v>
      </c>
      <c r="B15" s="345">
        <v>31</v>
      </c>
      <c r="C15" s="335">
        <v>18</v>
      </c>
      <c r="D15" s="300">
        <f t="shared" si="0"/>
        <v>49</v>
      </c>
      <c r="E15" s="305">
        <v>66</v>
      </c>
      <c r="F15" s="335">
        <v>38</v>
      </c>
      <c r="G15" s="300">
        <f t="shared" si="1"/>
        <v>104</v>
      </c>
      <c r="H15" s="345">
        <v>0</v>
      </c>
      <c r="I15" s="335">
        <v>0</v>
      </c>
      <c r="J15" s="300">
        <f t="shared" si="2"/>
        <v>0</v>
      </c>
      <c r="K15" s="345">
        <v>4</v>
      </c>
      <c r="L15" s="335">
        <v>0</v>
      </c>
      <c r="M15" s="300">
        <f t="shared" si="3"/>
        <v>4</v>
      </c>
      <c r="N15" s="345">
        <v>0</v>
      </c>
      <c r="O15" s="335">
        <v>0</v>
      </c>
      <c r="P15" s="300">
        <f t="shared" si="4"/>
        <v>0</v>
      </c>
      <c r="Q15" s="302">
        <f t="shared" si="5"/>
        <v>101</v>
      </c>
      <c r="R15" s="300">
        <f t="shared" si="6"/>
        <v>56</v>
      </c>
      <c r="S15" s="300">
        <f t="shared" si="7"/>
        <v>157</v>
      </c>
    </row>
    <row r="16" spans="1:19" ht="12.75">
      <c r="A16" s="342">
        <v>2006</v>
      </c>
      <c r="B16" s="345">
        <v>48</v>
      </c>
      <c r="C16" s="335">
        <v>31</v>
      </c>
      <c r="D16" s="300">
        <f t="shared" si="0"/>
        <v>79</v>
      </c>
      <c r="E16" s="305">
        <v>80</v>
      </c>
      <c r="F16" s="335">
        <v>45</v>
      </c>
      <c r="G16" s="300">
        <f t="shared" si="1"/>
        <v>125</v>
      </c>
      <c r="H16" s="345">
        <v>0</v>
      </c>
      <c r="I16" s="335">
        <v>0</v>
      </c>
      <c r="J16" s="300">
        <f t="shared" si="2"/>
        <v>0</v>
      </c>
      <c r="K16" s="345">
        <v>3</v>
      </c>
      <c r="L16" s="335">
        <v>3</v>
      </c>
      <c r="M16" s="300">
        <f t="shared" si="3"/>
        <v>6</v>
      </c>
      <c r="N16" s="345">
        <v>0</v>
      </c>
      <c r="O16" s="335">
        <v>0</v>
      </c>
      <c r="P16" s="300">
        <f t="shared" si="4"/>
        <v>0</v>
      </c>
      <c r="Q16" s="302">
        <f t="shared" si="5"/>
        <v>131</v>
      </c>
      <c r="R16" s="300">
        <f t="shared" si="6"/>
        <v>79</v>
      </c>
      <c r="S16" s="300">
        <f t="shared" si="7"/>
        <v>210</v>
      </c>
    </row>
    <row r="17" spans="1:19" ht="12.75">
      <c r="A17" s="342">
        <v>2005</v>
      </c>
      <c r="B17" s="345">
        <v>31</v>
      </c>
      <c r="C17" s="335">
        <v>37</v>
      </c>
      <c r="D17" s="300">
        <f t="shared" si="0"/>
        <v>68</v>
      </c>
      <c r="E17" s="305">
        <v>88</v>
      </c>
      <c r="F17" s="335">
        <v>56</v>
      </c>
      <c r="G17" s="300">
        <f t="shared" si="1"/>
        <v>144</v>
      </c>
      <c r="H17" s="345">
        <v>0</v>
      </c>
      <c r="I17" s="335">
        <v>0</v>
      </c>
      <c r="J17" s="300">
        <f t="shared" si="2"/>
        <v>0</v>
      </c>
      <c r="K17" s="345">
        <v>6</v>
      </c>
      <c r="L17" s="335">
        <v>5</v>
      </c>
      <c r="M17" s="300">
        <f t="shared" si="3"/>
        <v>11</v>
      </c>
      <c r="N17" s="345">
        <v>0</v>
      </c>
      <c r="O17" s="335">
        <v>0</v>
      </c>
      <c r="P17" s="300">
        <f t="shared" si="4"/>
        <v>0</v>
      </c>
      <c r="Q17" s="302">
        <f t="shared" si="5"/>
        <v>125</v>
      </c>
      <c r="R17" s="300">
        <f t="shared" si="6"/>
        <v>98</v>
      </c>
      <c r="S17" s="300">
        <f t="shared" si="7"/>
        <v>223</v>
      </c>
    </row>
    <row r="18" spans="1:19" ht="12.75">
      <c r="A18" s="342">
        <v>2004</v>
      </c>
      <c r="B18" s="345">
        <v>31</v>
      </c>
      <c r="C18" s="335">
        <v>30</v>
      </c>
      <c r="D18" s="300">
        <f t="shared" si="0"/>
        <v>61</v>
      </c>
      <c r="E18" s="305">
        <v>121</v>
      </c>
      <c r="F18" s="335">
        <v>95</v>
      </c>
      <c r="G18" s="300">
        <f t="shared" si="1"/>
        <v>216</v>
      </c>
      <c r="H18" s="345">
        <v>0</v>
      </c>
      <c r="I18" s="335">
        <v>0</v>
      </c>
      <c r="J18" s="300">
        <f t="shared" si="2"/>
        <v>0</v>
      </c>
      <c r="K18" s="345">
        <v>10</v>
      </c>
      <c r="L18" s="335">
        <v>2</v>
      </c>
      <c r="M18" s="300">
        <f t="shared" si="3"/>
        <v>12</v>
      </c>
      <c r="N18" s="345">
        <v>0</v>
      </c>
      <c r="O18" s="335">
        <v>0</v>
      </c>
      <c r="P18" s="300">
        <f t="shared" si="4"/>
        <v>0</v>
      </c>
      <c r="Q18" s="302">
        <f t="shared" si="5"/>
        <v>162</v>
      </c>
      <c r="R18" s="300">
        <f t="shared" si="6"/>
        <v>127</v>
      </c>
      <c r="S18" s="300">
        <f t="shared" si="7"/>
        <v>289</v>
      </c>
    </row>
    <row r="19" spans="1:19" ht="12.75">
      <c r="A19" s="342">
        <v>2003</v>
      </c>
      <c r="B19" s="345">
        <v>83</v>
      </c>
      <c r="C19" s="335">
        <v>71</v>
      </c>
      <c r="D19" s="300">
        <f t="shared" si="0"/>
        <v>154</v>
      </c>
      <c r="E19" s="305">
        <v>378</v>
      </c>
      <c r="F19" s="335">
        <v>332</v>
      </c>
      <c r="G19" s="300">
        <f t="shared" si="1"/>
        <v>710</v>
      </c>
      <c r="H19" s="345">
        <v>1</v>
      </c>
      <c r="I19" s="335">
        <v>0</v>
      </c>
      <c r="J19" s="300">
        <f t="shared" si="2"/>
        <v>1</v>
      </c>
      <c r="K19" s="345">
        <v>4</v>
      </c>
      <c r="L19" s="335">
        <v>3</v>
      </c>
      <c r="M19" s="300">
        <f t="shared" si="3"/>
        <v>7</v>
      </c>
      <c r="N19" s="345">
        <v>0</v>
      </c>
      <c r="O19" s="335">
        <v>0</v>
      </c>
      <c r="P19" s="300">
        <f t="shared" si="4"/>
        <v>0</v>
      </c>
      <c r="Q19" s="302">
        <f t="shared" si="5"/>
        <v>466</v>
      </c>
      <c r="R19" s="300">
        <f t="shared" si="6"/>
        <v>406</v>
      </c>
      <c r="S19" s="300">
        <f t="shared" si="7"/>
        <v>872</v>
      </c>
    </row>
    <row r="20" spans="1:19" ht="12.75">
      <c r="A20" s="342">
        <v>2002</v>
      </c>
      <c r="B20" s="345">
        <v>125</v>
      </c>
      <c r="C20" s="335">
        <v>77</v>
      </c>
      <c r="D20" s="300">
        <f t="shared" si="0"/>
        <v>202</v>
      </c>
      <c r="E20" s="305">
        <v>451</v>
      </c>
      <c r="F20" s="335">
        <v>417</v>
      </c>
      <c r="G20" s="300">
        <f t="shared" si="1"/>
        <v>868</v>
      </c>
      <c r="H20" s="345">
        <v>4</v>
      </c>
      <c r="I20" s="335">
        <v>0</v>
      </c>
      <c r="J20" s="300">
        <f t="shared" si="2"/>
        <v>4</v>
      </c>
      <c r="K20" s="345">
        <v>4</v>
      </c>
      <c r="L20" s="335">
        <v>0</v>
      </c>
      <c r="M20" s="300">
        <f t="shared" si="3"/>
        <v>4</v>
      </c>
      <c r="N20" s="345">
        <v>0</v>
      </c>
      <c r="O20" s="335">
        <v>0</v>
      </c>
      <c r="P20" s="300">
        <f t="shared" si="4"/>
        <v>0</v>
      </c>
      <c r="Q20" s="302">
        <f t="shared" si="5"/>
        <v>584</v>
      </c>
      <c r="R20" s="300">
        <f t="shared" si="6"/>
        <v>494</v>
      </c>
      <c r="S20" s="300">
        <f t="shared" si="7"/>
        <v>1078</v>
      </c>
    </row>
    <row r="21" spans="1:19" ht="12.75">
      <c r="A21" s="342">
        <v>2001</v>
      </c>
      <c r="B21" s="345">
        <v>173</v>
      </c>
      <c r="C21" s="335">
        <v>115</v>
      </c>
      <c r="D21" s="300">
        <f t="shared" si="0"/>
        <v>288</v>
      </c>
      <c r="E21" s="305">
        <v>636</v>
      </c>
      <c r="F21" s="335">
        <v>510</v>
      </c>
      <c r="G21" s="300">
        <f t="shared" si="1"/>
        <v>1146</v>
      </c>
      <c r="H21" s="345">
        <v>4</v>
      </c>
      <c r="I21" s="335">
        <v>2</v>
      </c>
      <c r="J21" s="300">
        <f t="shared" si="2"/>
        <v>6</v>
      </c>
      <c r="K21" s="345">
        <v>3</v>
      </c>
      <c r="L21" s="335">
        <v>4</v>
      </c>
      <c r="M21" s="300">
        <f t="shared" si="3"/>
        <v>7</v>
      </c>
      <c r="N21" s="345">
        <v>0</v>
      </c>
      <c r="O21" s="335">
        <v>0</v>
      </c>
      <c r="P21" s="300">
        <f t="shared" si="4"/>
        <v>0</v>
      </c>
      <c r="Q21" s="302">
        <f t="shared" si="5"/>
        <v>816</v>
      </c>
      <c r="R21" s="300">
        <f t="shared" si="6"/>
        <v>631</v>
      </c>
      <c r="S21" s="300">
        <f t="shared" si="7"/>
        <v>1447</v>
      </c>
    </row>
    <row r="22" spans="1:19" ht="12.75">
      <c r="A22" s="342">
        <v>2000</v>
      </c>
      <c r="B22" s="345">
        <v>195</v>
      </c>
      <c r="C22" s="335">
        <v>142</v>
      </c>
      <c r="D22" s="300">
        <f t="shared" si="0"/>
        <v>337</v>
      </c>
      <c r="E22" s="305">
        <v>666</v>
      </c>
      <c r="F22" s="335">
        <v>562</v>
      </c>
      <c r="G22" s="300">
        <f t="shared" si="1"/>
        <v>1228</v>
      </c>
      <c r="H22" s="345">
        <v>6</v>
      </c>
      <c r="I22" s="335">
        <v>0</v>
      </c>
      <c r="J22" s="300">
        <f t="shared" si="2"/>
        <v>6</v>
      </c>
      <c r="K22" s="345">
        <v>2</v>
      </c>
      <c r="L22" s="335">
        <v>1</v>
      </c>
      <c r="M22" s="300">
        <f t="shared" si="3"/>
        <v>3</v>
      </c>
      <c r="N22" s="345">
        <v>0</v>
      </c>
      <c r="O22" s="335">
        <v>0</v>
      </c>
      <c r="P22" s="300">
        <f t="shared" si="4"/>
        <v>0</v>
      </c>
      <c r="Q22" s="302">
        <f t="shared" si="5"/>
        <v>869</v>
      </c>
      <c r="R22" s="300">
        <f t="shared" si="6"/>
        <v>705</v>
      </c>
      <c r="S22" s="300">
        <f t="shared" si="7"/>
        <v>1574</v>
      </c>
    </row>
    <row r="23" spans="1:19" ht="12.75">
      <c r="A23" s="342">
        <v>1999</v>
      </c>
      <c r="B23" s="345">
        <v>214</v>
      </c>
      <c r="C23" s="335">
        <v>112</v>
      </c>
      <c r="D23" s="300">
        <f t="shared" si="0"/>
        <v>326</v>
      </c>
      <c r="E23" s="305">
        <v>645</v>
      </c>
      <c r="F23" s="335">
        <v>567</v>
      </c>
      <c r="G23" s="300">
        <f t="shared" si="1"/>
        <v>1212</v>
      </c>
      <c r="H23" s="345">
        <v>9</v>
      </c>
      <c r="I23" s="335">
        <v>3</v>
      </c>
      <c r="J23" s="300">
        <f t="shared" si="2"/>
        <v>12</v>
      </c>
      <c r="K23" s="345">
        <v>3</v>
      </c>
      <c r="L23" s="335">
        <v>3</v>
      </c>
      <c r="M23" s="300">
        <f t="shared" si="3"/>
        <v>6</v>
      </c>
      <c r="N23" s="345">
        <v>0</v>
      </c>
      <c r="O23" s="335">
        <v>0</v>
      </c>
      <c r="P23" s="300">
        <f t="shared" si="4"/>
        <v>0</v>
      </c>
      <c r="Q23" s="302">
        <f t="shared" si="5"/>
        <v>871</v>
      </c>
      <c r="R23" s="300">
        <f t="shared" si="6"/>
        <v>685</v>
      </c>
      <c r="S23" s="300">
        <f t="shared" si="7"/>
        <v>1556</v>
      </c>
    </row>
    <row r="24" spans="1:19" ht="12.75">
      <c r="A24" s="342">
        <v>1998</v>
      </c>
      <c r="B24" s="345">
        <v>185</v>
      </c>
      <c r="C24" s="335">
        <v>135</v>
      </c>
      <c r="D24" s="300">
        <f t="shared" si="0"/>
        <v>320</v>
      </c>
      <c r="E24" s="305">
        <v>601</v>
      </c>
      <c r="F24" s="335">
        <v>507</v>
      </c>
      <c r="G24" s="300">
        <f t="shared" si="1"/>
        <v>1108</v>
      </c>
      <c r="H24" s="345">
        <v>8</v>
      </c>
      <c r="I24" s="335">
        <v>0</v>
      </c>
      <c r="J24" s="300">
        <f t="shared" si="2"/>
        <v>8</v>
      </c>
      <c r="K24" s="345">
        <v>1</v>
      </c>
      <c r="L24" s="335">
        <v>1</v>
      </c>
      <c r="M24" s="300">
        <f t="shared" si="3"/>
        <v>2</v>
      </c>
      <c r="N24" s="345">
        <v>0</v>
      </c>
      <c r="O24" s="335">
        <v>0</v>
      </c>
      <c r="P24" s="300">
        <f t="shared" si="4"/>
        <v>0</v>
      </c>
      <c r="Q24" s="302">
        <f t="shared" si="5"/>
        <v>795</v>
      </c>
      <c r="R24" s="300">
        <f t="shared" si="6"/>
        <v>643</v>
      </c>
      <c r="S24" s="300">
        <f t="shared" si="7"/>
        <v>1438</v>
      </c>
    </row>
    <row r="25" spans="1:19" ht="12.75">
      <c r="A25" s="342">
        <v>1997</v>
      </c>
      <c r="B25" s="345">
        <v>91</v>
      </c>
      <c r="C25" s="335">
        <v>62</v>
      </c>
      <c r="D25" s="300">
        <f t="shared" si="0"/>
        <v>153</v>
      </c>
      <c r="E25" s="305">
        <v>294</v>
      </c>
      <c r="F25" s="335">
        <v>215</v>
      </c>
      <c r="G25" s="300">
        <f t="shared" si="1"/>
        <v>509</v>
      </c>
      <c r="H25" s="345">
        <v>3</v>
      </c>
      <c r="I25" s="335">
        <v>3</v>
      </c>
      <c r="J25" s="300">
        <f t="shared" si="2"/>
        <v>6</v>
      </c>
      <c r="K25" s="345">
        <v>1</v>
      </c>
      <c r="L25" s="335">
        <v>0</v>
      </c>
      <c r="M25" s="300">
        <f t="shared" si="3"/>
        <v>1</v>
      </c>
      <c r="N25" s="345">
        <v>0</v>
      </c>
      <c r="O25" s="335">
        <v>0</v>
      </c>
      <c r="P25" s="300">
        <f t="shared" si="4"/>
        <v>0</v>
      </c>
      <c r="Q25" s="302">
        <f t="shared" si="5"/>
        <v>389</v>
      </c>
      <c r="R25" s="300">
        <f t="shared" si="6"/>
        <v>280</v>
      </c>
      <c r="S25" s="300">
        <f t="shared" si="7"/>
        <v>669</v>
      </c>
    </row>
    <row r="26" spans="1:19" ht="12.75">
      <c r="A26" s="342">
        <v>1996</v>
      </c>
      <c r="B26" s="345">
        <v>45</v>
      </c>
      <c r="C26" s="335">
        <v>30</v>
      </c>
      <c r="D26" s="300">
        <f t="shared" si="0"/>
        <v>75</v>
      </c>
      <c r="E26" s="305">
        <v>96</v>
      </c>
      <c r="F26" s="335">
        <v>88</v>
      </c>
      <c r="G26" s="300">
        <f t="shared" si="1"/>
        <v>184</v>
      </c>
      <c r="H26" s="345">
        <v>7</v>
      </c>
      <c r="I26" s="335">
        <v>6</v>
      </c>
      <c r="J26" s="300">
        <f t="shared" si="2"/>
        <v>13</v>
      </c>
      <c r="K26" s="345">
        <v>0</v>
      </c>
      <c r="L26" s="335">
        <v>0</v>
      </c>
      <c r="M26" s="300">
        <f t="shared" si="3"/>
        <v>0</v>
      </c>
      <c r="N26" s="345">
        <v>0</v>
      </c>
      <c r="O26" s="335">
        <v>0</v>
      </c>
      <c r="P26" s="300">
        <f t="shared" si="4"/>
        <v>0</v>
      </c>
      <c r="Q26" s="302">
        <f t="shared" si="5"/>
        <v>148</v>
      </c>
      <c r="R26" s="300">
        <f t="shared" si="6"/>
        <v>124</v>
      </c>
      <c r="S26" s="300">
        <f t="shared" si="7"/>
        <v>272</v>
      </c>
    </row>
    <row r="27" spans="1:19" ht="12.75">
      <c r="A27" s="342">
        <v>1995</v>
      </c>
      <c r="B27" s="345">
        <v>24</v>
      </c>
      <c r="C27" s="335">
        <v>15</v>
      </c>
      <c r="D27" s="300">
        <f t="shared" si="0"/>
        <v>39</v>
      </c>
      <c r="E27" s="305">
        <v>16</v>
      </c>
      <c r="F27" s="335">
        <v>57</v>
      </c>
      <c r="G27" s="300">
        <f t="shared" si="1"/>
        <v>73</v>
      </c>
      <c r="H27" s="345">
        <v>0</v>
      </c>
      <c r="I27" s="335">
        <v>7</v>
      </c>
      <c r="J27" s="300">
        <f t="shared" si="2"/>
        <v>7</v>
      </c>
      <c r="K27" s="345">
        <v>0</v>
      </c>
      <c r="L27" s="335">
        <v>0</v>
      </c>
      <c r="M27" s="300">
        <f t="shared" si="3"/>
        <v>0</v>
      </c>
      <c r="N27" s="345">
        <v>0</v>
      </c>
      <c r="O27" s="335">
        <v>0</v>
      </c>
      <c r="P27" s="300">
        <f t="shared" si="4"/>
        <v>0</v>
      </c>
      <c r="Q27" s="302">
        <f t="shared" si="5"/>
        <v>40</v>
      </c>
      <c r="R27" s="300">
        <f t="shared" si="6"/>
        <v>79</v>
      </c>
      <c r="S27" s="300">
        <f t="shared" si="7"/>
        <v>119</v>
      </c>
    </row>
    <row r="28" spans="1:19" ht="12.75">
      <c r="A28" s="342">
        <v>1994</v>
      </c>
      <c r="B28" s="345">
        <v>4</v>
      </c>
      <c r="C28" s="335">
        <v>7</v>
      </c>
      <c r="D28" s="300">
        <f t="shared" si="0"/>
        <v>11</v>
      </c>
      <c r="E28" s="305">
        <v>7</v>
      </c>
      <c r="F28" s="335">
        <v>30</v>
      </c>
      <c r="G28" s="300">
        <f t="shared" si="1"/>
        <v>37</v>
      </c>
      <c r="H28" s="345">
        <v>2</v>
      </c>
      <c r="I28" s="335">
        <v>4</v>
      </c>
      <c r="J28" s="300">
        <f t="shared" si="2"/>
        <v>6</v>
      </c>
      <c r="K28" s="345">
        <v>0</v>
      </c>
      <c r="L28" s="335">
        <v>0</v>
      </c>
      <c r="M28" s="300">
        <f t="shared" si="3"/>
        <v>0</v>
      </c>
      <c r="N28" s="345">
        <v>0</v>
      </c>
      <c r="O28" s="335">
        <v>0</v>
      </c>
      <c r="P28" s="300">
        <f t="shared" si="4"/>
        <v>0</v>
      </c>
      <c r="Q28" s="302">
        <f t="shared" si="5"/>
        <v>13</v>
      </c>
      <c r="R28" s="300">
        <f t="shared" si="6"/>
        <v>41</v>
      </c>
      <c r="S28" s="300">
        <f t="shared" si="7"/>
        <v>54</v>
      </c>
    </row>
    <row r="29" spans="1:19" ht="12.75">
      <c r="A29" s="342">
        <v>1993</v>
      </c>
      <c r="B29" s="345">
        <v>3</v>
      </c>
      <c r="C29" s="335">
        <v>2</v>
      </c>
      <c r="D29" s="300">
        <f t="shared" si="0"/>
        <v>5</v>
      </c>
      <c r="E29" s="305">
        <v>6</v>
      </c>
      <c r="F29" s="335">
        <v>14</v>
      </c>
      <c r="G29" s="300">
        <f t="shared" si="1"/>
        <v>20</v>
      </c>
      <c r="H29" s="345">
        <v>0</v>
      </c>
      <c r="I29" s="335">
        <v>2</v>
      </c>
      <c r="J29" s="300">
        <f t="shared" si="2"/>
        <v>2</v>
      </c>
      <c r="K29" s="345">
        <v>0</v>
      </c>
      <c r="L29" s="335">
        <v>0</v>
      </c>
      <c r="M29" s="300">
        <f t="shared" si="3"/>
        <v>0</v>
      </c>
      <c r="N29" s="345">
        <v>0</v>
      </c>
      <c r="O29" s="335">
        <v>0</v>
      </c>
      <c r="P29" s="300">
        <f t="shared" si="4"/>
        <v>0</v>
      </c>
      <c r="Q29" s="302">
        <f t="shared" si="5"/>
        <v>9</v>
      </c>
      <c r="R29" s="300">
        <f t="shared" si="6"/>
        <v>18</v>
      </c>
      <c r="S29" s="300">
        <f t="shared" si="7"/>
        <v>27</v>
      </c>
    </row>
    <row r="30" spans="1:19" ht="12.75">
      <c r="A30" s="342">
        <v>1992</v>
      </c>
      <c r="B30" s="345">
        <v>2</v>
      </c>
      <c r="C30" s="335">
        <v>0</v>
      </c>
      <c r="D30" s="300">
        <f t="shared" si="0"/>
        <v>2</v>
      </c>
      <c r="E30" s="305">
        <v>2</v>
      </c>
      <c r="F30" s="335">
        <v>4</v>
      </c>
      <c r="G30" s="300">
        <f t="shared" si="1"/>
        <v>6</v>
      </c>
      <c r="H30" s="345">
        <v>0</v>
      </c>
      <c r="I30" s="335">
        <v>4</v>
      </c>
      <c r="J30" s="300">
        <f t="shared" si="2"/>
        <v>4</v>
      </c>
      <c r="K30" s="345">
        <v>0</v>
      </c>
      <c r="L30" s="335">
        <v>0</v>
      </c>
      <c r="M30" s="300">
        <f t="shared" si="3"/>
        <v>0</v>
      </c>
      <c r="N30" s="345">
        <v>0</v>
      </c>
      <c r="O30" s="335">
        <v>0</v>
      </c>
      <c r="P30" s="300">
        <f t="shared" si="4"/>
        <v>0</v>
      </c>
      <c r="Q30" s="302">
        <f t="shared" si="5"/>
        <v>4</v>
      </c>
      <c r="R30" s="300">
        <f t="shared" si="6"/>
        <v>8</v>
      </c>
      <c r="S30" s="300">
        <f t="shared" si="7"/>
        <v>12</v>
      </c>
    </row>
    <row r="31" spans="1:19" ht="12.75">
      <c r="A31" s="342">
        <v>1991</v>
      </c>
      <c r="B31" s="345">
        <v>0</v>
      </c>
      <c r="C31" s="335">
        <v>1</v>
      </c>
      <c r="D31" s="300">
        <f t="shared" si="0"/>
        <v>1</v>
      </c>
      <c r="E31" s="305">
        <v>0</v>
      </c>
      <c r="F31" s="335">
        <v>4</v>
      </c>
      <c r="G31" s="300">
        <f t="shared" si="1"/>
        <v>4</v>
      </c>
      <c r="H31" s="345">
        <v>0</v>
      </c>
      <c r="I31" s="335">
        <v>0</v>
      </c>
      <c r="J31" s="300">
        <f t="shared" si="2"/>
        <v>0</v>
      </c>
      <c r="K31" s="345">
        <v>0</v>
      </c>
      <c r="L31" s="335">
        <v>0</v>
      </c>
      <c r="M31" s="300">
        <f t="shared" si="3"/>
        <v>0</v>
      </c>
      <c r="N31" s="345">
        <v>0</v>
      </c>
      <c r="O31" s="335">
        <v>0</v>
      </c>
      <c r="P31" s="300">
        <f t="shared" si="4"/>
        <v>0</v>
      </c>
      <c r="Q31" s="302">
        <f t="shared" si="5"/>
        <v>0</v>
      </c>
      <c r="R31" s="300">
        <f t="shared" si="6"/>
        <v>5</v>
      </c>
      <c r="S31" s="300">
        <f t="shared" si="7"/>
        <v>5</v>
      </c>
    </row>
    <row r="32" spans="1:19" ht="12.75">
      <c r="A32" s="342">
        <v>1990</v>
      </c>
      <c r="B32" s="345">
        <v>1</v>
      </c>
      <c r="C32" s="335">
        <v>1</v>
      </c>
      <c r="D32" s="300">
        <f t="shared" si="0"/>
        <v>2</v>
      </c>
      <c r="E32" s="305">
        <v>1</v>
      </c>
      <c r="F32" s="335">
        <v>0</v>
      </c>
      <c r="G32" s="300">
        <f t="shared" si="1"/>
        <v>1</v>
      </c>
      <c r="H32" s="345">
        <v>0</v>
      </c>
      <c r="I32" s="335">
        <v>1</v>
      </c>
      <c r="J32" s="300">
        <f t="shared" si="2"/>
        <v>1</v>
      </c>
      <c r="K32" s="345">
        <v>0</v>
      </c>
      <c r="L32" s="335">
        <v>0</v>
      </c>
      <c r="M32" s="300">
        <f t="shared" si="3"/>
        <v>0</v>
      </c>
      <c r="N32" s="345">
        <v>0</v>
      </c>
      <c r="O32" s="335">
        <v>0</v>
      </c>
      <c r="P32" s="300">
        <f t="shared" si="4"/>
        <v>0</v>
      </c>
      <c r="Q32" s="302">
        <f t="shared" si="5"/>
        <v>2</v>
      </c>
      <c r="R32" s="300">
        <f t="shared" si="6"/>
        <v>2</v>
      </c>
      <c r="S32" s="300">
        <f t="shared" si="7"/>
        <v>4</v>
      </c>
    </row>
    <row r="33" spans="1:19" ht="12.75">
      <c r="A33" s="342">
        <v>1989</v>
      </c>
      <c r="B33" s="345">
        <v>1</v>
      </c>
      <c r="C33" s="335">
        <v>1</v>
      </c>
      <c r="D33" s="300">
        <f t="shared" si="0"/>
        <v>2</v>
      </c>
      <c r="E33" s="305">
        <v>0</v>
      </c>
      <c r="F33" s="335">
        <v>1</v>
      </c>
      <c r="G33" s="300">
        <f t="shared" si="1"/>
        <v>1</v>
      </c>
      <c r="H33" s="345">
        <v>0</v>
      </c>
      <c r="I33" s="335">
        <v>1</v>
      </c>
      <c r="J33" s="300">
        <f t="shared" si="2"/>
        <v>1</v>
      </c>
      <c r="K33" s="345">
        <v>0</v>
      </c>
      <c r="L33" s="335">
        <v>0</v>
      </c>
      <c r="M33" s="300">
        <f t="shared" si="3"/>
        <v>0</v>
      </c>
      <c r="N33" s="345">
        <v>0</v>
      </c>
      <c r="O33" s="335">
        <v>0</v>
      </c>
      <c r="P33" s="300">
        <f t="shared" si="4"/>
        <v>0</v>
      </c>
      <c r="Q33" s="302">
        <f t="shared" si="5"/>
        <v>1</v>
      </c>
      <c r="R33" s="300">
        <f t="shared" si="6"/>
        <v>3</v>
      </c>
      <c r="S33" s="300">
        <f t="shared" si="7"/>
        <v>4</v>
      </c>
    </row>
    <row r="34" spans="1:19" ht="12.75">
      <c r="A34" s="342">
        <v>1988</v>
      </c>
      <c r="B34" s="345">
        <v>0</v>
      </c>
      <c r="C34" s="335">
        <v>1</v>
      </c>
      <c r="D34" s="300">
        <f t="shared" si="0"/>
        <v>1</v>
      </c>
      <c r="E34" s="305">
        <v>0</v>
      </c>
      <c r="F34" s="335">
        <v>0</v>
      </c>
      <c r="G34" s="300">
        <f t="shared" si="1"/>
        <v>0</v>
      </c>
      <c r="H34" s="345">
        <v>0</v>
      </c>
      <c r="I34" s="335">
        <v>0</v>
      </c>
      <c r="J34" s="300">
        <f t="shared" si="2"/>
        <v>0</v>
      </c>
      <c r="K34" s="345">
        <v>0</v>
      </c>
      <c r="L34" s="335">
        <v>0</v>
      </c>
      <c r="M34" s="300">
        <f t="shared" si="3"/>
        <v>0</v>
      </c>
      <c r="N34" s="345">
        <v>0</v>
      </c>
      <c r="O34" s="335">
        <v>0</v>
      </c>
      <c r="P34" s="300">
        <f t="shared" si="4"/>
        <v>0</v>
      </c>
      <c r="Q34" s="302">
        <f t="shared" si="5"/>
        <v>0</v>
      </c>
      <c r="R34" s="300">
        <f t="shared" si="6"/>
        <v>1</v>
      </c>
      <c r="S34" s="300">
        <f t="shared" si="7"/>
        <v>1</v>
      </c>
    </row>
    <row r="35" spans="1:19" ht="12.75">
      <c r="A35" s="342">
        <v>1987</v>
      </c>
      <c r="B35" s="345">
        <v>1</v>
      </c>
      <c r="C35" s="335">
        <v>0</v>
      </c>
      <c r="D35" s="300">
        <f t="shared" si="0"/>
        <v>1</v>
      </c>
      <c r="E35" s="305">
        <v>0</v>
      </c>
      <c r="F35" s="335">
        <v>0</v>
      </c>
      <c r="G35" s="300">
        <f t="shared" si="1"/>
        <v>0</v>
      </c>
      <c r="H35" s="345">
        <v>0</v>
      </c>
      <c r="I35" s="335">
        <v>0</v>
      </c>
      <c r="J35" s="300">
        <f t="shared" si="2"/>
        <v>0</v>
      </c>
      <c r="K35" s="345">
        <v>0</v>
      </c>
      <c r="L35" s="335">
        <v>0</v>
      </c>
      <c r="M35" s="300">
        <f t="shared" si="3"/>
        <v>0</v>
      </c>
      <c r="N35" s="345">
        <v>0</v>
      </c>
      <c r="O35" s="335">
        <v>0</v>
      </c>
      <c r="P35" s="300">
        <f t="shared" si="4"/>
        <v>0</v>
      </c>
      <c r="Q35" s="302">
        <f t="shared" si="5"/>
        <v>1</v>
      </c>
      <c r="R35" s="300">
        <f t="shared" si="6"/>
        <v>0</v>
      </c>
      <c r="S35" s="300">
        <f t="shared" si="7"/>
        <v>1</v>
      </c>
    </row>
    <row r="36" spans="1:19" ht="12.75">
      <c r="A36" s="342">
        <v>1981</v>
      </c>
      <c r="B36" s="345">
        <v>0</v>
      </c>
      <c r="C36" s="335">
        <v>1</v>
      </c>
      <c r="D36" s="300">
        <f t="shared" si="0"/>
        <v>1</v>
      </c>
      <c r="E36" s="305">
        <v>0</v>
      </c>
      <c r="F36" s="335">
        <v>0</v>
      </c>
      <c r="G36" s="300">
        <f t="shared" si="1"/>
        <v>0</v>
      </c>
      <c r="H36" s="345">
        <v>0</v>
      </c>
      <c r="I36" s="335">
        <v>0</v>
      </c>
      <c r="J36" s="300">
        <f t="shared" si="2"/>
        <v>0</v>
      </c>
      <c r="K36" s="345">
        <v>0</v>
      </c>
      <c r="L36" s="335">
        <v>0</v>
      </c>
      <c r="M36" s="300">
        <f t="shared" si="3"/>
        <v>0</v>
      </c>
      <c r="N36" s="345">
        <v>0</v>
      </c>
      <c r="O36" s="335">
        <v>0</v>
      </c>
      <c r="P36" s="300">
        <f t="shared" si="4"/>
        <v>0</v>
      </c>
      <c r="Q36" s="302">
        <f t="shared" si="5"/>
        <v>0</v>
      </c>
      <c r="R36" s="300">
        <f t="shared" si="6"/>
        <v>1</v>
      </c>
      <c r="S36" s="300">
        <f t="shared" si="7"/>
        <v>1</v>
      </c>
    </row>
    <row r="37" spans="1:19" ht="12.75">
      <c r="A37" s="342">
        <v>1976</v>
      </c>
      <c r="B37" s="345">
        <v>0</v>
      </c>
      <c r="C37" s="335">
        <v>0</v>
      </c>
      <c r="D37" s="300">
        <f t="shared" si="0"/>
        <v>0</v>
      </c>
      <c r="E37" s="305">
        <v>0</v>
      </c>
      <c r="F37" s="335">
        <v>0</v>
      </c>
      <c r="G37" s="300">
        <f t="shared" si="1"/>
        <v>0</v>
      </c>
      <c r="H37" s="345">
        <v>1</v>
      </c>
      <c r="I37" s="335">
        <v>0</v>
      </c>
      <c r="J37" s="300">
        <f t="shared" si="2"/>
        <v>1</v>
      </c>
      <c r="K37" s="345">
        <v>0</v>
      </c>
      <c r="L37" s="335">
        <v>0</v>
      </c>
      <c r="M37" s="300">
        <f t="shared" si="3"/>
        <v>0</v>
      </c>
      <c r="N37" s="345">
        <v>0</v>
      </c>
      <c r="O37" s="335">
        <v>0</v>
      </c>
      <c r="P37" s="300">
        <f t="shared" si="4"/>
        <v>0</v>
      </c>
      <c r="Q37" s="302">
        <f t="shared" si="5"/>
        <v>1</v>
      </c>
      <c r="R37" s="300">
        <f t="shared" si="6"/>
        <v>0</v>
      </c>
      <c r="S37" s="300">
        <f t="shared" si="7"/>
        <v>1</v>
      </c>
    </row>
    <row r="38" spans="1:19" ht="12.75">
      <c r="A38" s="342">
        <v>1970</v>
      </c>
      <c r="B38" s="345">
        <v>0</v>
      </c>
      <c r="C38" s="335">
        <v>1</v>
      </c>
      <c r="D38" s="300">
        <f t="shared" si="0"/>
        <v>1</v>
      </c>
      <c r="E38" s="305">
        <v>0</v>
      </c>
      <c r="F38" s="335">
        <v>0</v>
      </c>
      <c r="G38" s="300">
        <f t="shared" si="1"/>
        <v>0</v>
      </c>
      <c r="H38" s="345">
        <v>0</v>
      </c>
      <c r="I38" s="335">
        <v>0</v>
      </c>
      <c r="J38" s="300">
        <f t="shared" si="2"/>
        <v>0</v>
      </c>
      <c r="K38" s="345">
        <v>0</v>
      </c>
      <c r="L38" s="335">
        <v>0</v>
      </c>
      <c r="M38" s="300">
        <f t="shared" si="3"/>
        <v>0</v>
      </c>
      <c r="N38" s="345">
        <v>0</v>
      </c>
      <c r="O38" s="335">
        <v>0</v>
      </c>
      <c r="P38" s="300">
        <f t="shared" si="4"/>
        <v>0</v>
      </c>
      <c r="Q38" s="302">
        <f t="shared" si="5"/>
        <v>0</v>
      </c>
      <c r="R38" s="300">
        <f t="shared" si="6"/>
        <v>1</v>
      </c>
      <c r="S38" s="300">
        <f t="shared" si="7"/>
        <v>1</v>
      </c>
    </row>
    <row r="39" spans="1:19" ht="12.75">
      <c r="A39" s="342">
        <v>1965</v>
      </c>
      <c r="B39" s="345">
        <v>0</v>
      </c>
      <c r="C39" s="335">
        <v>1</v>
      </c>
      <c r="D39" s="300">
        <f t="shared" si="0"/>
        <v>1</v>
      </c>
      <c r="E39" s="305">
        <v>0</v>
      </c>
      <c r="F39" s="335">
        <v>0</v>
      </c>
      <c r="G39" s="300">
        <f t="shared" si="1"/>
        <v>0</v>
      </c>
      <c r="H39" s="345">
        <v>0</v>
      </c>
      <c r="I39" s="335">
        <v>0</v>
      </c>
      <c r="J39" s="300">
        <f t="shared" si="2"/>
        <v>0</v>
      </c>
      <c r="K39" s="345">
        <v>0</v>
      </c>
      <c r="L39" s="335">
        <v>0</v>
      </c>
      <c r="M39" s="300">
        <f t="shared" si="3"/>
        <v>0</v>
      </c>
      <c r="N39" s="345">
        <v>0</v>
      </c>
      <c r="O39" s="335">
        <v>0</v>
      </c>
      <c r="P39" s="300">
        <f t="shared" si="4"/>
        <v>0</v>
      </c>
      <c r="Q39" s="302">
        <f t="shared" si="5"/>
        <v>0</v>
      </c>
      <c r="R39" s="300">
        <f t="shared" si="6"/>
        <v>1</v>
      </c>
      <c r="S39" s="300">
        <f t="shared" si="7"/>
        <v>1</v>
      </c>
    </row>
    <row r="40" spans="1:19" ht="12.75">
      <c r="A40" s="299" t="s">
        <v>11</v>
      </c>
      <c r="B40" s="298">
        <f aca="true" t="shared" si="8" ref="B40:S40">SUM(B9:B39)</f>
        <v>1347</v>
      </c>
      <c r="C40" s="295">
        <f t="shared" si="8"/>
        <v>939</v>
      </c>
      <c r="D40" s="296">
        <f t="shared" si="8"/>
        <v>2286</v>
      </c>
      <c r="E40" s="318">
        <f t="shared" si="8"/>
        <v>4280</v>
      </c>
      <c r="F40" s="295">
        <f t="shared" si="8"/>
        <v>3614</v>
      </c>
      <c r="G40" s="296">
        <f t="shared" si="8"/>
        <v>7894</v>
      </c>
      <c r="H40" s="298">
        <f t="shared" si="8"/>
        <v>45</v>
      </c>
      <c r="I40" s="295">
        <f t="shared" si="8"/>
        <v>33</v>
      </c>
      <c r="J40" s="296">
        <f t="shared" si="8"/>
        <v>78</v>
      </c>
      <c r="K40" s="298">
        <f t="shared" si="8"/>
        <v>52</v>
      </c>
      <c r="L40" s="295">
        <f t="shared" si="8"/>
        <v>32</v>
      </c>
      <c r="M40" s="296">
        <f t="shared" si="8"/>
        <v>84</v>
      </c>
      <c r="N40" s="298">
        <f t="shared" si="8"/>
        <v>0</v>
      </c>
      <c r="O40" s="295">
        <f t="shared" si="8"/>
        <v>0</v>
      </c>
      <c r="P40" s="296">
        <f t="shared" si="8"/>
        <v>0</v>
      </c>
      <c r="Q40" s="297">
        <f t="shared" si="8"/>
        <v>5724</v>
      </c>
      <c r="R40" s="296">
        <f t="shared" si="8"/>
        <v>4618</v>
      </c>
      <c r="S40" s="295">
        <f t="shared" si="8"/>
        <v>10342</v>
      </c>
    </row>
    <row r="41" spans="18:20" ht="12.75">
      <c r="R41" s="293"/>
      <c r="S41" s="293"/>
      <c r="T41" s="293"/>
    </row>
    <row r="42" spans="1:5" ht="17.25">
      <c r="A42" s="344"/>
      <c r="E42" s="343"/>
    </row>
  </sheetData>
  <sheetProtection/>
  <mergeCells count="9">
    <mergeCell ref="A2:S2"/>
    <mergeCell ref="N6:P6"/>
    <mergeCell ref="N7:P7"/>
    <mergeCell ref="A4:S4"/>
    <mergeCell ref="B6:D6"/>
    <mergeCell ref="Q6:S6"/>
    <mergeCell ref="K6:M6"/>
    <mergeCell ref="H6:J6"/>
    <mergeCell ref="E6:G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74"/>
  <sheetViews>
    <sheetView zoomScalePageLayoutView="0" workbookViewId="0" topLeftCell="A1">
      <selection activeCell="AC44" sqref="AC44"/>
    </sheetView>
  </sheetViews>
  <sheetFormatPr defaultColWidth="9.140625" defaultRowHeight="12.75"/>
  <cols>
    <col min="1" max="1" width="16.421875" style="334" customWidth="1"/>
    <col min="2" max="23" width="7.00390625" style="351" customWidth="1"/>
    <col min="24" max="24" width="8.421875" style="351" customWidth="1"/>
    <col min="25" max="25" width="7.00390625" style="334" customWidth="1"/>
    <col min="26" max="28" width="7.00390625" style="351" customWidth="1"/>
    <col min="29" max="16384" width="9.140625" style="351" customWidth="1"/>
  </cols>
  <sheetData>
    <row r="1" ht="12.75">
      <c r="A1" s="294" t="str">
        <f>'13_nivover01'!A1</f>
        <v>Schooljaar 2015-2016</v>
      </c>
    </row>
    <row r="2" spans="1:25" ht="12.75">
      <c r="A2" s="579" t="s">
        <v>121</v>
      </c>
      <c r="B2" s="579"/>
      <c r="C2" s="579"/>
      <c r="D2" s="579"/>
      <c r="E2" s="579"/>
      <c r="F2" s="579"/>
      <c r="G2" s="579"/>
      <c r="H2" s="579"/>
      <c r="I2" s="579"/>
      <c r="J2" s="579"/>
      <c r="K2" s="579"/>
      <c r="L2" s="579"/>
      <c r="M2" s="579"/>
      <c r="N2" s="579"/>
      <c r="O2" s="579"/>
      <c r="P2" s="579"/>
      <c r="Q2" s="579"/>
      <c r="R2" s="579"/>
      <c r="S2" s="579"/>
      <c r="T2" s="579"/>
      <c r="U2" s="579"/>
      <c r="V2" s="579"/>
      <c r="W2" s="579"/>
      <c r="X2" s="579"/>
      <c r="Y2" s="579"/>
    </row>
    <row r="3" spans="1:25" ht="12.75">
      <c r="A3" s="331"/>
      <c r="B3" s="331"/>
      <c r="C3" s="331"/>
      <c r="D3" s="331"/>
      <c r="E3" s="331"/>
      <c r="F3" s="331"/>
      <c r="G3" s="331"/>
      <c r="H3" s="331"/>
      <c r="I3" s="331"/>
      <c r="J3" s="331"/>
      <c r="K3" s="331"/>
      <c r="L3" s="331"/>
      <c r="M3" s="331"/>
      <c r="N3" s="331"/>
      <c r="O3" s="331"/>
      <c r="P3" s="331"/>
      <c r="Q3" s="331"/>
      <c r="R3" s="331"/>
      <c r="S3" s="331"/>
      <c r="T3" s="331"/>
      <c r="U3" s="331"/>
      <c r="V3" s="331"/>
      <c r="W3" s="331"/>
      <c r="X3" s="331"/>
      <c r="Y3" s="331"/>
    </row>
    <row r="4" spans="1:25" ht="12.75">
      <c r="A4" s="579" t="s">
        <v>122</v>
      </c>
      <c r="B4" s="579"/>
      <c r="C4" s="579"/>
      <c r="D4" s="579"/>
      <c r="E4" s="579"/>
      <c r="F4" s="579"/>
      <c r="G4" s="579"/>
      <c r="H4" s="579"/>
      <c r="I4" s="579"/>
      <c r="J4" s="579"/>
      <c r="K4" s="579"/>
      <c r="L4" s="579"/>
      <c r="M4" s="579"/>
      <c r="N4" s="579"/>
      <c r="O4" s="579"/>
      <c r="P4" s="579"/>
      <c r="Q4" s="579"/>
      <c r="R4" s="579"/>
      <c r="S4" s="579"/>
      <c r="T4" s="579"/>
      <c r="U4" s="579"/>
      <c r="V4" s="579"/>
      <c r="W4" s="579"/>
      <c r="X4" s="579"/>
      <c r="Y4" s="579"/>
    </row>
    <row r="5" ht="13.5" thickBot="1"/>
    <row r="6" spans="1:25" ht="12.75">
      <c r="A6" s="379"/>
      <c r="B6" s="589" t="s">
        <v>123</v>
      </c>
      <c r="C6" s="590"/>
      <c r="D6" s="590"/>
      <c r="E6" s="590"/>
      <c r="F6" s="590"/>
      <c r="G6" s="591"/>
      <c r="H6" s="589" t="s">
        <v>125</v>
      </c>
      <c r="I6" s="590"/>
      <c r="J6" s="590"/>
      <c r="K6" s="590"/>
      <c r="L6" s="590"/>
      <c r="M6" s="591"/>
      <c r="N6" s="589" t="s">
        <v>124</v>
      </c>
      <c r="O6" s="590"/>
      <c r="P6" s="590"/>
      <c r="Q6" s="590"/>
      <c r="R6" s="590"/>
      <c r="S6" s="591"/>
      <c r="T6" s="589" t="s">
        <v>42</v>
      </c>
      <c r="U6" s="590"/>
      <c r="V6" s="590"/>
      <c r="W6" s="590"/>
      <c r="X6" s="590"/>
      <c r="Y6" s="590"/>
    </row>
    <row r="7" spans="1:25" ht="12.75">
      <c r="A7" s="378"/>
      <c r="B7" s="586" t="s">
        <v>96</v>
      </c>
      <c r="C7" s="587"/>
      <c r="D7" s="587"/>
      <c r="E7" s="587"/>
      <c r="F7" s="588"/>
      <c r="G7" s="377" t="s">
        <v>11</v>
      </c>
      <c r="H7" s="586" t="s">
        <v>96</v>
      </c>
      <c r="I7" s="587"/>
      <c r="J7" s="587"/>
      <c r="K7" s="587"/>
      <c r="L7" s="588"/>
      <c r="M7" s="377" t="s">
        <v>11</v>
      </c>
      <c r="N7" s="586" t="s">
        <v>96</v>
      </c>
      <c r="O7" s="587"/>
      <c r="P7" s="587"/>
      <c r="Q7" s="587"/>
      <c r="R7" s="588"/>
      <c r="S7" s="377" t="s">
        <v>11</v>
      </c>
      <c r="T7" s="586" t="s">
        <v>96</v>
      </c>
      <c r="U7" s="587"/>
      <c r="V7" s="587"/>
      <c r="W7" s="587"/>
      <c r="X7" s="588"/>
      <c r="Y7" s="376" t="s">
        <v>11</v>
      </c>
    </row>
    <row r="8" spans="1:25" s="370" customFormat="1" ht="12.75">
      <c r="A8" s="375" t="s">
        <v>93</v>
      </c>
      <c r="B8" s="373" t="s">
        <v>97</v>
      </c>
      <c r="C8" s="372" t="s">
        <v>98</v>
      </c>
      <c r="D8" s="371" t="s">
        <v>99</v>
      </c>
      <c r="E8" s="371" t="s">
        <v>183</v>
      </c>
      <c r="F8" s="371" t="s">
        <v>100</v>
      </c>
      <c r="G8" s="374"/>
      <c r="H8" s="373" t="s">
        <v>97</v>
      </c>
      <c r="I8" s="372" t="s">
        <v>98</v>
      </c>
      <c r="J8" s="371" t="s">
        <v>99</v>
      </c>
      <c r="K8" s="371" t="s">
        <v>183</v>
      </c>
      <c r="L8" s="371" t="s">
        <v>100</v>
      </c>
      <c r="M8" s="374"/>
      <c r="N8" s="373" t="s">
        <v>97</v>
      </c>
      <c r="O8" s="372" t="s">
        <v>98</v>
      </c>
      <c r="P8" s="371" t="s">
        <v>99</v>
      </c>
      <c r="Q8" s="371" t="s">
        <v>183</v>
      </c>
      <c r="R8" s="371" t="s">
        <v>100</v>
      </c>
      <c r="S8" s="374"/>
      <c r="T8" s="373" t="s">
        <v>97</v>
      </c>
      <c r="U8" s="372" t="s">
        <v>98</v>
      </c>
      <c r="V8" s="371" t="s">
        <v>99</v>
      </c>
      <c r="W8" s="371" t="s">
        <v>183</v>
      </c>
      <c r="X8" s="371" t="s">
        <v>100</v>
      </c>
      <c r="Y8" s="369"/>
    </row>
    <row r="9" spans="1:25" ht="12.75">
      <c r="A9" s="356" t="s">
        <v>101</v>
      </c>
      <c r="B9" s="366">
        <v>4</v>
      </c>
      <c r="C9" s="365">
        <v>510</v>
      </c>
      <c r="D9" s="365">
        <v>2271</v>
      </c>
      <c r="E9" s="365"/>
      <c r="F9" s="365">
        <v>1265</v>
      </c>
      <c r="G9" s="354">
        <v>4050</v>
      </c>
      <c r="H9" s="366">
        <v>38</v>
      </c>
      <c r="I9" s="368">
        <v>1074</v>
      </c>
      <c r="J9" s="368">
        <v>11397</v>
      </c>
      <c r="K9" s="368"/>
      <c r="L9" s="364" t="s">
        <v>126</v>
      </c>
      <c r="M9" s="354">
        <v>12509</v>
      </c>
      <c r="N9" s="366">
        <v>12</v>
      </c>
      <c r="O9" s="368">
        <v>64</v>
      </c>
      <c r="P9" s="368">
        <v>135</v>
      </c>
      <c r="Q9" s="368"/>
      <c r="R9" s="364" t="str">
        <f>"(3)"</f>
        <v>(3)</v>
      </c>
      <c r="S9" s="354">
        <v>211</v>
      </c>
      <c r="T9" s="366">
        <v>54</v>
      </c>
      <c r="U9" s="368">
        <v>1648</v>
      </c>
      <c r="V9" s="368">
        <v>13803</v>
      </c>
      <c r="W9" s="368"/>
      <c r="X9" s="364" t="s">
        <v>150</v>
      </c>
      <c r="Y9" s="366">
        <v>16770</v>
      </c>
    </row>
    <row r="10" spans="1:25" ht="12.75">
      <c r="A10" s="356" t="s">
        <v>102</v>
      </c>
      <c r="B10" s="366">
        <v>10</v>
      </c>
      <c r="C10" s="365">
        <v>513</v>
      </c>
      <c r="D10" s="365">
        <v>2247</v>
      </c>
      <c r="E10" s="365"/>
      <c r="F10" s="365">
        <v>1317</v>
      </c>
      <c r="G10" s="366">
        <v>4087</v>
      </c>
      <c r="H10" s="366">
        <v>59</v>
      </c>
      <c r="I10" s="368">
        <v>1038</v>
      </c>
      <c r="J10" s="368">
        <v>11106</v>
      </c>
      <c r="K10" s="368"/>
      <c r="L10" s="364" t="s">
        <v>126</v>
      </c>
      <c r="M10" s="354">
        <v>12203</v>
      </c>
      <c r="N10" s="366">
        <v>13</v>
      </c>
      <c r="O10" s="368">
        <v>64</v>
      </c>
      <c r="P10" s="368">
        <v>192</v>
      </c>
      <c r="Q10" s="368"/>
      <c r="R10" s="364" t="s">
        <v>126</v>
      </c>
      <c r="S10" s="366">
        <v>269</v>
      </c>
      <c r="T10" s="366">
        <v>82</v>
      </c>
      <c r="U10" s="368">
        <v>1615</v>
      </c>
      <c r="V10" s="368">
        <v>13545</v>
      </c>
      <c r="W10" s="368"/>
      <c r="X10" s="364" t="s">
        <v>151</v>
      </c>
      <c r="Y10" s="366">
        <v>16559</v>
      </c>
    </row>
    <row r="11" spans="1:25" ht="12.75">
      <c r="A11" s="356" t="s">
        <v>103</v>
      </c>
      <c r="B11" s="366">
        <v>14</v>
      </c>
      <c r="C11" s="365">
        <v>486</v>
      </c>
      <c r="D11" s="365">
        <v>2273</v>
      </c>
      <c r="E11" s="365"/>
      <c r="F11" s="365">
        <v>1405</v>
      </c>
      <c r="G11" s="366">
        <v>4178</v>
      </c>
      <c r="H11" s="366">
        <v>49</v>
      </c>
      <c r="I11" s="368">
        <v>892</v>
      </c>
      <c r="J11" s="368">
        <v>10512</v>
      </c>
      <c r="K11" s="368"/>
      <c r="L11" s="364" t="s">
        <v>126</v>
      </c>
      <c r="M11" s="354">
        <v>11453</v>
      </c>
      <c r="N11" s="366">
        <v>8</v>
      </c>
      <c r="O11" s="368">
        <v>65</v>
      </c>
      <c r="P11" s="368">
        <v>184</v>
      </c>
      <c r="Q11" s="368"/>
      <c r="R11" s="364" t="s">
        <v>126</v>
      </c>
      <c r="S11" s="366">
        <v>257</v>
      </c>
      <c r="T11" s="366">
        <v>71</v>
      </c>
      <c r="U11" s="368">
        <v>1443</v>
      </c>
      <c r="V11" s="368">
        <v>12969</v>
      </c>
      <c r="W11" s="368"/>
      <c r="X11" s="364" t="s">
        <v>152</v>
      </c>
      <c r="Y11" s="366">
        <v>15888</v>
      </c>
    </row>
    <row r="12" spans="1:25" ht="12.75">
      <c r="A12" s="356" t="s">
        <v>104</v>
      </c>
      <c r="B12" s="366">
        <v>33</v>
      </c>
      <c r="C12" s="365">
        <v>478</v>
      </c>
      <c r="D12" s="365">
        <v>2195</v>
      </c>
      <c r="E12" s="365"/>
      <c r="F12" s="365">
        <v>1422</v>
      </c>
      <c r="G12" s="366">
        <v>4128</v>
      </c>
      <c r="H12" s="366">
        <v>37</v>
      </c>
      <c r="I12" s="368">
        <v>813</v>
      </c>
      <c r="J12" s="368">
        <v>9985</v>
      </c>
      <c r="K12" s="368"/>
      <c r="L12" s="364" t="s">
        <v>126</v>
      </c>
      <c r="M12" s="354">
        <v>10835</v>
      </c>
      <c r="N12" s="366">
        <v>10</v>
      </c>
      <c r="O12" s="368">
        <v>72</v>
      </c>
      <c r="P12" s="368">
        <v>196</v>
      </c>
      <c r="Q12" s="368"/>
      <c r="R12" s="364" t="s">
        <v>126</v>
      </c>
      <c r="S12" s="366">
        <v>278</v>
      </c>
      <c r="T12" s="366">
        <v>80</v>
      </c>
      <c r="U12" s="368">
        <v>1363</v>
      </c>
      <c r="V12" s="368">
        <v>12376</v>
      </c>
      <c r="W12" s="368"/>
      <c r="X12" s="364" t="s">
        <v>153</v>
      </c>
      <c r="Y12" s="366">
        <v>15241</v>
      </c>
    </row>
    <row r="13" spans="1:25" ht="12.75">
      <c r="A13" s="356" t="s">
        <v>105</v>
      </c>
      <c r="B13" s="366">
        <v>24</v>
      </c>
      <c r="C13" s="365">
        <v>505</v>
      </c>
      <c r="D13" s="365">
        <v>1948</v>
      </c>
      <c r="E13" s="365"/>
      <c r="F13" s="365">
        <v>1277</v>
      </c>
      <c r="G13" s="366">
        <v>3754</v>
      </c>
      <c r="H13" s="366">
        <v>44</v>
      </c>
      <c r="I13" s="368">
        <v>765</v>
      </c>
      <c r="J13" s="368">
        <v>9373</v>
      </c>
      <c r="K13" s="368"/>
      <c r="L13" s="364" t="s">
        <v>126</v>
      </c>
      <c r="M13" s="354">
        <v>10182</v>
      </c>
      <c r="N13" s="366">
        <v>12</v>
      </c>
      <c r="O13" s="368">
        <v>51</v>
      </c>
      <c r="P13" s="368">
        <v>175</v>
      </c>
      <c r="Q13" s="368"/>
      <c r="R13" s="364" t="s">
        <v>126</v>
      </c>
      <c r="S13" s="366">
        <v>238</v>
      </c>
      <c r="T13" s="366">
        <v>80</v>
      </c>
      <c r="U13" s="368">
        <v>1321</v>
      </c>
      <c r="V13" s="368">
        <v>11496</v>
      </c>
      <c r="W13" s="368"/>
      <c r="X13" s="364" t="s">
        <v>154</v>
      </c>
      <c r="Y13" s="366">
        <v>14174</v>
      </c>
    </row>
    <row r="14" spans="1:25" ht="12.75">
      <c r="A14" s="356" t="s">
        <v>106</v>
      </c>
      <c r="B14" s="366">
        <v>19</v>
      </c>
      <c r="C14" s="365">
        <v>449</v>
      </c>
      <c r="D14" s="365">
        <v>2022</v>
      </c>
      <c r="E14" s="365"/>
      <c r="F14" s="364" t="str">
        <f>"(2)"</f>
        <v>(2)</v>
      </c>
      <c r="G14" s="366">
        <v>2490</v>
      </c>
      <c r="H14" s="366">
        <v>41</v>
      </c>
      <c r="I14" s="368">
        <v>733</v>
      </c>
      <c r="J14" s="368">
        <v>8843</v>
      </c>
      <c r="K14" s="368"/>
      <c r="L14" s="364" t="s">
        <v>126</v>
      </c>
      <c r="M14" s="354">
        <v>9617</v>
      </c>
      <c r="N14" s="366">
        <v>10</v>
      </c>
      <c r="O14" s="368">
        <v>47</v>
      </c>
      <c r="P14" s="368">
        <v>163</v>
      </c>
      <c r="Q14" s="368"/>
      <c r="R14" s="364" t="s">
        <v>126</v>
      </c>
      <c r="S14" s="366">
        <v>220</v>
      </c>
      <c r="T14" s="366">
        <v>70</v>
      </c>
      <c r="U14" s="368">
        <v>1229</v>
      </c>
      <c r="V14" s="368">
        <v>11028</v>
      </c>
      <c r="W14" s="368"/>
      <c r="X14" s="364" t="s">
        <v>127</v>
      </c>
      <c r="Y14" s="366">
        <v>12327</v>
      </c>
    </row>
    <row r="15" spans="1:25" ht="12.75">
      <c r="A15" s="356" t="s">
        <v>107</v>
      </c>
      <c r="B15" s="366">
        <v>25</v>
      </c>
      <c r="C15" s="365">
        <v>427</v>
      </c>
      <c r="D15" s="365">
        <v>1889</v>
      </c>
      <c r="E15" s="365"/>
      <c r="F15" s="364" t="s">
        <v>89</v>
      </c>
      <c r="G15" s="366">
        <v>2341</v>
      </c>
      <c r="H15" s="366">
        <v>42</v>
      </c>
      <c r="I15" s="368">
        <v>682</v>
      </c>
      <c r="J15" s="368">
        <v>8010</v>
      </c>
      <c r="K15" s="368"/>
      <c r="L15" s="364" t="s">
        <v>126</v>
      </c>
      <c r="M15" s="354">
        <v>8734</v>
      </c>
      <c r="N15" s="366">
        <v>10</v>
      </c>
      <c r="O15" s="368">
        <v>37</v>
      </c>
      <c r="P15" s="368">
        <v>127</v>
      </c>
      <c r="Q15" s="368"/>
      <c r="R15" s="364" t="s">
        <v>126</v>
      </c>
      <c r="S15" s="366">
        <v>174</v>
      </c>
      <c r="T15" s="366">
        <v>77</v>
      </c>
      <c r="U15" s="368">
        <v>1146</v>
      </c>
      <c r="V15" s="368">
        <v>10026</v>
      </c>
      <c r="W15" s="368"/>
      <c r="X15" s="364" t="s">
        <v>127</v>
      </c>
      <c r="Y15" s="366">
        <v>11249</v>
      </c>
    </row>
    <row r="16" spans="1:25" ht="12.75">
      <c r="A16" s="356" t="s">
        <v>108</v>
      </c>
      <c r="B16" s="366">
        <v>29</v>
      </c>
      <c r="C16" s="365">
        <v>377</v>
      </c>
      <c r="D16" s="365">
        <v>1798</v>
      </c>
      <c r="E16" s="365"/>
      <c r="F16" s="364" t="s">
        <v>89</v>
      </c>
      <c r="G16" s="366">
        <v>2204</v>
      </c>
      <c r="H16" s="366">
        <v>43</v>
      </c>
      <c r="I16" s="368">
        <v>758</v>
      </c>
      <c r="J16" s="368">
        <v>7704</v>
      </c>
      <c r="K16" s="368"/>
      <c r="L16" s="364" t="s">
        <v>126</v>
      </c>
      <c r="M16" s="354">
        <v>8505</v>
      </c>
      <c r="N16" s="366">
        <v>12</v>
      </c>
      <c r="O16" s="368">
        <v>27</v>
      </c>
      <c r="P16" s="368">
        <v>145</v>
      </c>
      <c r="Q16" s="368"/>
      <c r="R16" s="364" t="s">
        <v>126</v>
      </c>
      <c r="S16" s="366">
        <v>184</v>
      </c>
      <c r="T16" s="366">
        <v>84</v>
      </c>
      <c r="U16" s="368">
        <v>1162</v>
      </c>
      <c r="V16" s="368">
        <v>9647</v>
      </c>
      <c r="W16" s="368"/>
      <c r="X16" s="364" t="s">
        <v>127</v>
      </c>
      <c r="Y16" s="366">
        <v>10893</v>
      </c>
    </row>
    <row r="17" spans="1:25" ht="12.75">
      <c r="A17" s="356" t="s">
        <v>109</v>
      </c>
      <c r="B17" s="366">
        <v>29</v>
      </c>
      <c r="C17" s="365">
        <v>366</v>
      </c>
      <c r="D17" s="365">
        <v>1725</v>
      </c>
      <c r="E17" s="365"/>
      <c r="F17" s="364" t="s">
        <v>89</v>
      </c>
      <c r="G17" s="366">
        <v>2120</v>
      </c>
      <c r="H17" s="366">
        <v>44</v>
      </c>
      <c r="I17" s="368">
        <v>761</v>
      </c>
      <c r="J17" s="368">
        <v>7224</v>
      </c>
      <c r="K17" s="368"/>
      <c r="L17" s="364" t="s">
        <v>126</v>
      </c>
      <c r="M17" s="354">
        <v>8029</v>
      </c>
      <c r="N17" s="366">
        <v>6</v>
      </c>
      <c r="O17" s="368">
        <v>36</v>
      </c>
      <c r="P17" s="368">
        <v>128</v>
      </c>
      <c r="Q17" s="368"/>
      <c r="R17" s="364" t="s">
        <v>126</v>
      </c>
      <c r="S17" s="366">
        <v>170</v>
      </c>
      <c r="T17" s="366">
        <v>79</v>
      </c>
      <c r="U17" s="368">
        <v>1163</v>
      </c>
      <c r="V17" s="368">
        <v>9077</v>
      </c>
      <c r="W17" s="368"/>
      <c r="X17" s="364" t="s">
        <v>127</v>
      </c>
      <c r="Y17" s="366">
        <v>10319</v>
      </c>
    </row>
    <row r="18" spans="1:25" ht="12.75">
      <c r="A18" s="356" t="s">
        <v>110</v>
      </c>
      <c r="B18" s="366">
        <v>42</v>
      </c>
      <c r="C18" s="365">
        <v>360</v>
      </c>
      <c r="D18" s="365">
        <v>1678</v>
      </c>
      <c r="E18" s="365"/>
      <c r="F18" s="364" t="s">
        <v>89</v>
      </c>
      <c r="G18" s="366">
        <v>2080</v>
      </c>
      <c r="H18" s="366">
        <v>40</v>
      </c>
      <c r="I18" s="368">
        <v>741</v>
      </c>
      <c r="J18" s="368">
        <v>6934</v>
      </c>
      <c r="K18" s="368"/>
      <c r="L18" s="364" t="s">
        <v>126</v>
      </c>
      <c r="M18" s="354">
        <v>7715</v>
      </c>
      <c r="N18" s="366">
        <v>9</v>
      </c>
      <c r="O18" s="368">
        <v>34</v>
      </c>
      <c r="P18" s="368">
        <v>161</v>
      </c>
      <c r="Q18" s="368"/>
      <c r="R18" s="364" t="s">
        <v>126</v>
      </c>
      <c r="S18" s="366">
        <v>204</v>
      </c>
      <c r="T18" s="366">
        <v>91</v>
      </c>
      <c r="U18" s="368">
        <v>1135</v>
      </c>
      <c r="V18" s="368">
        <v>8773</v>
      </c>
      <c r="W18" s="368"/>
      <c r="X18" s="364" t="s">
        <v>127</v>
      </c>
      <c r="Y18" s="366">
        <v>9999</v>
      </c>
    </row>
    <row r="19" spans="1:25" ht="12.75">
      <c r="A19" s="356" t="s">
        <v>128</v>
      </c>
      <c r="B19" s="366">
        <v>60</v>
      </c>
      <c r="C19" s="365">
        <v>499</v>
      </c>
      <c r="D19" s="365">
        <v>1628</v>
      </c>
      <c r="E19" s="365"/>
      <c r="F19" s="364" t="s">
        <v>89</v>
      </c>
      <c r="G19" s="367">
        <v>2187</v>
      </c>
      <c r="H19" s="366">
        <v>37</v>
      </c>
      <c r="I19" s="368">
        <v>768</v>
      </c>
      <c r="J19" s="368">
        <v>6867</v>
      </c>
      <c r="K19" s="368"/>
      <c r="L19" s="364" t="s">
        <v>126</v>
      </c>
      <c r="M19" s="367">
        <v>7672</v>
      </c>
      <c r="N19" s="366">
        <v>8</v>
      </c>
      <c r="O19" s="368">
        <v>47</v>
      </c>
      <c r="P19" s="368">
        <v>164</v>
      </c>
      <c r="Q19" s="368"/>
      <c r="R19" s="364" t="s">
        <v>126</v>
      </c>
      <c r="S19" s="367">
        <v>219</v>
      </c>
      <c r="T19" s="366">
        <v>105</v>
      </c>
      <c r="U19" s="368">
        <v>1314</v>
      </c>
      <c r="V19" s="368">
        <v>8659</v>
      </c>
      <c r="W19" s="368"/>
      <c r="X19" s="364" t="s">
        <v>127</v>
      </c>
      <c r="Y19" s="363">
        <v>10078</v>
      </c>
    </row>
    <row r="20" spans="1:25" ht="12.75">
      <c r="A20" s="356" t="s">
        <v>112</v>
      </c>
      <c r="B20" s="366">
        <v>56</v>
      </c>
      <c r="C20" s="365">
        <v>537</v>
      </c>
      <c r="D20" s="365">
        <v>1567</v>
      </c>
      <c r="E20" s="365"/>
      <c r="F20" s="364" t="s">
        <v>89</v>
      </c>
      <c r="G20" s="367">
        <v>2160</v>
      </c>
      <c r="H20" s="366">
        <v>46</v>
      </c>
      <c r="I20" s="368">
        <v>836</v>
      </c>
      <c r="J20" s="368">
        <v>7064</v>
      </c>
      <c r="K20" s="368"/>
      <c r="L20" s="364" t="s">
        <v>126</v>
      </c>
      <c r="M20" s="367">
        <v>7946</v>
      </c>
      <c r="N20" s="366">
        <v>8</v>
      </c>
      <c r="O20" s="368">
        <v>36</v>
      </c>
      <c r="P20" s="368">
        <v>113</v>
      </c>
      <c r="Q20" s="368"/>
      <c r="R20" s="364" t="s">
        <v>126</v>
      </c>
      <c r="S20" s="367">
        <v>157</v>
      </c>
      <c r="T20" s="366">
        <v>110</v>
      </c>
      <c r="U20" s="368">
        <v>1409</v>
      </c>
      <c r="V20" s="368">
        <v>8744</v>
      </c>
      <c r="W20" s="368"/>
      <c r="X20" s="364" t="s">
        <v>127</v>
      </c>
      <c r="Y20" s="363">
        <v>10263</v>
      </c>
    </row>
    <row r="21" spans="1:25" ht="12.75">
      <c r="A21" s="356" t="s">
        <v>113</v>
      </c>
      <c r="B21" s="366">
        <v>57</v>
      </c>
      <c r="C21" s="365">
        <v>502</v>
      </c>
      <c r="D21" s="365">
        <v>1559</v>
      </c>
      <c r="E21" s="365"/>
      <c r="F21" s="364" t="s">
        <v>89</v>
      </c>
      <c r="G21" s="367">
        <v>2118</v>
      </c>
      <c r="H21" s="366">
        <v>40</v>
      </c>
      <c r="I21" s="368">
        <v>806</v>
      </c>
      <c r="J21" s="368">
        <v>7072</v>
      </c>
      <c r="K21" s="368"/>
      <c r="L21" s="364" t="s">
        <v>126</v>
      </c>
      <c r="M21" s="367">
        <v>7918</v>
      </c>
      <c r="N21" s="366">
        <v>13</v>
      </c>
      <c r="O21" s="368">
        <v>45</v>
      </c>
      <c r="P21" s="368">
        <v>110</v>
      </c>
      <c r="Q21" s="368"/>
      <c r="R21" s="364" t="s">
        <v>126</v>
      </c>
      <c r="S21" s="367">
        <v>168</v>
      </c>
      <c r="T21" s="366">
        <v>110</v>
      </c>
      <c r="U21" s="368">
        <v>1353</v>
      </c>
      <c r="V21" s="368">
        <v>8741</v>
      </c>
      <c r="W21" s="368"/>
      <c r="X21" s="364" t="s">
        <v>127</v>
      </c>
      <c r="Y21" s="363">
        <v>10204</v>
      </c>
    </row>
    <row r="22" spans="1:25" ht="12.75">
      <c r="A22" s="356" t="s">
        <v>94</v>
      </c>
      <c r="B22" s="366">
        <v>57</v>
      </c>
      <c r="C22" s="365">
        <v>522</v>
      </c>
      <c r="D22" s="365">
        <v>1522</v>
      </c>
      <c r="E22" s="365"/>
      <c r="F22" s="364" t="s">
        <v>89</v>
      </c>
      <c r="G22" s="367">
        <v>2101</v>
      </c>
      <c r="H22" s="366">
        <v>44</v>
      </c>
      <c r="I22" s="368">
        <v>767</v>
      </c>
      <c r="J22" s="368">
        <v>7154</v>
      </c>
      <c r="K22" s="368"/>
      <c r="L22" s="364" t="s">
        <v>126</v>
      </c>
      <c r="M22" s="367">
        <v>7965</v>
      </c>
      <c r="N22" s="366">
        <v>12</v>
      </c>
      <c r="O22" s="368">
        <v>75</v>
      </c>
      <c r="P22" s="368">
        <v>111</v>
      </c>
      <c r="Q22" s="368"/>
      <c r="R22" s="364" t="s">
        <v>126</v>
      </c>
      <c r="S22" s="367">
        <v>198</v>
      </c>
      <c r="T22" s="366">
        <v>113</v>
      </c>
      <c r="U22" s="368">
        <v>1364</v>
      </c>
      <c r="V22" s="368">
        <v>8787</v>
      </c>
      <c r="W22" s="368"/>
      <c r="X22" s="364" t="s">
        <v>127</v>
      </c>
      <c r="Y22" s="363">
        <v>10264</v>
      </c>
    </row>
    <row r="23" spans="1:25" ht="12.75">
      <c r="A23" s="356" t="s">
        <v>114</v>
      </c>
      <c r="B23" s="366">
        <v>62</v>
      </c>
      <c r="C23" s="365">
        <v>514</v>
      </c>
      <c r="D23" s="365">
        <v>1569</v>
      </c>
      <c r="E23" s="365"/>
      <c r="F23" s="364" t="s">
        <v>89</v>
      </c>
      <c r="G23" s="367">
        <v>2145</v>
      </c>
      <c r="H23" s="366">
        <v>48</v>
      </c>
      <c r="I23" s="368">
        <v>771</v>
      </c>
      <c r="J23" s="368">
        <v>7405</v>
      </c>
      <c r="K23" s="368"/>
      <c r="L23" s="364" t="s">
        <v>126</v>
      </c>
      <c r="M23" s="367">
        <v>8224</v>
      </c>
      <c r="N23" s="366">
        <v>9</v>
      </c>
      <c r="O23" s="368">
        <v>74</v>
      </c>
      <c r="P23" s="368">
        <v>120</v>
      </c>
      <c r="Q23" s="368"/>
      <c r="R23" s="364" t="s">
        <v>126</v>
      </c>
      <c r="S23" s="367">
        <v>203</v>
      </c>
      <c r="T23" s="366">
        <v>119</v>
      </c>
      <c r="U23" s="368">
        <v>1359</v>
      </c>
      <c r="V23" s="368">
        <v>9094</v>
      </c>
      <c r="W23" s="368"/>
      <c r="X23" s="364" t="s">
        <v>127</v>
      </c>
      <c r="Y23" s="363">
        <v>10572</v>
      </c>
    </row>
    <row r="24" spans="1:25" ht="12.75">
      <c r="A24" s="356" t="s">
        <v>115</v>
      </c>
      <c r="B24" s="369">
        <v>54</v>
      </c>
      <c r="C24" s="364">
        <v>491</v>
      </c>
      <c r="D24" s="364">
        <v>1682</v>
      </c>
      <c r="E24" s="364"/>
      <c r="F24" s="364" t="s">
        <v>89</v>
      </c>
      <c r="G24" s="367">
        <v>2227</v>
      </c>
      <c r="H24" s="366">
        <v>61</v>
      </c>
      <c r="I24" s="368">
        <v>747</v>
      </c>
      <c r="J24" s="368">
        <v>7521</v>
      </c>
      <c r="K24" s="368"/>
      <c r="L24" s="364" t="s">
        <v>126</v>
      </c>
      <c r="M24" s="367">
        <v>8329</v>
      </c>
      <c r="N24" s="366">
        <v>11</v>
      </c>
      <c r="O24" s="368">
        <v>71</v>
      </c>
      <c r="P24" s="368">
        <v>130</v>
      </c>
      <c r="Q24" s="368"/>
      <c r="R24" s="364" t="s">
        <v>126</v>
      </c>
      <c r="S24" s="367">
        <v>212</v>
      </c>
      <c r="T24" s="366">
        <v>126</v>
      </c>
      <c r="U24" s="368">
        <v>1309</v>
      </c>
      <c r="V24" s="368">
        <v>9333</v>
      </c>
      <c r="W24" s="368"/>
      <c r="X24" s="364" t="s">
        <v>127</v>
      </c>
      <c r="Y24" s="363">
        <v>10768</v>
      </c>
    </row>
    <row r="25" spans="1:25" ht="12.75">
      <c r="A25" s="356" t="s">
        <v>95</v>
      </c>
      <c r="B25" s="369">
        <v>53</v>
      </c>
      <c r="C25" s="364">
        <v>540</v>
      </c>
      <c r="D25" s="364">
        <v>1705</v>
      </c>
      <c r="E25" s="364"/>
      <c r="F25" s="364" t="s">
        <v>89</v>
      </c>
      <c r="G25" s="367">
        <v>2298</v>
      </c>
      <c r="H25" s="366">
        <v>53</v>
      </c>
      <c r="I25" s="368">
        <v>775</v>
      </c>
      <c r="J25" s="368">
        <v>7660</v>
      </c>
      <c r="K25" s="368"/>
      <c r="L25" s="364" t="s">
        <v>126</v>
      </c>
      <c r="M25" s="367">
        <v>8488</v>
      </c>
      <c r="N25" s="366">
        <v>15</v>
      </c>
      <c r="O25" s="368">
        <v>78</v>
      </c>
      <c r="P25" s="368">
        <v>133</v>
      </c>
      <c r="Q25" s="368"/>
      <c r="R25" s="364" t="s">
        <v>126</v>
      </c>
      <c r="S25" s="367">
        <v>226</v>
      </c>
      <c r="T25" s="366">
        <v>121</v>
      </c>
      <c r="U25" s="368">
        <v>1393</v>
      </c>
      <c r="V25" s="368">
        <v>9498</v>
      </c>
      <c r="W25" s="368"/>
      <c r="X25" s="364" t="s">
        <v>127</v>
      </c>
      <c r="Y25" s="363">
        <v>11012</v>
      </c>
    </row>
    <row r="26" spans="1:25" ht="12.75">
      <c r="A26" s="356" t="s">
        <v>161</v>
      </c>
      <c r="B26" s="369">
        <v>56</v>
      </c>
      <c r="C26" s="364">
        <v>521</v>
      </c>
      <c r="D26" s="364">
        <v>1776</v>
      </c>
      <c r="E26" s="364"/>
      <c r="F26" s="364" t="s">
        <v>89</v>
      </c>
      <c r="G26" s="367">
        <f>SUM(B26:D26)</f>
        <v>2353</v>
      </c>
      <c r="H26" s="366">
        <v>49</v>
      </c>
      <c r="I26" s="368">
        <v>774</v>
      </c>
      <c r="J26" s="368">
        <v>7668</v>
      </c>
      <c r="K26" s="368"/>
      <c r="L26" s="364" t="s">
        <v>126</v>
      </c>
      <c r="M26" s="367">
        <f>SUM(H26:J26)</f>
        <v>8491</v>
      </c>
      <c r="N26" s="366">
        <v>47</v>
      </c>
      <c r="O26" s="368">
        <v>92</v>
      </c>
      <c r="P26" s="368">
        <v>146</v>
      </c>
      <c r="Q26" s="368"/>
      <c r="R26" s="364" t="s">
        <v>126</v>
      </c>
      <c r="S26" s="367">
        <f>SUM(N26:P26)</f>
        <v>285</v>
      </c>
      <c r="T26" s="366">
        <f aca="true" t="shared" si="0" ref="T26:V31">SUM(H26,N26,B26)</f>
        <v>152</v>
      </c>
      <c r="U26" s="365">
        <f t="shared" si="0"/>
        <v>1387</v>
      </c>
      <c r="V26" s="365">
        <f t="shared" si="0"/>
        <v>9590</v>
      </c>
      <c r="W26" s="365"/>
      <c r="X26" s="364" t="s">
        <v>127</v>
      </c>
      <c r="Y26" s="363">
        <f>SUM(T26:V26)</f>
        <v>11129</v>
      </c>
    </row>
    <row r="27" spans="1:25" ht="12.75">
      <c r="A27" s="356" t="s">
        <v>186</v>
      </c>
      <c r="B27" s="369">
        <v>70</v>
      </c>
      <c r="C27" s="364">
        <v>464</v>
      </c>
      <c r="D27" s="364">
        <v>1838</v>
      </c>
      <c r="E27" s="364">
        <v>4</v>
      </c>
      <c r="F27" s="364" t="s">
        <v>89</v>
      </c>
      <c r="G27" s="367">
        <f>SUM(B27:E27)</f>
        <v>2376</v>
      </c>
      <c r="H27" s="366">
        <v>57</v>
      </c>
      <c r="I27" s="368">
        <v>790</v>
      </c>
      <c r="J27" s="368">
        <f>7817-132</f>
        <v>7685</v>
      </c>
      <c r="K27" s="368">
        <v>132</v>
      </c>
      <c r="L27" s="364" t="s">
        <v>126</v>
      </c>
      <c r="M27" s="367">
        <f>SUM(H27:K27)</f>
        <v>8664</v>
      </c>
      <c r="N27" s="366">
        <v>23</v>
      </c>
      <c r="O27" s="368">
        <v>102</v>
      </c>
      <c r="P27" s="368">
        <v>104</v>
      </c>
      <c r="Q27" s="368">
        <v>33</v>
      </c>
      <c r="R27" s="364" t="s">
        <v>126</v>
      </c>
      <c r="S27" s="367">
        <f>SUM(N27:Q27)</f>
        <v>262</v>
      </c>
      <c r="T27" s="366">
        <f t="shared" si="0"/>
        <v>150</v>
      </c>
      <c r="U27" s="365">
        <f t="shared" si="0"/>
        <v>1356</v>
      </c>
      <c r="V27" s="365">
        <f t="shared" si="0"/>
        <v>9627</v>
      </c>
      <c r="W27" s="365">
        <f>SUM(K27,Q27,E27)</f>
        <v>169</v>
      </c>
      <c r="X27" s="364" t="s">
        <v>127</v>
      </c>
      <c r="Y27" s="363">
        <f>SUM(T27:W27)</f>
        <v>11302</v>
      </c>
    </row>
    <row r="28" spans="1:25" ht="12.75">
      <c r="A28" s="356" t="s">
        <v>196</v>
      </c>
      <c r="B28" s="364">
        <v>71</v>
      </c>
      <c r="C28" s="364">
        <v>518</v>
      </c>
      <c r="D28" s="364">
        <v>1900</v>
      </c>
      <c r="E28" s="364">
        <v>4</v>
      </c>
      <c r="F28" s="364" t="s">
        <v>89</v>
      </c>
      <c r="G28" s="367">
        <f>SUM(B28:E28)</f>
        <v>2493</v>
      </c>
      <c r="H28" s="365">
        <v>72</v>
      </c>
      <c r="I28" s="368">
        <v>797</v>
      </c>
      <c r="J28" s="368">
        <v>7723</v>
      </c>
      <c r="K28" s="368">
        <v>133</v>
      </c>
      <c r="L28" s="364" t="s">
        <v>126</v>
      </c>
      <c r="M28" s="367">
        <f>SUM(H28:K28)</f>
        <v>8725</v>
      </c>
      <c r="N28" s="365">
        <v>21</v>
      </c>
      <c r="O28" s="368">
        <v>101</v>
      </c>
      <c r="P28" s="368">
        <v>103</v>
      </c>
      <c r="Q28" s="368">
        <v>36</v>
      </c>
      <c r="R28" s="364" t="s">
        <v>126</v>
      </c>
      <c r="S28" s="367">
        <f>SUM(N28:Q28)</f>
        <v>261</v>
      </c>
      <c r="T28" s="366">
        <f t="shared" si="0"/>
        <v>164</v>
      </c>
      <c r="U28" s="365">
        <f t="shared" si="0"/>
        <v>1416</v>
      </c>
      <c r="V28" s="365">
        <f t="shared" si="0"/>
        <v>9726</v>
      </c>
      <c r="W28" s="365">
        <f>SUM(K28,Q28,E28)</f>
        <v>173</v>
      </c>
      <c r="X28" s="364" t="s">
        <v>127</v>
      </c>
      <c r="Y28" s="363">
        <f>SUM(T28:W28)</f>
        <v>11479</v>
      </c>
    </row>
    <row r="29" spans="1:25" ht="12.75">
      <c r="A29" s="356" t="s">
        <v>208</v>
      </c>
      <c r="B29" s="364">
        <v>64</v>
      </c>
      <c r="C29" s="364">
        <v>436</v>
      </c>
      <c r="D29" s="364">
        <v>1896</v>
      </c>
      <c r="E29" s="364">
        <v>5</v>
      </c>
      <c r="F29" s="364" t="s">
        <v>89</v>
      </c>
      <c r="G29" s="367">
        <f>SUM(B29:E29)</f>
        <v>2401</v>
      </c>
      <c r="H29" s="365">
        <v>74</v>
      </c>
      <c r="I29" s="368">
        <v>776</v>
      </c>
      <c r="J29" s="368">
        <v>7615</v>
      </c>
      <c r="K29" s="368">
        <v>138</v>
      </c>
      <c r="L29" s="364" t="s">
        <v>126</v>
      </c>
      <c r="M29" s="367">
        <f>SUM(H29:K29)</f>
        <v>8603</v>
      </c>
      <c r="N29" s="365">
        <v>22</v>
      </c>
      <c r="O29" s="368">
        <v>90</v>
      </c>
      <c r="P29" s="368">
        <v>111</v>
      </c>
      <c r="Q29" s="368">
        <v>32</v>
      </c>
      <c r="R29" s="364" t="s">
        <v>126</v>
      </c>
      <c r="S29" s="367">
        <f>SUM(N29:Q29)</f>
        <v>255</v>
      </c>
      <c r="T29" s="366">
        <f t="shared" si="0"/>
        <v>160</v>
      </c>
      <c r="U29" s="365">
        <f t="shared" si="0"/>
        <v>1302</v>
      </c>
      <c r="V29" s="365">
        <f t="shared" si="0"/>
        <v>9622</v>
      </c>
      <c r="W29" s="365">
        <f>SUM(K29,Q29,E29)</f>
        <v>175</v>
      </c>
      <c r="X29" s="364" t="s">
        <v>127</v>
      </c>
      <c r="Y29" s="363">
        <f>SUM(T29:W29)</f>
        <v>11259</v>
      </c>
    </row>
    <row r="30" spans="1:25" ht="12.75">
      <c r="A30" s="356" t="s">
        <v>220</v>
      </c>
      <c r="B30" s="364">
        <v>58</v>
      </c>
      <c r="C30" s="364">
        <v>433</v>
      </c>
      <c r="D30" s="364">
        <v>1939</v>
      </c>
      <c r="E30" s="364">
        <v>8</v>
      </c>
      <c r="F30" s="364" t="s">
        <v>89</v>
      </c>
      <c r="G30" s="367">
        <f>SUM(B30:E30)</f>
        <v>2438</v>
      </c>
      <c r="H30" s="365">
        <v>55</v>
      </c>
      <c r="I30" s="368">
        <v>822</v>
      </c>
      <c r="J30" s="368">
        <v>7613</v>
      </c>
      <c r="K30" s="368">
        <v>169</v>
      </c>
      <c r="L30" s="364" t="s">
        <v>126</v>
      </c>
      <c r="M30" s="367">
        <f>SUM(H30:K30)</f>
        <v>8659</v>
      </c>
      <c r="N30" s="365">
        <v>18</v>
      </c>
      <c r="O30" s="368">
        <v>69</v>
      </c>
      <c r="P30" s="368">
        <v>114</v>
      </c>
      <c r="Q30" s="368">
        <v>33</v>
      </c>
      <c r="R30" s="364" t="s">
        <v>126</v>
      </c>
      <c r="S30" s="367">
        <f>SUM(N30:Q30)</f>
        <v>234</v>
      </c>
      <c r="T30" s="366">
        <f t="shared" si="0"/>
        <v>131</v>
      </c>
      <c r="U30" s="365">
        <f t="shared" si="0"/>
        <v>1324</v>
      </c>
      <c r="V30" s="365">
        <f t="shared" si="0"/>
        <v>9666</v>
      </c>
      <c r="W30" s="365">
        <f>SUM(K30,Q30,E30)</f>
        <v>210</v>
      </c>
      <c r="X30" s="364" t="s">
        <v>127</v>
      </c>
      <c r="Y30" s="363">
        <f>SUM(T30:W30)</f>
        <v>11331</v>
      </c>
    </row>
    <row r="31" spans="1:25" ht="12.75">
      <c r="A31" s="356" t="s">
        <v>235</v>
      </c>
      <c r="B31" s="364">
        <v>61</v>
      </c>
      <c r="C31" s="364">
        <v>418</v>
      </c>
      <c r="D31" s="364">
        <v>1919</v>
      </c>
      <c r="E31" s="364">
        <v>6</v>
      </c>
      <c r="F31" s="364" t="s">
        <v>89</v>
      </c>
      <c r="G31" s="367">
        <f>SUM(B31:E31)</f>
        <v>2404</v>
      </c>
      <c r="H31" s="365">
        <v>60</v>
      </c>
      <c r="I31" s="368">
        <v>776</v>
      </c>
      <c r="J31" s="368">
        <v>7500</v>
      </c>
      <c r="K31" s="368">
        <v>157</v>
      </c>
      <c r="L31" s="364" t="s">
        <v>126</v>
      </c>
      <c r="M31" s="367">
        <f>SUM(H31:K31)</f>
        <v>8493</v>
      </c>
      <c r="N31" s="365">
        <v>16</v>
      </c>
      <c r="O31" s="368">
        <v>59</v>
      </c>
      <c r="P31" s="368">
        <v>77</v>
      </c>
      <c r="Q31" s="368">
        <v>34</v>
      </c>
      <c r="R31" s="364" t="s">
        <v>126</v>
      </c>
      <c r="S31" s="367">
        <f>SUM(N31:Q31)</f>
        <v>186</v>
      </c>
      <c r="T31" s="366">
        <f t="shared" si="0"/>
        <v>137</v>
      </c>
      <c r="U31" s="365">
        <f t="shared" si="0"/>
        <v>1253</v>
      </c>
      <c r="V31" s="365">
        <f t="shared" si="0"/>
        <v>9496</v>
      </c>
      <c r="W31" s="365">
        <f>SUM(K31,Q31,E31)</f>
        <v>197</v>
      </c>
      <c r="X31" s="364" t="s">
        <v>127</v>
      </c>
      <c r="Y31" s="363">
        <f>SUM(T31:W31)</f>
        <v>11083</v>
      </c>
    </row>
    <row r="32" spans="1:25" ht="12.75">
      <c r="A32" s="356" t="s">
        <v>265</v>
      </c>
      <c r="B32" s="364">
        <v>39</v>
      </c>
      <c r="C32" s="364">
        <v>386</v>
      </c>
      <c r="D32" s="364">
        <v>1858</v>
      </c>
      <c r="E32" s="364">
        <v>7</v>
      </c>
      <c r="F32" s="364" t="s">
        <v>89</v>
      </c>
      <c r="G32" s="367">
        <v>2290</v>
      </c>
      <c r="H32" s="365">
        <v>62</v>
      </c>
      <c r="I32" s="368">
        <v>806</v>
      </c>
      <c r="J32" s="368">
        <v>7220</v>
      </c>
      <c r="K32" s="368">
        <v>155</v>
      </c>
      <c r="L32" s="364" t="s">
        <v>126</v>
      </c>
      <c r="M32" s="367">
        <v>8243</v>
      </c>
      <c r="N32" s="365">
        <v>13</v>
      </c>
      <c r="O32" s="368">
        <v>50</v>
      </c>
      <c r="P32" s="368">
        <v>76</v>
      </c>
      <c r="Q32" s="368">
        <v>31</v>
      </c>
      <c r="R32" s="364" t="s">
        <v>126</v>
      </c>
      <c r="S32" s="367">
        <v>170</v>
      </c>
      <c r="T32" s="366">
        <v>114</v>
      </c>
      <c r="U32" s="365">
        <v>1242</v>
      </c>
      <c r="V32" s="365">
        <v>9154</v>
      </c>
      <c r="W32" s="365">
        <v>193</v>
      </c>
      <c r="X32" s="364" t="s">
        <v>127</v>
      </c>
      <c r="Y32" s="363">
        <v>10703</v>
      </c>
    </row>
    <row r="33" spans="1:25" ht="12.75">
      <c r="A33" s="356" t="str">
        <f>RIGHT(A1,9)</f>
        <v>2015-2016</v>
      </c>
      <c r="B33" s="364">
        <f>'13_nivover01'!D16+'13_nivover01'!D17</f>
        <v>43</v>
      </c>
      <c r="C33" s="364">
        <f>'13_nivover01'!D18+'13_nivover01'!D19</f>
        <v>362</v>
      </c>
      <c r="D33" s="364">
        <f>'13_nivover01'!D20+'13_nivover01'!D21+'13_nivover01'!D22</f>
        <v>1877</v>
      </c>
      <c r="E33" s="364">
        <f>'13_nivover01'!D23</f>
        <v>4</v>
      </c>
      <c r="F33" s="364" t="s">
        <v>89</v>
      </c>
      <c r="G33" s="367">
        <f>SUM(B33:E33)</f>
        <v>2286</v>
      </c>
      <c r="H33" s="365">
        <f>'13_nivover01'!G16</f>
        <v>65</v>
      </c>
      <c r="I33" s="368">
        <f>'13_nivover01'!G18+'13_nivover01'!G19</f>
        <v>759</v>
      </c>
      <c r="J33" s="368">
        <f>'13_nivover01'!G20+'13_nivover01'!G21+'13_nivover01'!G22</f>
        <v>6918</v>
      </c>
      <c r="K33" s="368">
        <f>'13_nivover01'!G23</f>
        <v>152</v>
      </c>
      <c r="L33" s="364" t="s">
        <v>126</v>
      </c>
      <c r="M33" s="367">
        <f>SUM(H33:K33)</f>
        <v>7894</v>
      </c>
      <c r="N33" s="365">
        <f>'13_nivover01'!M16+'13_nivover01'!M17</f>
        <v>10</v>
      </c>
      <c r="O33" s="368">
        <f>'13_nivover01'!M18+'13_nivover01'!M19</f>
        <v>49</v>
      </c>
      <c r="P33" s="368">
        <f>'13_nivover01'!J20+'13_nivover01'!M20+'13_nivover01'!M22</f>
        <v>71</v>
      </c>
      <c r="Q33" s="368">
        <f>'13_nivover01'!J23</f>
        <v>32</v>
      </c>
      <c r="R33" s="364" t="s">
        <v>126</v>
      </c>
      <c r="S33" s="367">
        <f>SUM(N33:Q33)</f>
        <v>162</v>
      </c>
      <c r="T33" s="366">
        <f>SUM(H33,N33,B33)</f>
        <v>118</v>
      </c>
      <c r="U33" s="365">
        <f>SUM(I33,O33,C33)</f>
        <v>1170</v>
      </c>
      <c r="V33" s="365">
        <f>SUM(J33,P33,D33)</f>
        <v>8866</v>
      </c>
      <c r="W33" s="365">
        <f>SUM(K33,Q33,E33)</f>
        <v>188</v>
      </c>
      <c r="X33" s="364" t="s">
        <v>127</v>
      </c>
      <c r="Y33" s="363">
        <f>SUM(T33:W33)</f>
        <v>10342</v>
      </c>
    </row>
    <row r="34" ht="6.75" customHeight="1"/>
    <row r="35" spans="1:24" ht="12.75">
      <c r="A35" s="352" t="s">
        <v>117</v>
      </c>
      <c r="C35" s="362" t="s">
        <v>118</v>
      </c>
      <c r="E35" s="362"/>
      <c r="F35" s="362" t="s">
        <v>119</v>
      </c>
      <c r="J35" s="351" t="s">
        <v>184</v>
      </c>
      <c r="P35" s="362" t="s">
        <v>120</v>
      </c>
      <c r="Q35" s="362"/>
      <c r="X35" s="353"/>
    </row>
    <row r="36" ht="6.75" customHeight="1"/>
    <row r="37" ht="12.75">
      <c r="A37" s="351"/>
    </row>
    <row r="39" spans="1:16" ht="12.75">
      <c r="A39" s="361" t="s">
        <v>129</v>
      </c>
      <c r="K39" s="360"/>
      <c r="L39" s="360"/>
      <c r="M39" s="360"/>
      <c r="N39" s="360"/>
      <c r="O39" s="360"/>
      <c r="P39" s="360"/>
    </row>
    <row r="40" ht="13.5" thickBot="1"/>
    <row r="41" spans="1:25" ht="16.5" customHeight="1">
      <c r="A41" s="359" t="s">
        <v>93</v>
      </c>
      <c r="B41" s="358" t="s">
        <v>57</v>
      </c>
      <c r="C41" s="358" t="s">
        <v>58</v>
      </c>
      <c r="D41" s="358" t="s">
        <v>59</v>
      </c>
      <c r="E41" s="357" t="s">
        <v>11</v>
      </c>
      <c r="X41" s="334"/>
      <c r="Y41" s="351"/>
    </row>
    <row r="42" spans="1:25" ht="12.75">
      <c r="A42" s="356" t="s">
        <v>101</v>
      </c>
      <c r="B42" s="354">
        <v>44</v>
      </c>
      <c r="C42" s="354">
        <v>127</v>
      </c>
      <c r="D42" s="354">
        <v>5</v>
      </c>
      <c r="E42" s="353">
        <f aca="true" t="shared" si="1" ref="E42:E64">SUM(B42:D42)</f>
        <v>176</v>
      </c>
      <c r="F42" s="353"/>
      <c r="X42" s="334"/>
      <c r="Y42" s="351"/>
    </row>
    <row r="43" spans="1:25" ht="12.75">
      <c r="A43" s="356" t="s">
        <v>102</v>
      </c>
      <c r="B43" s="354">
        <v>45</v>
      </c>
      <c r="C43" s="354">
        <v>124</v>
      </c>
      <c r="D43" s="354">
        <v>6</v>
      </c>
      <c r="E43" s="353">
        <f t="shared" si="1"/>
        <v>175</v>
      </c>
      <c r="F43" s="353"/>
      <c r="X43" s="334"/>
      <c r="Y43" s="351"/>
    </row>
    <row r="44" spans="1:25" ht="12.75">
      <c r="A44" s="356" t="s">
        <v>103</v>
      </c>
      <c r="B44" s="354">
        <v>45</v>
      </c>
      <c r="C44" s="354">
        <v>120</v>
      </c>
      <c r="D44" s="354">
        <v>6</v>
      </c>
      <c r="E44" s="353">
        <f t="shared" si="1"/>
        <v>171</v>
      </c>
      <c r="F44" s="353"/>
      <c r="X44" s="334"/>
      <c r="Y44" s="351"/>
    </row>
    <row r="45" spans="1:25" ht="12.75">
      <c r="A45" s="356" t="s">
        <v>104</v>
      </c>
      <c r="B45" s="354">
        <v>45</v>
      </c>
      <c r="C45" s="354">
        <v>116</v>
      </c>
      <c r="D45" s="354">
        <v>6</v>
      </c>
      <c r="E45" s="353">
        <f t="shared" si="1"/>
        <v>167</v>
      </c>
      <c r="F45" s="353"/>
      <c r="X45" s="334"/>
      <c r="Y45" s="351"/>
    </row>
    <row r="46" spans="1:25" ht="12.75">
      <c r="A46" s="356" t="s">
        <v>105</v>
      </c>
      <c r="B46" s="354">
        <v>44</v>
      </c>
      <c r="C46" s="354">
        <v>111</v>
      </c>
      <c r="D46" s="354">
        <v>6</v>
      </c>
      <c r="E46" s="353">
        <f t="shared" si="1"/>
        <v>161</v>
      </c>
      <c r="F46" s="353"/>
      <c r="X46" s="334"/>
      <c r="Y46" s="351"/>
    </row>
    <row r="47" spans="1:25" ht="12.75">
      <c r="A47" s="356" t="s">
        <v>106</v>
      </c>
      <c r="B47" s="354">
        <v>43</v>
      </c>
      <c r="C47" s="354">
        <v>108</v>
      </c>
      <c r="D47" s="354">
        <v>6</v>
      </c>
      <c r="E47" s="353">
        <f t="shared" si="1"/>
        <v>157</v>
      </c>
      <c r="F47" s="353"/>
      <c r="X47" s="334"/>
      <c r="Y47" s="351"/>
    </row>
    <row r="48" spans="1:25" ht="12.75">
      <c r="A48" s="356" t="s">
        <v>107</v>
      </c>
      <c r="B48" s="354">
        <v>41</v>
      </c>
      <c r="C48" s="354">
        <v>102</v>
      </c>
      <c r="D48" s="354">
        <v>5</v>
      </c>
      <c r="E48" s="353">
        <f t="shared" si="1"/>
        <v>148</v>
      </c>
      <c r="F48" s="353"/>
      <c r="X48" s="334"/>
      <c r="Y48" s="351"/>
    </row>
    <row r="49" spans="1:25" ht="12.75">
      <c r="A49" s="356" t="s">
        <v>108</v>
      </c>
      <c r="B49" s="354">
        <v>41</v>
      </c>
      <c r="C49" s="354">
        <v>102</v>
      </c>
      <c r="D49" s="354">
        <v>5</v>
      </c>
      <c r="E49" s="353">
        <f t="shared" si="1"/>
        <v>148</v>
      </c>
      <c r="F49" s="353"/>
      <c r="X49" s="334"/>
      <c r="Y49" s="351"/>
    </row>
    <row r="50" spans="1:25" ht="12.75">
      <c r="A50" s="356" t="s">
        <v>109</v>
      </c>
      <c r="B50" s="354">
        <v>40</v>
      </c>
      <c r="C50" s="354">
        <v>99</v>
      </c>
      <c r="D50" s="354">
        <v>4</v>
      </c>
      <c r="E50" s="353">
        <f t="shared" si="1"/>
        <v>143</v>
      </c>
      <c r="F50" s="353"/>
      <c r="X50" s="334"/>
      <c r="Y50" s="351"/>
    </row>
    <row r="51" spans="1:25" ht="12.75">
      <c r="A51" s="356" t="s">
        <v>110</v>
      </c>
      <c r="B51" s="354">
        <v>39</v>
      </c>
      <c r="C51" s="354">
        <v>99</v>
      </c>
      <c r="D51" s="354">
        <v>5</v>
      </c>
      <c r="E51" s="353">
        <f t="shared" si="1"/>
        <v>143</v>
      </c>
      <c r="F51" s="353"/>
      <c r="X51" s="334"/>
      <c r="Y51" s="351"/>
    </row>
    <row r="52" spans="1:25" ht="12.75">
      <c r="A52" s="356" t="s">
        <v>111</v>
      </c>
      <c r="B52" s="354">
        <v>38</v>
      </c>
      <c r="C52" s="354">
        <v>96</v>
      </c>
      <c r="D52" s="354">
        <v>5</v>
      </c>
      <c r="E52" s="353">
        <f t="shared" si="1"/>
        <v>139</v>
      </c>
      <c r="F52" s="353"/>
      <c r="X52" s="334"/>
      <c r="Y52" s="351"/>
    </row>
    <row r="53" spans="1:25" ht="12.75">
      <c r="A53" s="356" t="s">
        <v>112</v>
      </c>
      <c r="B53" s="354">
        <v>38</v>
      </c>
      <c r="C53" s="354">
        <v>96</v>
      </c>
      <c r="D53" s="354">
        <v>4</v>
      </c>
      <c r="E53" s="353">
        <f t="shared" si="1"/>
        <v>138</v>
      </c>
      <c r="F53" s="353"/>
      <c r="X53" s="334"/>
      <c r="Y53" s="351"/>
    </row>
    <row r="54" spans="1:25" ht="12.75">
      <c r="A54" s="356" t="s">
        <v>113</v>
      </c>
      <c r="B54" s="354">
        <v>36</v>
      </c>
      <c r="C54" s="354">
        <v>95</v>
      </c>
      <c r="D54" s="354">
        <v>4</v>
      </c>
      <c r="E54" s="353">
        <f t="shared" si="1"/>
        <v>135</v>
      </c>
      <c r="F54" s="353"/>
      <c r="X54" s="334"/>
      <c r="Y54" s="351"/>
    </row>
    <row r="55" spans="1:25" ht="12.75">
      <c r="A55" s="356" t="s">
        <v>94</v>
      </c>
      <c r="B55" s="354">
        <v>36</v>
      </c>
      <c r="C55" s="354">
        <v>94</v>
      </c>
      <c r="D55" s="354">
        <v>4</v>
      </c>
      <c r="E55" s="353">
        <f t="shared" si="1"/>
        <v>134</v>
      </c>
      <c r="F55" s="353"/>
      <c r="X55" s="334"/>
      <c r="Y55" s="351"/>
    </row>
    <row r="56" spans="1:25" ht="12.75">
      <c r="A56" s="356" t="s">
        <v>114</v>
      </c>
      <c r="B56" s="354">
        <v>34</v>
      </c>
      <c r="C56" s="354">
        <v>98</v>
      </c>
      <c r="D56" s="354">
        <v>4</v>
      </c>
      <c r="E56" s="353">
        <f t="shared" si="1"/>
        <v>136</v>
      </c>
      <c r="F56" s="353"/>
      <c r="X56" s="334"/>
      <c r="Y56" s="351"/>
    </row>
    <row r="57" spans="1:25" ht="12.75">
      <c r="A57" s="356" t="s">
        <v>115</v>
      </c>
      <c r="B57" s="355">
        <v>34</v>
      </c>
      <c r="C57" s="354">
        <v>96</v>
      </c>
      <c r="D57" s="354">
        <v>4</v>
      </c>
      <c r="E57" s="353">
        <f t="shared" si="1"/>
        <v>134</v>
      </c>
      <c r="F57" s="353"/>
      <c r="X57" s="334"/>
      <c r="Y57" s="351"/>
    </row>
    <row r="58" spans="1:25" ht="12.75">
      <c r="A58" s="356" t="s">
        <v>95</v>
      </c>
      <c r="B58" s="355">
        <v>33</v>
      </c>
      <c r="C58" s="354">
        <v>97</v>
      </c>
      <c r="D58" s="354">
        <v>4</v>
      </c>
      <c r="E58" s="353">
        <f t="shared" si="1"/>
        <v>134</v>
      </c>
      <c r="F58" s="353"/>
      <c r="X58" s="334"/>
      <c r="Y58" s="351"/>
    </row>
    <row r="59" spans="1:25" ht="12.75">
      <c r="A59" s="356" t="s">
        <v>161</v>
      </c>
      <c r="B59" s="355">
        <v>33</v>
      </c>
      <c r="C59" s="354">
        <v>97</v>
      </c>
      <c r="D59" s="354">
        <v>4</v>
      </c>
      <c r="E59" s="353">
        <f t="shared" si="1"/>
        <v>134</v>
      </c>
      <c r="F59" s="353"/>
      <c r="X59" s="334"/>
      <c r="Y59" s="351"/>
    </row>
    <row r="60" spans="1:25" ht="12.75">
      <c r="A60" s="356" t="s">
        <v>176</v>
      </c>
      <c r="B60" s="355">
        <v>32</v>
      </c>
      <c r="C60" s="354">
        <v>98</v>
      </c>
      <c r="D60" s="354">
        <v>4</v>
      </c>
      <c r="E60" s="353">
        <f t="shared" si="1"/>
        <v>134</v>
      </c>
      <c r="F60" s="353"/>
      <c r="X60" s="334"/>
      <c r="Y60" s="351"/>
    </row>
    <row r="61" spans="1:25" ht="12.75">
      <c r="A61" s="356" t="s">
        <v>196</v>
      </c>
      <c r="B61" s="355">
        <v>33</v>
      </c>
      <c r="C61" s="354">
        <v>100</v>
      </c>
      <c r="D61" s="354">
        <v>4</v>
      </c>
      <c r="E61" s="353">
        <f t="shared" si="1"/>
        <v>137</v>
      </c>
      <c r="F61" s="353"/>
      <c r="X61" s="334"/>
      <c r="Y61" s="351"/>
    </row>
    <row r="62" spans="1:25" ht="12.75">
      <c r="A62" s="356" t="s">
        <v>208</v>
      </c>
      <c r="B62" s="355">
        <v>33</v>
      </c>
      <c r="C62" s="354">
        <v>101</v>
      </c>
      <c r="D62" s="354">
        <v>4</v>
      </c>
      <c r="E62" s="353">
        <f t="shared" si="1"/>
        <v>138</v>
      </c>
      <c r="F62" s="353"/>
      <c r="X62" s="334"/>
      <c r="Y62" s="351"/>
    </row>
    <row r="63" spans="1:25" ht="12.75">
      <c r="A63" s="356" t="s">
        <v>220</v>
      </c>
      <c r="B63" s="355">
        <v>32</v>
      </c>
      <c r="C63" s="354">
        <v>101</v>
      </c>
      <c r="D63" s="354">
        <v>4</v>
      </c>
      <c r="E63" s="353">
        <f t="shared" si="1"/>
        <v>137</v>
      </c>
      <c r="F63" s="353"/>
      <c r="X63" s="334"/>
      <c r="Y63" s="351"/>
    </row>
    <row r="64" spans="1:25" ht="12.75">
      <c r="A64" s="356" t="s">
        <v>235</v>
      </c>
      <c r="B64" s="355">
        <v>33</v>
      </c>
      <c r="C64" s="354">
        <v>103</v>
      </c>
      <c r="D64" s="354">
        <v>3</v>
      </c>
      <c r="E64" s="353">
        <f t="shared" si="1"/>
        <v>139</v>
      </c>
      <c r="F64" s="353"/>
      <c r="X64" s="334"/>
      <c r="Y64" s="351"/>
    </row>
    <row r="65" spans="1:25" ht="12.75">
      <c r="A65" s="356" t="s">
        <v>265</v>
      </c>
      <c r="B65" s="355">
        <v>31</v>
      </c>
      <c r="C65" s="354">
        <v>103</v>
      </c>
      <c r="D65" s="354">
        <v>3</v>
      </c>
      <c r="E65" s="353">
        <v>137</v>
      </c>
      <c r="F65" s="353"/>
      <c r="X65" s="334"/>
      <c r="Y65" s="351"/>
    </row>
    <row r="66" spans="1:25" ht="12.75">
      <c r="A66" s="356" t="str">
        <f>A33</f>
        <v>2015-2016</v>
      </c>
      <c r="B66" s="355">
        <f>'13_nivover01'!C8</f>
        <v>31</v>
      </c>
      <c r="C66" s="354">
        <f>'13_nivover01'!F8</f>
        <v>105</v>
      </c>
      <c r="D66" s="354">
        <f>'13_nivover01'!I8+'13_nivover01'!L8</f>
        <v>3</v>
      </c>
      <c r="E66" s="353">
        <f>SUM(B66:D66)</f>
        <v>139</v>
      </c>
      <c r="F66" s="353"/>
      <c r="X66" s="334"/>
      <c r="Y66" s="351"/>
    </row>
    <row r="67" ht="6.75" customHeight="1"/>
    <row r="68" ht="12.75">
      <c r="A68" s="352" t="s">
        <v>130</v>
      </c>
    </row>
    <row r="69" ht="12.75">
      <c r="A69" s="352" t="s">
        <v>131</v>
      </c>
    </row>
    <row r="70" ht="12.75">
      <c r="A70" s="352" t="s">
        <v>135</v>
      </c>
    </row>
    <row r="71" ht="12.75">
      <c r="A71" s="352" t="s">
        <v>136</v>
      </c>
    </row>
    <row r="72" ht="12.75">
      <c r="A72" s="352" t="s">
        <v>116</v>
      </c>
    </row>
    <row r="73" ht="12.75">
      <c r="A73" s="352" t="s">
        <v>132</v>
      </c>
    </row>
    <row r="74" ht="12.75">
      <c r="A74" s="288" t="s">
        <v>185</v>
      </c>
    </row>
  </sheetData>
  <sheetProtection/>
  <mergeCells count="10">
    <mergeCell ref="B7:F7"/>
    <mergeCell ref="N7:R7"/>
    <mergeCell ref="H7:L7"/>
    <mergeCell ref="T7:X7"/>
    <mergeCell ref="A2:Y2"/>
    <mergeCell ref="A4:Y4"/>
    <mergeCell ref="B6:G6"/>
    <mergeCell ref="N6:S6"/>
    <mergeCell ref="H6:M6"/>
    <mergeCell ref="T6:Y6"/>
  </mergeCells>
  <printOptions horizontalCentered="1"/>
  <pageMargins left="0.1968503937007874" right="0.1968503937007874" top="0" bottom="0" header="0.5118110236220472" footer="0.5118110236220472"/>
  <pageSetup fitToHeight="1" fitToWidth="1" horizontalDpi="600" verticalDpi="600" orientation="landscape" paperSize="9" scale="6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K44" sqref="AK44"/>
    </sheetView>
  </sheetViews>
  <sheetFormatPr defaultColWidth="9.140625" defaultRowHeight="12.75"/>
  <cols>
    <col min="1" max="1" width="11.00390625" style="383" customWidth="1"/>
    <col min="2" max="2" width="8.7109375" style="383" customWidth="1"/>
    <col min="3" max="4" width="6.28125" style="382" customWidth="1"/>
    <col min="5" max="5" width="6.28125" style="383" customWidth="1"/>
    <col min="6" max="7" width="6.7109375" style="382" customWidth="1"/>
    <col min="8" max="8" width="6.7109375" style="383" customWidth="1"/>
    <col min="9" max="10" width="6.57421875" style="382" customWidth="1"/>
    <col min="11" max="11" width="6.57421875" style="383" customWidth="1"/>
    <col min="12" max="13" width="6.140625" style="382" customWidth="1"/>
    <col min="14" max="14" width="6.140625" style="383" customWidth="1"/>
    <col min="15" max="17" width="7.00390625" style="383" customWidth="1"/>
    <col min="18" max="20" width="6.57421875" style="383" customWidth="1"/>
    <col min="21" max="23" width="7.00390625" style="383" customWidth="1"/>
    <col min="24" max="25" width="7.00390625" style="382" customWidth="1"/>
    <col min="26" max="26" width="7.00390625" style="383" customWidth="1"/>
    <col min="27" max="30" width="8.140625" style="382" customWidth="1"/>
    <col min="31" max="31" width="10.57421875" style="382" customWidth="1"/>
    <col min="32" max="33" width="9.28125" style="382" customWidth="1"/>
    <col min="34" max="34" width="11.421875" style="382" customWidth="1"/>
    <col min="35" max="35" width="9.57421875" style="382" customWidth="1"/>
    <col min="36" max="36" width="16.00390625" style="382" customWidth="1"/>
    <col min="37" max="37" width="10.57421875" style="382" customWidth="1"/>
    <col min="38" max="16384" width="8.8515625" style="382" customWidth="1"/>
  </cols>
  <sheetData>
    <row r="1" spans="1:22" ht="12.75">
      <c r="A1" s="294" t="str">
        <f>'13_nivover01'!A1</f>
        <v>Schooljaar 2015-2016</v>
      </c>
      <c r="B1" s="294"/>
      <c r="R1" s="382"/>
      <c r="S1" s="382"/>
      <c r="U1" s="382"/>
      <c r="V1" s="382"/>
    </row>
    <row r="2" spans="1:26" ht="12.75">
      <c r="A2" s="572" t="s">
        <v>121</v>
      </c>
      <c r="B2" s="572"/>
      <c r="C2" s="572"/>
      <c r="D2" s="572"/>
      <c r="E2" s="572"/>
      <c r="F2" s="572"/>
      <c r="G2" s="572"/>
      <c r="H2" s="572"/>
      <c r="I2" s="572"/>
      <c r="J2" s="572"/>
      <c r="K2" s="572"/>
      <c r="L2" s="572"/>
      <c r="M2" s="572"/>
      <c r="N2" s="572"/>
      <c r="O2" s="572"/>
      <c r="P2" s="572"/>
      <c r="Q2" s="572"/>
      <c r="R2" s="572"/>
      <c r="S2" s="572"/>
      <c r="T2" s="572"/>
      <c r="U2" s="572"/>
      <c r="V2" s="572"/>
      <c r="W2" s="572"/>
      <c r="X2" s="572"/>
      <c r="Y2" s="572"/>
      <c r="Z2" s="572"/>
    </row>
    <row r="3" spans="1:22" ht="12.75">
      <c r="A3" s="294"/>
      <c r="B3" s="294"/>
      <c r="R3" s="382"/>
      <c r="S3" s="382"/>
      <c r="U3" s="382"/>
      <c r="V3" s="382"/>
    </row>
    <row r="4" spans="1:26" ht="12.75">
      <c r="A4" s="572" t="s">
        <v>90</v>
      </c>
      <c r="B4" s="572"/>
      <c r="C4" s="572"/>
      <c r="D4" s="572"/>
      <c r="E4" s="572"/>
      <c r="F4" s="572"/>
      <c r="G4" s="572"/>
      <c r="H4" s="572"/>
      <c r="I4" s="572"/>
      <c r="J4" s="572"/>
      <c r="K4" s="572"/>
      <c r="L4" s="572"/>
      <c r="M4" s="572"/>
      <c r="N4" s="572"/>
      <c r="O4" s="572"/>
      <c r="P4" s="572"/>
      <c r="Q4" s="572"/>
      <c r="R4" s="572"/>
      <c r="S4" s="572"/>
      <c r="T4" s="572"/>
      <c r="U4" s="572"/>
      <c r="V4" s="572"/>
      <c r="W4" s="572"/>
      <c r="X4" s="572"/>
      <c r="Y4" s="572"/>
      <c r="Z4" s="572"/>
    </row>
    <row r="5" spans="1:27" ht="12.75">
      <c r="A5" s="572" t="s">
        <v>91</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314"/>
    </row>
    <row r="6" spans="1:2" ht="13.5" thickBot="1">
      <c r="A6" s="294"/>
      <c r="B6" s="294"/>
    </row>
    <row r="7" spans="1:26" s="386" customFormat="1" ht="39">
      <c r="A7" s="384"/>
      <c r="B7" s="385" t="s">
        <v>21</v>
      </c>
      <c r="C7" s="592" t="s">
        <v>22</v>
      </c>
      <c r="D7" s="593"/>
      <c r="E7" s="594"/>
      <c r="F7" s="592" t="s">
        <v>23</v>
      </c>
      <c r="G7" s="593"/>
      <c r="H7" s="594"/>
      <c r="I7" s="592" t="s">
        <v>92</v>
      </c>
      <c r="J7" s="593"/>
      <c r="K7" s="594"/>
      <c r="L7" s="592" t="s">
        <v>24</v>
      </c>
      <c r="M7" s="593"/>
      <c r="N7" s="594"/>
      <c r="O7" s="592" t="s">
        <v>205</v>
      </c>
      <c r="P7" s="593"/>
      <c r="Q7" s="594"/>
      <c r="R7" s="592" t="s">
        <v>25</v>
      </c>
      <c r="S7" s="593"/>
      <c r="T7" s="594"/>
      <c r="U7" s="592" t="s">
        <v>26</v>
      </c>
      <c r="V7" s="593"/>
      <c r="W7" s="594"/>
      <c r="X7" s="592" t="s">
        <v>11</v>
      </c>
      <c r="Y7" s="593"/>
      <c r="Z7" s="593"/>
    </row>
    <row r="8" spans="1:26" s="390" customFormat="1" ht="12.75">
      <c r="A8" s="387" t="s">
        <v>93</v>
      </c>
      <c r="B8" s="388"/>
      <c r="C8" s="389" t="s">
        <v>3</v>
      </c>
      <c r="D8" s="388" t="s">
        <v>4</v>
      </c>
      <c r="E8" s="388" t="s">
        <v>12</v>
      </c>
      <c r="F8" s="389" t="s">
        <v>3</v>
      </c>
      <c r="G8" s="388" t="s">
        <v>4</v>
      </c>
      <c r="H8" s="388" t="s">
        <v>12</v>
      </c>
      <c r="I8" s="389" t="s">
        <v>3</v>
      </c>
      <c r="J8" s="388" t="s">
        <v>4</v>
      </c>
      <c r="K8" s="388" t="s">
        <v>12</v>
      </c>
      <c r="L8" s="389" t="s">
        <v>3</v>
      </c>
      <c r="M8" s="388" t="s">
        <v>4</v>
      </c>
      <c r="N8" s="388" t="s">
        <v>12</v>
      </c>
      <c r="O8" s="389" t="s">
        <v>3</v>
      </c>
      <c r="P8" s="388" t="s">
        <v>4</v>
      </c>
      <c r="Q8" s="388" t="s">
        <v>12</v>
      </c>
      <c r="R8" s="389" t="s">
        <v>3</v>
      </c>
      <c r="S8" s="388" t="s">
        <v>4</v>
      </c>
      <c r="T8" s="388" t="s">
        <v>12</v>
      </c>
      <c r="U8" s="389" t="s">
        <v>3</v>
      </c>
      <c r="V8" s="388" t="s">
        <v>4</v>
      </c>
      <c r="W8" s="388" t="s">
        <v>12</v>
      </c>
      <c r="X8" s="389" t="s">
        <v>3</v>
      </c>
      <c r="Y8" s="388" t="s">
        <v>4</v>
      </c>
      <c r="Z8" s="388" t="s">
        <v>12</v>
      </c>
    </row>
    <row r="9" spans="1:26" s="299" customFormat="1" ht="12.75">
      <c r="A9" s="383"/>
      <c r="B9" s="391"/>
      <c r="C9" s="381"/>
      <c r="D9" s="380"/>
      <c r="E9" s="380"/>
      <c r="F9" s="381"/>
      <c r="G9" s="380"/>
      <c r="H9" s="380"/>
      <c r="I9" s="381"/>
      <c r="J9" s="380"/>
      <c r="K9" s="380"/>
      <c r="L9" s="381"/>
      <c r="M9" s="380"/>
      <c r="N9" s="380"/>
      <c r="O9" s="381"/>
      <c r="P9" s="380"/>
      <c r="Q9" s="380"/>
      <c r="R9" s="381"/>
      <c r="S9" s="380"/>
      <c r="T9" s="380"/>
      <c r="U9" s="381"/>
      <c r="V9" s="380"/>
      <c r="W9" s="380"/>
      <c r="X9" s="381"/>
      <c r="Y9" s="380"/>
      <c r="Z9" s="380"/>
    </row>
    <row r="10" spans="1:26" ht="12.75">
      <c r="A10" s="383" t="s">
        <v>94</v>
      </c>
      <c r="B10" s="392">
        <v>4</v>
      </c>
      <c r="C10" s="393">
        <v>23</v>
      </c>
      <c r="D10" s="394">
        <v>16</v>
      </c>
      <c r="E10" s="395">
        <f aca="true" t="shared" si="0" ref="E10:E17">SUM(C10:D10)</f>
        <v>39</v>
      </c>
      <c r="F10" s="393">
        <v>0</v>
      </c>
      <c r="G10" s="394">
        <v>0</v>
      </c>
      <c r="H10" s="395">
        <f aca="true" t="shared" si="1" ref="H10:H17">SUM(F10:G10)</f>
        <v>0</v>
      </c>
      <c r="I10" s="393">
        <v>128</v>
      </c>
      <c r="J10" s="394">
        <v>130</v>
      </c>
      <c r="K10" s="395">
        <f aca="true" t="shared" si="2" ref="K10:K17">SUM(I10:J10)</f>
        <v>258</v>
      </c>
      <c r="L10" s="393">
        <v>4</v>
      </c>
      <c r="M10" s="394">
        <v>3</v>
      </c>
      <c r="N10" s="395">
        <f aca="true" t="shared" si="3" ref="N10:N17">SUM(L10:M10)</f>
        <v>7</v>
      </c>
      <c r="O10" s="393">
        <v>95</v>
      </c>
      <c r="P10" s="394">
        <v>64</v>
      </c>
      <c r="Q10" s="395">
        <f aca="true" t="shared" si="4" ref="Q10:Q17">SUM(O10:P10)</f>
        <v>159</v>
      </c>
      <c r="R10" s="393">
        <v>4</v>
      </c>
      <c r="S10" s="394">
        <v>0</v>
      </c>
      <c r="T10" s="395">
        <f aca="true" t="shared" si="5" ref="T10:T17">SUM(R10:S10)</f>
        <v>4</v>
      </c>
      <c r="U10" s="393">
        <v>6</v>
      </c>
      <c r="V10" s="394">
        <v>3</v>
      </c>
      <c r="W10" s="395">
        <f aca="true" t="shared" si="6" ref="W10:W17">SUM(U10:V10)</f>
        <v>9</v>
      </c>
      <c r="X10" s="396">
        <f aca="true" t="shared" si="7" ref="X10:X21">C10+F10+I10+L10+O10+R10+U10</f>
        <v>260</v>
      </c>
      <c r="Y10" s="395">
        <f aca="true" t="shared" si="8" ref="Y10:Y21">D10+G10+J10+M10+P10+S10+V10</f>
        <v>216</v>
      </c>
      <c r="Z10" s="395">
        <f aca="true" t="shared" si="9" ref="Z10:Z21">SUM(X10:Y10)</f>
        <v>476</v>
      </c>
    </row>
    <row r="11" spans="1:26" ht="12.75">
      <c r="A11" s="383" t="str">
        <f aca="true" t="shared" si="10" ref="A11:A21">VALUE(LEFT(A10,4))+1&amp;"-"&amp;VALUE(LEFT(A10,4))+2</f>
        <v>2005-2006</v>
      </c>
      <c r="B11" s="392">
        <v>4</v>
      </c>
      <c r="C11" s="393">
        <v>14</v>
      </c>
      <c r="D11" s="394">
        <v>17</v>
      </c>
      <c r="E11" s="395">
        <f t="shared" si="0"/>
        <v>31</v>
      </c>
      <c r="F11" s="393">
        <v>0</v>
      </c>
      <c r="G11" s="394">
        <v>0</v>
      </c>
      <c r="H11" s="395">
        <f t="shared" si="1"/>
        <v>0</v>
      </c>
      <c r="I11" s="393">
        <v>121</v>
      </c>
      <c r="J11" s="394">
        <v>115</v>
      </c>
      <c r="K11" s="395">
        <f t="shared" si="2"/>
        <v>236</v>
      </c>
      <c r="L11" s="393">
        <v>4</v>
      </c>
      <c r="M11" s="394">
        <v>2</v>
      </c>
      <c r="N11" s="395">
        <f t="shared" si="3"/>
        <v>6</v>
      </c>
      <c r="O11" s="393">
        <v>110</v>
      </c>
      <c r="P11" s="394">
        <v>60</v>
      </c>
      <c r="Q11" s="395">
        <f t="shared" si="4"/>
        <v>170</v>
      </c>
      <c r="R11" s="393">
        <v>2</v>
      </c>
      <c r="S11" s="394">
        <v>3</v>
      </c>
      <c r="T11" s="395">
        <f t="shared" si="5"/>
        <v>5</v>
      </c>
      <c r="U11" s="393">
        <v>5</v>
      </c>
      <c r="V11" s="394">
        <v>2</v>
      </c>
      <c r="W11" s="395">
        <f t="shared" si="6"/>
        <v>7</v>
      </c>
      <c r="X11" s="396">
        <f t="shared" si="7"/>
        <v>256</v>
      </c>
      <c r="Y11" s="395">
        <f t="shared" si="8"/>
        <v>199</v>
      </c>
      <c r="Z11" s="395">
        <f t="shared" si="9"/>
        <v>455</v>
      </c>
    </row>
    <row r="12" spans="1:26" ht="12.75">
      <c r="A12" s="383" t="str">
        <f t="shared" si="10"/>
        <v>2006-2007</v>
      </c>
      <c r="B12" s="392">
        <v>4</v>
      </c>
      <c r="C12" s="393">
        <v>21</v>
      </c>
      <c r="D12" s="394">
        <v>22</v>
      </c>
      <c r="E12" s="395">
        <f t="shared" si="0"/>
        <v>43</v>
      </c>
      <c r="F12" s="393">
        <v>0</v>
      </c>
      <c r="G12" s="394">
        <v>0</v>
      </c>
      <c r="H12" s="395">
        <f t="shared" si="1"/>
        <v>0</v>
      </c>
      <c r="I12" s="393">
        <v>126</v>
      </c>
      <c r="J12" s="394">
        <v>129</v>
      </c>
      <c r="K12" s="395">
        <f t="shared" si="2"/>
        <v>255</v>
      </c>
      <c r="L12" s="393">
        <v>10</v>
      </c>
      <c r="M12" s="394">
        <v>2</v>
      </c>
      <c r="N12" s="395">
        <f t="shared" si="3"/>
        <v>12</v>
      </c>
      <c r="O12" s="393">
        <v>72</v>
      </c>
      <c r="P12" s="394">
        <v>52</v>
      </c>
      <c r="Q12" s="395">
        <f t="shared" si="4"/>
        <v>124</v>
      </c>
      <c r="R12" s="393">
        <v>1</v>
      </c>
      <c r="S12" s="394">
        <v>1</v>
      </c>
      <c r="T12" s="395">
        <f t="shared" si="5"/>
        <v>2</v>
      </c>
      <c r="U12" s="393">
        <v>6</v>
      </c>
      <c r="V12" s="394">
        <v>2</v>
      </c>
      <c r="W12" s="395">
        <f t="shared" si="6"/>
        <v>8</v>
      </c>
      <c r="X12" s="396">
        <f t="shared" si="7"/>
        <v>236</v>
      </c>
      <c r="Y12" s="395">
        <f t="shared" si="8"/>
        <v>208</v>
      </c>
      <c r="Z12" s="395">
        <f t="shared" si="9"/>
        <v>444</v>
      </c>
    </row>
    <row r="13" spans="1:26" ht="12.75">
      <c r="A13" s="383" t="str">
        <f t="shared" si="10"/>
        <v>2007-2008</v>
      </c>
      <c r="B13" s="392">
        <v>4</v>
      </c>
      <c r="C13" s="393">
        <v>28</v>
      </c>
      <c r="D13" s="394">
        <v>19</v>
      </c>
      <c r="E13" s="395">
        <f t="shared" si="0"/>
        <v>47</v>
      </c>
      <c r="F13" s="393">
        <v>0</v>
      </c>
      <c r="G13" s="394">
        <v>0</v>
      </c>
      <c r="H13" s="395">
        <f t="shared" si="1"/>
        <v>0</v>
      </c>
      <c r="I13" s="393">
        <v>133</v>
      </c>
      <c r="J13" s="394">
        <v>130</v>
      </c>
      <c r="K13" s="395">
        <f t="shared" si="2"/>
        <v>263</v>
      </c>
      <c r="L13" s="393">
        <v>12</v>
      </c>
      <c r="M13" s="394">
        <v>4</v>
      </c>
      <c r="N13" s="395">
        <f t="shared" si="3"/>
        <v>16</v>
      </c>
      <c r="O13" s="393">
        <v>64</v>
      </c>
      <c r="P13" s="394">
        <v>51</v>
      </c>
      <c r="Q13" s="395">
        <f t="shared" si="4"/>
        <v>115</v>
      </c>
      <c r="R13" s="393">
        <v>2</v>
      </c>
      <c r="S13" s="394">
        <v>5</v>
      </c>
      <c r="T13" s="395">
        <f t="shared" si="5"/>
        <v>7</v>
      </c>
      <c r="U13" s="393">
        <v>4</v>
      </c>
      <c r="V13" s="394">
        <v>3</v>
      </c>
      <c r="W13" s="395">
        <f t="shared" si="6"/>
        <v>7</v>
      </c>
      <c r="X13" s="396">
        <f t="shared" si="7"/>
        <v>243</v>
      </c>
      <c r="Y13" s="395">
        <f t="shared" si="8"/>
        <v>212</v>
      </c>
      <c r="Z13" s="395">
        <f t="shared" si="9"/>
        <v>455</v>
      </c>
    </row>
    <row r="14" spans="1:26" ht="12.75">
      <c r="A14" s="383" t="str">
        <f t="shared" si="10"/>
        <v>2008-2009</v>
      </c>
      <c r="B14" s="392">
        <v>4</v>
      </c>
      <c r="C14" s="393">
        <v>27</v>
      </c>
      <c r="D14" s="394">
        <v>14</v>
      </c>
      <c r="E14" s="395">
        <f t="shared" si="0"/>
        <v>41</v>
      </c>
      <c r="F14" s="393">
        <v>0</v>
      </c>
      <c r="G14" s="394">
        <v>0</v>
      </c>
      <c r="H14" s="395">
        <f t="shared" si="1"/>
        <v>0</v>
      </c>
      <c r="I14" s="393">
        <v>127</v>
      </c>
      <c r="J14" s="394">
        <v>120</v>
      </c>
      <c r="K14" s="395">
        <f t="shared" si="2"/>
        <v>247</v>
      </c>
      <c r="L14" s="393">
        <v>18</v>
      </c>
      <c r="M14" s="394">
        <v>5</v>
      </c>
      <c r="N14" s="395">
        <f t="shared" si="3"/>
        <v>23</v>
      </c>
      <c r="O14" s="393">
        <v>63</v>
      </c>
      <c r="P14" s="394">
        <v>61</v>
      </c>
      <c r="Q14" s="395">
        <f t="shared" si="4"/>
        <v>124</v>
      </c>
      <c r="R14" s="393">
        <v>3</v>
      </c>
      <c r="S14" s="394">
        <v>3</v>
      </c>
      <c r="T14" s="395">
        <f t="shared" si="5"/>
        <v>6</v>
      </c>
      <c r="U14" s="393">
        <v>5</v>
      </c>
      <c r="V14" s="394">
        <v>3</v>
      </c>
      <c r="W14" s="395">
        <f t="shared" si="6"/>
        <v>8</v>
      </c>
      <c r="X14" s="396">
        <f t="shared" si="7"/>
        <v>243</v>
      </c>
      <c r="Y14" s="395">
        <f t="shared" si="8"/>
        <v>206</v>
      </c>
      <c r="Z14" s="395">
        <f t="shared" si="9"/>
        <v>449</v>
      </c>
    </row>
    <row r="15" spans="1:26" ht="12.75">
      <c r="A15" s="383" t="str">
        <f t="shared" si="10"/>
        <v>2009-2010</v>
      </c>
      <c r="B15" s="392">
        <v>4</v>
      </c>
      <c r="C15" s="393">
        <v>26</v>
      </c>
      <c r="D15" s="394">
        <v>11</v>
      </c>
      <c r="E15" s="395">
        <f t="shared" si="0"/>
        <v>37</v>
      </c>
      <c r="F15" s="393">
        <v>0</v>
      </c>
      <c r="G15" s="394">
        <v>0</v>
      </c>
      <c r="H15" s="395">
        <f t="shared" si="1"/>
        <v>0</v>
      </c>
      <c r="I15" s="393">
        <v>122</v>
      </c>
      <c r="J15" s="394">
        <v>116</v>
      </c>
      <c r="K15" s="395">
        <f t="shared" si="2"/>
        <v>238</v>
      </c>
      <c r="L15" s="393">
        <v>17</v>
      </c>
      <c r="M15" s="394">
        <v>7</v>
      </c>
      <c r="N15" s="395">
        <f t="shared" si="3"/>
        <v>24</v>
      </c>
      <c r="O15" s="393">
        <v>70</v>
      </c>
      <c r="P15" s="394">
        <v>63</v>
      </c>
      <c r="Q15" s="395">
        <f t="shared" si="4"/>
        <v>133</v>
      </c>
      <c r="R15" s="393">
        <v>3</v>
      </c>
      <c r="S15" s="394">
        <v>4</v>
      </c>
      <c r="T15" s="395">
        <f t="shared" si="5"/>
        <v>7</v>
      </c>
      <c r="U15" s="393">
        <v>2</v>
      </c>
      <c r="V15" s="394">
        <v>2</v>
      </c>
      <c r="W15" s="395">
        <f t="shared" si="6"/>
        <v>4</v>
      </c>
      <c r="X15" s="396">
        <f t="shared" si="7"/>
        <v>240</v>
      </c>
      <c r="Y15" s="395">
        <f t="shared" si="8"/>
        <v>203</v>
      </c>
      <c r="Z15" s="395">
        <f t="shared" si="9"/>
        <v>443</v>
      </c>
    </row>
    <row r="16" spans="1:26" s="351" customFormat="1" ht="12.75">
      <c r="A16" s="334" t="str">
        <f t="shared" si="10"/>
        <v>2010-2011</v>
      </c>
      <c r="B16" s="397">
        <v>4</v>
      </c>
      <c r="C16" s="393">
        <v>25</v>
      </c>
      <c r="D16" s="394">
        <v>14</v>
      </c>
      <c r="E16" s="395">
        <f t="shared" si="0"/>
        <v>39</v>
      </c>
      <c r="F16" s="393">
        <v>1</v>
      </c>
      <c r="G16" s="394">
        <v>0</v>
      </c>
      <c r="H16" s="395">
        <f t="shared" si="1"/>
        <v>1</v>
      </c>
      <c r="I16" s="393">
        <v>118</v>
      </c>
      <c r="J16" s="394">
        <v>111</v>
      </c>
      <c r="K16" s="395">
        <f t="shared" si="2"/>
        <v>229</v>
      </c>
      <c r="L16" s="393">
        <v>15</v>
      </c>
      <c r="M16" s="394">
        <v>4</v>
      </c>
      <c r="N16" s="395">
        <f t="shared" si="3"/>
        <v>19</v>
      </c>
      <c r="O16" s="393">
        <v>72</v>
      </c>
      <c r="P16" s="394">
        <v>59</v>
      </c>
      <c r="Q16" s="395">
        <f t="shared" si="4"/>
        <v>131</v>
      </c>
      <c r="R16" s="393">
        <v>7</v>
      </c>
      <c r="S16" s="394">
        <v>6</v>
      </c>
      <c r="T16" s="395">
        <f t="shared" si="5"/>
        <v>13</v>
      </c>
      <c r="U16" s="393">
        <v>1</v>
      </c>
      <c r="V16" s="394">
        <v>1</v>
      </c>
      <c r="W16" s="395">
        <f t="shared" si="6"/>
        <v>2</v>
      </c>
      <c r="X16" s="396">
        <f t="shared" si="7"/>
        <v>239</v>
      </c>
      <c r="Y16" s="395">
        <f t="shared" si="8"/>
        <v>195</v>
      </c>
      <c r="Z16" s="395">
        <f t="shared" si="9"/>
        <v>434</v>
      </c>
    </row>
    <row r="17" spans="1:26" s="351" customFormat="1" ht="12.75">
      <c r="A17" s="334" t="str">
        <f t="shared" si="10"/>
        <v>2011-2012</v>
      </c>
      <c r="B17" s="397">
        <v>4</v>
      </c>
      <c r="C17" s="393">
        <v>13</v>
      </c>
      <c r="D17" s="394">
        <v>12</v>
      </c>
      <c r="E17" s="395">
        <f t="shared" si="0"/>
        <v>25</v>
      </c>
      <c r="F17" s="393">
        <v>1</v>
      </c>
      <c r="G17" s="394">
        <v>0</v>
      </c>
      <c r="H17" s="395">
        <f t="shared" si="1"/>
        <v>1</v>
      </c>
      <c r="I17" s="393">
        <v>104</v>
      </c>
      <c r="J17" s="394">
        <v>93</v>
      </c>
      <c r="K17" s="395">
        <f t="shared" si="2"/>
        <v>197</v>
      </c>
      <c r="L17" s="393">
        <v>14</v>
      </c>
      <c r="M17" s="394">
        <v>3</v>
      </c>
      <c r="N17" s="395">
        <f t="shared" si="3"/>
        <v>17</v>
      </c>
      <c r="O17" s="393">
        <v>68</v>
      </c>
      <c r="P17" s="394">
        <v>47</v>
      </c>
      <c r="Q17" s="395">
        <f t="shared" si="4"/>
        <v>115</v>
      </c>
      <c r="R17" s="393">
        <v>8</v>
      </c>
      <c r="S17" s="394">
        <v>13</v>
      </c>
      <c r="T17" s="395">
        <f t="shared" si="5"/>
        <v>21</v>
      </c>
      <c r="U17" s="393">
        <v>1</v>
      </c>
      <c r="V17" s="394">
        <v>3</v>
      </c>
      <c r="W17" s="395">
        <f t="shared" si="6"/>
        <v>4</v>
      </c>
      <c r="X17" s="396">
        <f t="shared" si="7"/>
        <v>209</v>
      </c>
      <c r="Y17" s="395">
        <f t="shared" si="8"/>
        <v>171</v>
      </c>
      <c r="Z17" s="395">
        <f t="shared" si="9"/>
        <v>380</v>
      </c>
    </row>
    <row r="18" spans="1:26" s="351" customFormat="1" ht="12.75">
      <c r="A18" s="334" t="str">
        <f t="shared" si="10"/>
        <v>2012-2013</v>
      </c>
      <c r="B18" s="397">
        <v>4</v>
      </c>
      <c r="C18" s="393">
        <v>20</v>
      </c>
      <c r="D18" s="394">
        <v>14</v>
      </c>
      <c r="E18" s="395">
        <v>34</v>
      </c>
      <c r="F18" s="393">
        <v>0</v>
      </c>
      <c r="G18" s="394">
        <v>1</v>
      </c>
      <c r="H18" s="395">
        <v>1</v>
      </c>
      <c r="I18" s="393">
        <v>98</v>
      </c>
      <c r="J18" s="394">
        <v>78</v>
      </c>
      <c r="K18" s="395">
        <v>176</v>
      </c>
      <c r="L18" s="393">
        <v>12</v>
      </c>
      <c r="M18" s="394">
        <v>8</v>
      </c>
      <c r="N18" s="395">
        <v>20</v>
      </c>
      <c r="O18" s="393">
        <v>67</v>
      </c>
      <c r="P18" s="394">
        <v>58</v>
      </c>
      <c r="Q18" s="395">
        <v>125</v>
      </c>
      <c r="R18" s="393">
        <v>12</v>
      </c>
      <c r="S18" s="394">
        <v>14</v>
      </c>
      <c r="T18" s="395">
        <v>26</v>
      </c>
      <c r="U18" s="393">
        <v>2</v>
      </c>
      <c r="V18" s="394">
        <v>2</v>
      </c>
      <c r="W18" s="395">
        <v>4</v>
      </c>
      <c r="X18" s="396">
        <f t="shared" si="7"/>
        <v>211</v>
      </c>
      <c r="Y18" s="395">
        <f t="shared" si="8"/>
        <v>175</v>
      </c>
      <c r="Z18" s="395">
        <f t="shared" si="9"/>
        <v>386</v>
      </c>
    </row>
    <row r="19" spans="1:26" ht="12.75">
      <c r="A19" s="334" t="str">
        <f t="shared" si="10"/>
        <v>2013-2014</v>
      </c>
      <c r="B19" s="397">
        <v>4</v>
      </c>
      <c r="C19" s="393">
        <v>18</v>
      </c>
      <c r="D19" s="394">
        <v>10</v>
      </c>
      <c r="E19" s="395">
        <f>SUM(C19:D19)</f>
        <v>28</v>
      </c>
      <c r="F19" s="393">
        <v>0</v>
      </c>
      <c r="G19" s="394">
        <v>0</v>
      </c>
      <c r="H19" s="395">
        <f>SUM(F19:G19)</f>
        <v>0</v>
      </c>
      <c r="I19" s="393">
        <v>95</v>
      </c>
      <c r="J19" s="394">
        <v>75</v>
      </c>
      <c r="K19" s="395">
        <f>SUM(I19:J19)</f>
        <v>170</v>
      </c>
      <c r="L19" s="393">
        <v>11</v>
      </c>
      <c r="M19" s="394">
        <v>4</v>
      </c>
      <c r="N19" s="395">
        <f>SUM(L19:M19)</f>
        <v>15</v>
      </c>
      <c r="O19" s="393">
        <v>76</v>
      </c>
      <c r="P19" s="394">
        <v>96</v>
      </c>
      <c r="Q19" s="395">
        <f>SUM(O19:P19)</f>
        <v>172</v>
      </c>
      <c r="R19" s="393">
        <v>8</v>
      </c>
      <c r="S19" s="394">
        <v>4</v>
      </c>
      <c r="T19" s="395">
        <f>SUM(R19:S19)</f>
        <v>12</v>
      </c>
      <c r="U19" s="393">
        <v>2</v>
      </c>
      <c r="V19" s="394">
        <v>3</v>
      </c>
      <c r="W19" s="395">
        <f>SUM(U19:V19)</f>
        <v>5</v>
      </c>
      <c r="X19" s="396">
        <f t="shared" si="7"/>
        <v>210</v>
      </c>
      <c r="Y19" s="395">
        <f t="shared" si="8"/>
        <v>192</v>
      </c>
      <c r="Z19" s="395">
        <f t="shared" si="9"/>
        <v>402</v>
      </c>
    </row>
    <row r="20" spans="1:26" ht="12.75">
      <c r="A20" s="334" t="str">
        <f t="shared" si="10"/>
        <v>2014-2015</v>
      </c>
      <c r="B20" s="397">
        <v>4</v>
      </c>
      <c r="C20" s="393">
        <v>17</v>
      </c>
      <c r="D20" s="394">
        <v>16</v>
      </c>
      <c r="E20" s="395">
        <f>SUM(C20:D20)</f>
        <v>33</v>
      </c>
      <c r="F20" s="393">
        <v>0</v>
      </c>
      <c r="G20" s="394">
        <v>0</v>
      </c>
      <c r="H20" s="395">
        <f>SUM(F20:G20)</f>
        <v>0</v>
      </c>
      <c r="I20" s="393">
        <v>100</v>
      </c>
      <c r="J20" s="394">
        <v>82</v>
      </c>
      <c r="K20" s="395">
        <f>SUM(I20:J20)</f>
        <v>182</v>
      </c>
      <c r="L20" s="393">
        <v>8</v>
      </c>
      <c r="M20" s="394">
        <v>4</v>
      </c>
      <c r="N20" s="395">
        <f>SUM(L20:M20)</f>
        <v>12</v>
      </c>
      <c r="O20" s="393">
        <v>90</v>
      </c>
      <c r="P20" s="394">
        <v>100</v>
      </c>
      <c r="Q20" s="395">
        <f>SUM(O20:P20)</f>
        <v>190</v>
      </c>
      <c r="R20" s="393">
        <v>5</v>
      </c>
      <c r="S20" s="394">
        <v>1</v>
      </c>
      <c r="T20" s="395">
        <f>SUM(R20:S20)</f>
        <v>6</v>
      </c>
      <c r="U20" s="393">
        <v>2</v>
      </c>
      <c r="V20" s="394">
        <v>2</v>
      </c>
      <c r="W20" s="395">
        <f>SUM(U20:V20)</f>
        <v>4</v>
      </c>
      <c r="X20" s="396">
        <f t="shared" si="7"/>
        <v>222</v>
      </c>
      <c r="Y20" s="395">
        <f t="shared" si="8"/>
        <v>205</v>
      </c>
      <c r="Z20" s="395">
        <f t="shared" si="9"/>
        <v>427</v>
      </c>
    </row>
    <row r="21" spans="1:26" ht="12.75">
      <c r="A21" s="334" t="str">
        <f t="shared" si="10"/>
        <v>2015-2016</v>
      </c>
      <c r="B21" s="397">
        <v>4</v>
      </c>
      <c r="C21" s="393">
        <v>15</v>
      </c>
      <c r="D21" s="394">
        <v>16</v>
      </c>
      <c r="E21" s="395">
        <f>SUM(C21:D21)</f>
        <v>31</v>
      </c>
      <c r="F21" s="393">
        <v>0</v>
      </c>
      <c r="G21" s="394">
        <v>0</v>
      </c>
      <c r="H21" s="395">
        <f>SUM(F21:G21)</f>
        <v>0</v>
      </c>
      <c r="I21" s="393">
        <v>101</v>
      </c>
      <c r="J21" s="394">
        <v>99</v>
      </c>
      <c r="K21" s="395">
        <f>SUM(I21:J21)</f>
        <v>200</v>
      </c>
      <c r="L21" s="393">
        <v>2</v>
      </c>
      <c r="M21" s="394">
        <v>5</v>
      </c>
      <c r="N21" s="395">
        <f>SUM(L21:M21)</f>
        <v>7</v>
      </c>
      <c r="O21" s="393">
        <v>97</v>
      </c>
      <c r="P21" s="394">
        <v>100</v>
      </c>
      <c r="Q21" s="395">
        <f>SUM(O21:P21)</f>
        <v>197</v>
      </c>
      <c r="R21" s="393">
        <v>0</v>
      </c>
      <c r="S21" s="394">
        <v>0</v>
      </c>
      <c r="T21" s="395">
        <f>SUM(R21:S21)</f>
        <v>0</v>
      </c>
      <c r="U21" s="393">
        <v>4</v>
      </c>
      <c r="V21" s="394">
        <v>2</v>
      </c>
      <c r="W21" s="395">
        <f>SUM(U21:V21)</f>
        <v>6</v>
      </c>
      <c r="X21" s="396">
        <f t="shared" si="7"/>
        <v>219</v>
      </c>
      <c r="Y21" s="395">
        <f t="shared" si="8"/>
        <v>222</v>
      </c>
      <c r="Z21" s="395">
        <f t="shared" si="9"/>
        <v>441</v>
      </c>
    </row>
  </sheetData>
  <sheetProtection/>
  <mergeCells count="11">
    <mergeCell ref="I7:K7"/>
    <mergeCell ref="L7:N7"/>
    <mergeCell ref="O7:Q7"/>
    <mergeCell ref="R7:T7"/>
    <mergeCell ref="U7:W7"/>
    <mergeCell ref="X7:Z7"/>
    <mergeCell ref="A2:Z2"/>
    <mergeCell ref="A4:Z4"/>
    <mergeCell ref="A5:Z5"/>
    <mergeCell ref="C7:E7"/>
    <mergeCell ref="F7:H7"/>
  </mergeCells>
  <printOptions/>
  <pageMargins left="0.3937007874015748" right="0.3937007874015748" top="0.984251968503937" bottom="0.984251968503937" header="0.5118110236220472" footer="0.5118110236220472"/>
  <pageSetup fitToHeight="1" fitToWidth="1" horizontalDpi="600" verticalDpi="600" orientation="landscape" paperSize="9" scale="7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R49" sqref="R49"/>
    </sheetView>
  </sheetViews>
  <sheetFormatPr defaultColWidth="9.140625" defaultRowHeight="12.75"/>
  <cols>
    <col min="1" max="1" width="31.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5" customFormat="1" ht="12.75">
      <c r="A1" s="3" t="s">
        <v>303</v>
      </c>
    </row>
    <row r="2" spans="1:7" s="5" customFormat="1" ht="12.75">
      <c r="A2" s="595" t="s">
        <v>34</v>
      </c>
      <c r="B2" s="595"/>
      <c r="C2" s="595"/>
      <c r="D2" s="595"/>
      <c r="E2" s="595"/>
      <c r="F2" s="595"/>
      <c r="G2" s="595"/>
    </row>
    <row r="3" spans="1:7" s="5" customFormat="1" ht="3.75" customHeight="1">
      <c r="A3" s="6"/>
      <c r="B3" s="6"/>
      <c r="C3" s="6"/>
      <c r="D3" s="6"/>
      <c r="E3" s="6"/>
      <c r="F3" s="6"/>
      <c r="G3" s="6"/>
    </row>
    <row r="4" spans="1:7" s="5" customFormat="1" ht="12.75">
      <c r="A4" s="595" t="s">
        <v>289</v>
      </c>
      <c r="B4" s="595"/>
      <c r="C4" s="595"/>
      <c r="D4" s="595"/>
      <c r="E4" s="595"/>
      <c r="F4" s="595"/>
      <c r="G4" s="595"/>
    </row>
    <row r="5" ht="4.5" customHeight="1" thickBot="1"/>
    <row r="6" spans="1:7" ht="12.75">
      <c r="A6" s="7"/>
      <c r="B6" s="8" t="s">
        <v>35</v>
      </c>
      <c r="C6" s="8" t="s">
        <v>0</v>
      </c>
      <c r="D6" s="8" t="s">
        <v>1</v>
      </c>
      <c r="E6" s="8" t="s">
        <v>2</v>
      </c>
      <c r="F6" s="8" t="s">
        <v>27</v>
      </c>
      <c r="G6" s="9" t="s">
        <v>11</v>
      </c>
    </row>
    <row r="7" spans="2:7" ht="12.75">
      <c r="B7" s="10" t="s">
        <v>36</v>
      </c>
      <c r="C7" s="10"/>
      <c r="D7" s="10"/>
      <c r="E7" s="10"/>
      <c r="F7" s="10" t="s">
        <v>37</v>
      </c>
      <c r="G7" s="11"/>
    </row>
    <row r="8" spans="1:7" ht="12.75">
      <c r="A8" s="12"/>
      <c r="B8" s="13" t="s">
        <v>38</v>
      </c>
      <c r="C8" s="13"/>
      <c r="D8" s="13"/>
      <c r="E8" s="13"/>
      <c r="F8" s="13" t="s">
        <v>39</v>
      </c>
      <c r="G8" s="14"/>
    </row>
    <row r="9" spans="1:7" ht="12.75">
      <c r="A9" s="15" t="s">
        <v>40</v>
      </c>
      <c r="B9" s="213"/>
      <c r="C9" s="213"/>
      <c r="D9" s="213"/>
      <c r="E9" s="213"/>
      <c r="F9" s="213"/>
      <c r="G9" s="136"/>
    </row>
    <row r="10" spans="1:7" ht="12.75">
      <c r="A10" s="16" t="s">
        <v>5</v>
      </c>
      <c r="B10" s="214">
        <v>6</v>
      </c>
      <c r="C10" s="214">
        <v>6</v>
      </c>
      <c r="D10" s="214">
        <v>1</v>
      </c>
      <c r="E10" s="214">
        <v>1</v>
      </c>
      <c r="F10" s="214">
        <v>0</v>
      </c>
      <c r="G10" s="215">
        <f aca="true" t="shared" si="0" ref="G10:G15">SUM(B10:F10)</f>
        <v>14</v>
      </c>
    </row>
    <row r="11" spans="1:7" ht="12.75">
      <c r="A11" s="16" t="s">
        <v>6</v>
      </c>
      <c r="B11" s="214">
        <v>3</v>
      </c>
      <c r="C11" s="214">
        <v>7</v>
      </c>
      <c r="D11" s="214">
        <v>0</v>
      </c>
      <c r="E11" s="214">
        <v>0</v>
      </c>
      <c r="F11" s="214">
        <v>0</v>
      </c>
      <c r="G11" s="215">
        <f t="shared" si="0"/>
        <v>10</v>
      </c>
    </row>
    <row r="12" spans="1:7" ht="12.75">
      <c r="A12" s="16" t="s">
        <v>7</v>
      </c>
      <c r="B12" s="214">
        <v>1</v>
      </c>
      <c r="C12" s="214">
        <v>1</v>
      </c>
      <c r="D12" s="214">
        <v>0</v>
      </c>
      <c r="E12" s="214">
        <v>0</v>
      </c>
      <c r="F12" s="214">
        <v>1</v>
      </c>
      <c r="G12" s="215">
        <f t="shared" si="0"/>
        <v>3</v>
      </c>
    </row>
    <row r="13" spans="1:7" ht="12.75">
      <c r="A13" s="16" t="s">
        <v>8</v>
      </c>
      <c r="B13" s="214">
        <v>4</v>
      </c>
      <c r="C13" s="214">
        <v>13</v>
      </c>
      <c r="D13" s="214">
        <v>0</v>
      </c>
      <c r="E13" s="214">
        <v>0</v>
      </c>
      <c r="F13" s="214">
        <v>0</v>
      </c>
      <c r="G13" s="215">
        <f t="shared" si="0"/>
        <v>17</v>
      </c>
    </row>
    <row r="14" spans="1:7" ht="12.75">
      <c r="A14" s="16" t="s">
        <v>9</v>
      </c>
      <c r="B14" s="214">
        <v>6</v>
      </c>
      <c r="C14" s="214">
        <v>8</v>
      </c>
      <c r="D14" s="214">
        <v>0</v>
      </c>
      <c r="E14" s="214">
        <v>1</v>
      </c>
      <c r="F14" s="214">
        <v>0</v>
      </c>
      <c r="G14" s="215">
        <f t="shared" si="0"/>
        <v>15</v>
      </c>
    </row>
    <row r="15" spans="1:7" ht="12.75">
      <c r="A15" s="16" t="s">
        <v>10</v>
      </c>
      <c r="B15" s="214">
        <v>4</v>
      </c>
      <c r="C15" s="214">
        <v>8</v>
      </c>
      <c r="D15" s="214">
        <v>1</v>
      </c>
      <c r="E15" s="214">
        <v>0</v>
      </c>
      <c r="F15" s="214">
        <v>0</v>
      </c>
      <c r="G15" s="215">
        <f t="shared" si="0"/>
        <v>13</v>
      </c>
    </row>
    <row r="16" spans="1:8" ht="12.75">
      <c r="A16" s="17" t="s">
        <v>11</v>
      </c>
      <c r="B16" s="216">
        <f aca="true" t="shared" si="1" ref="B16:G16">SUM(B10:B15)</f>
        <v>24</v>
      </c>
      <c r="C16" s="216">
        <f t="shared" si="1"/>
        <v>43</v>
      </c>
      <c r="D16" s="216">
        <f t="shared" si="1"/>
        <v>2</v>
      </c>
      <c r="E16" s="216">
        <f t="shared" si="1"/>
        <v>2</v>
      </c>
      <c r="F16" s="216">
        <f t="shared" si="1"/>
        <v>1</v>
      </c>
      <c r="G16" s="217">
        <f t="shared" si="1"/>
        <v>72</v>
      </c>
      <c r="H16" s="4"/>
    </row>
    <row r="17" spans="1:7" ht="12.75">
      <c r="A17" s="18"/>
      <c r="B17" s="214"/>
      <c r="C17" s="214"/>
      <c r="D17" s="214"/>
      <c r="E17" s="214"/>
      <c r="F17" s="214"/>
      <c r="G17" s="215"/>
    </row>
    <row r="18" spans="1:7" ht="12.75">
      <c r="A18" s="15" t="s">
        <v>41</v>
      </c>
      <c r="B18" s="214"/>
      <c r="C18" s="214"/>
      <c r="D18" s="214"/>
      <c r="E18" s="214"/>
      <c r="F18" s="214"/>
      <c r="G18" s="215"/>
    </row>
    <row r="19" spans="1:7" ht="12.75">
      <c r="A19" s="16" t="s">
        <v>7</v>
      </c>
      <c r="B19" s="214">
        <v>1</v>
      </c>
      <c r="C19" s="214">
        <v>1</v>
      </c>
      <c r="D19" s="214">
        <v>0</v>
      </c>
      <c r="E19" s="218" t="s">
        <v>322</v>
      </c>
      <c r="F19" s="214">
        <v>0</v>
      </c>
      <c r="G19" s="215">
        <f>SUM(B19:F19)</f>
        <v>2</v>
      </c>
    </row>
    <row r="20" spans="1:7" ht="12.75">
      <c r="A20" s="17" t="s">
        <v>11</v>
      </c>
      <c r="B20" s="216">
        <v>1</v>
      </c>
      <c r="C20" s="216">
        <v>1</v>
      </c>
      <c r="D20" s="216">
        <v>0</v>
      </c>
      <c r="E20" s="130">
        <v>1</v>
      </c>
      <c r="F20" s="216">
        <v>0</v>
      </c>
      <c r="G20" s="217">
        <f>SUM(B20:F20)</f>
        <v>3</v>
      </c>
    </row>
    <row r="21" spans="1:7" ht="5.25" customHeight="1">
      <c r="A21" s="16"/>
      <c r="B21" s="214"/>
      <c r="C21" s="214"/>
      <c r="D21" s="214"/>
      <c r="E21" s="214"/>
      <c r="F21" s="214"/>
      <c r="G21" s="215"/>
    </row>
    <row r="22" spans="1:7" ht="12.75">
      <c r="A22" s="19" t="s">
        <v>42</v>
      </c>
      <c r="B22" s="219">
        <f aca="true" t="shared" si="2" ref="B22:G22">SUM(B20,B16)</f>
        <v>25</v>
      </c>
      <c r="C22" s="219">
        <f t="shared" si="2"/>
        <v>44</v>
      </c>
      <c r="D22" s="219">
        <f t="shared" si="2"/>
        <v>2</v>
      </c>
      <c r="E22" s="219">
        <f t="shared" si="2"/>
        <v>3</v>
      </c>
      <c r="F22" s="219">
        <f t="shared" si="2"/>
        <v>1</v>
      </c>
      <c r="G22" s="220">
        <f t="shared" si="2"/>
        <v>75</v>
      </c>
    </row>
    <row r="23" spans="1:7" ht="12.75">
      <c r="A23" s="20" t="s">
        <v>43</v>
      </c>
      <c r="B23" s="136"/>
      <c r="C23" s="136"/>
      <c r="D23" s="136"/>
      <c r="E23" s="136"/>
      <c r="F23" s="136"/>
      <c r="G23" s="136"/>
    </row>
    <row r="24" ht="12.75">
      <c r="B24" s="137"/>
    </row>
    <row r="25" spans="2:10" ht="12.75">
      <c r="B25" s="21"/>
      <c r="C25" s="21"/>
      <c r="D25" s="21"/>
      <c r="E25" s="21"/>
      <c r="F25" s="21"/>
      <c r="G25" s="21"/>
      <c r="H25" s="21"/>
      <c r="I25" s="21"/>
      <c r="J25" s="21"/>
    </row>
    <row r="26" spans="1:10" ht="12.75">
      <c r="A26" s="596" t="s">
        <v>44</v>
      </c>
      <c r="B26" s="596"/>
      <c r="C26" s="596"/>
      <c r="D26" s="596"/>
      <c r="E26" s="596"/>
      <c r="F26" s="596"/>
      <c r="G26" s="596"/>
      <c r="H26" s="596"/>
      <c r="I26" s="596"/>
      <c r="J26" s="596"/>
    </row>
    <row r="27" spans="1:10" ht="6" customHeight="1">
      <c r="A27" s="21"/>
      <c r="B27" s="21"/>
      <c r="C27" s="21"/>
      <c r="D27" s="21"/>
      <c r="E27" s="21"/>
      <c r="F27" s="21"/>
      <c r="G27" s="21"/>
      <c r="H27" s="21"/>
      <c r="I27" s="21"/>
      <c r="J27" s="21"/>
    </row>
    <row r="28" spans="1:10" ht="12.75">
      <c r="A28" s="596" t="s">
        <v>316</v>
      </c>
      <c r="B28" s="596"/>
      <c r="C28" s="596"/>
      <c r="D28" s="596"/>
      <c r="E28" s="596"/>
      <c r="F28" s="596"/>
      <c r="G28" s="596"/>
      <c r="H28" s="596"/>
      <c r="I28" s="596"/>
      <c r="J28" s="596"/>
    </row>
    <row r="29" spans="1:10" ht="13.5" thickBot="1">
      <c r="A29" s="22"/>
      <c r="B29" s="21"/>
      <c r="C29" s="21"/>
      <c r="D29" s="21"/>
      <c r="E29" s="21"/>
      <c r="F29" s="21"/>
      <c r="G29" s="21"/>
      <c r="H29" s="21"/>
      <c r="I29" s="21"/>
      <c r="J29" s="21"/>
    </row>
    <row r="30" spans="1:10" ht="12.75">
      <c r="A30" s="7"/>
      <c r="B30" s="23" t="s">
        <v>45</v>
      </c>
      <c r="C30" s="24"/>
      <c r="D30" s="25"/>
      <c r="E30" s="26" t="s">
        <v>46</v>
      </c>
      <c r="F30" s="26"/>
      <c r="G30" s="27"/>
      <c r="H30" s="26" t="s">
        <v>11</v>
      </c>
      <c r="I30" s="26"/>
      <c r="J30" s="26"/>
    </row>
    <row r="31" spans="1:10" s="1" customFormat="1" ht="12.75">
      <c r="A31" s="28"/>
      <c r="B31" s="29" t="s">
        <v>4</v>
      </c>
      <c r="C31" s="30" t="s">
        <v>47</v>
      </c>
      <c r="D31" s="31" t="s">
        <v>12</v>
      </c>
      <c r="E31" s="30" t="s">
        <v>4</v>
      </c>
      <c r="F31" s="30" t="s">
        <v>47</v>
      </c>
      <c r="G31" s="31" t="s">
        <v>12</v>
      </c>
      <c r="H31" s="30" t="s">
        <v>4</v>
      </c>
      <c r="I31" s="30" t="s">
        <v>47</v>
      </c>
      <c r="J31" s="32" t="s">
        <v>12</v>
      </c>
    </row>
    <row r="32" spans="1:10" ht="12.75">
      <c r="A32" s="21" t="s">
        <v>13</v>
      </c>
      <c r="B32" s="401">
        <v>65</v>
      </c>
      <c r="C32" s="402">
        <v>401</v>
      </c>
      <c r="D32" s="403">
        <f>SUM(B32:C32)</f>
        <v>466</v>
      </c>
      <c r="E32" s="404">
        <v>16</v>
      </c>
      <c r="F32" s="404">
        <v>180</v>
      </c>
      <c r="G32" s="403">
        <f>SUM(E32:F32)</f>
        <v>196</v>
      </c>
      <c r="H32" s="404">
        <f aca="true" t="shared" si="3" ref="H32:I35">SUM(E32,B32)</f>
        <v>81</v>
      </c>
      <c r="I32" s="404">
        <f t="shared" si="3"/>
        <v>581</v>
      </c>
      <c r="J32" s="404">
        <f>SUM(H32:I32)</f>
        <v>662</v>
      </c>
    </row>
    <row r="33" spans="1:10" ht="12.75">
      <c r="A33" s="21" t="s">
        <v>0</v>
      </c>
      <c r="B33" s="401">
        <v>187</v>
      </c>
      <c r="C33" s="402">
        <v>1164</v>
      </c>
      <c r="D33" s="403">
        <f>SUM(B33:C33)</f>
        <v>1351</v>
      </c>
      <c r="E33" s="404">
        <v>36</v>
      </c>
      <c r="F33" s="404">
        <v>465</v>
      </c>
      <c r="G33" s="403">
        <f>SUM(E33:F33)</f>
        <v>501</v>
      </c>
      <c r="H33" s="404">
        <f t="shared" si="3"/>
        <v>223</v>
      </c>
      <c r="I33" s="404">
        <f t="shared" si="3"/>
        <v>1629</v>
      </c>
      <c r="J33" s="404">
        <f>SUM(H33:I33)</f>
        <v>1852</v>
      </c>
    </row>
    <row r="34" spans="1:10" ht="12.75">
      <c r="A34" s="21" t="s">
        <v>1</v>
      </c>
      <c r="B34" s="401">
        <v>6</v>
      </c>
      <c r="C34" s="402">
        <v>26</v>
      </c>
      <c r="D34" s="403">
        <f>SUM(B34:C34)</f>
        <v>32</v>
      </c>
      <c r="E34" s="404">
        <v>1</v>
      </c>
      <c r="F34" s="404">
        <v>14</v>
      </c>
      <c r="G34" s="403">
        <f>SUM(E34:F34)</f>
        <v>15</v>
      </c>
      <c r="H34" s="404">
        <f t="shared" si="3"/>
        <v>7</v>
      </c>
      <c r="I34" s="404">
        <f t="shared" si="3"/>
        <v>40</v>
      </c>
      <c r="J34" s="404">
        <f>SUM(H34:I34)</f>
        <v>47</v>
      </c>
    </row>
    <row r="35" spans="1:10" ht="12.75">
      <c r="A35" s="21" t="s">
        <v>2</v>
      </c>
      <c r="B35" s="401">
        <v>23</v>
      </c>
      <c r="C35" s="402">
        <v>103</v>
      </c>
      <c r="D35" s="403">
        <f>SUM(B35:C35)</f>
        <v>126</v>
      </c>
      <c r="E35" s="404">
        <v>3</v>
      </c>
      <c r="F35" s="404">
        <v>63</v>
      </c>
      <c r="G35" s="403">
        <f>SUM(E35:F35)</f>
        <v>66</v>
      </c>
      <c r="H35" s="404">
        <f t="shared" si="3"/>
        <v>26</v>
      </c>
      <c r="I35" s="404">
        <f t="shared" si="3"/>
        <v>166</v>
      </c>
      <c r="J35" s="404">
        <f>SUM(H35:I35)</f>
        <v>192</v>
      </c>
    </row>
    <row r="36" spans="1:10" ht="12.75">
      <c r="A36" s="33" t="s">
        <v>11</v>
      </c>
      <c r="B36" s="405">
        <f>SUM(B32:B35)</f>
        <v>281</v>
      </c>
      <c r="C36" s="406">
        <f aca="true" t="shared" si="4" ref="C36:J36">SUM(C32:C35)</f>
        <v>1694</v>
      </c>
      <c r="D36" s="407">
        <f t="shared" si="4"/>
        <v>1975</v>
      </c>
      <c r="E36" s="406">
        <f t="shared" si="4"/>
        <v>56</v>
      </c>
      <c r="F36" s="406">
        <f t="shared" si="4"/>
        <v>722</v>
      </c>
      <c r="G36" s="407">
        <f t="shared" si="4"/>
        <v>778</v>
      </c>
      <c r="H36" s="406">
        <f t="shared" si="4"/>
        <v>337</v>
      </c>
      <c r="I36" s="406">
        <f t="shared" si="4"/>
        <v>2416</v>
      </c>
      <c r="J36" s="406">
        <f t="shared" si="4"/>
        <v>2753</v>
      </c>
    </row>
    <row r="37" spans="1:10" s="2" customFormat="1" ht="12.75">
      <c r="A37" s="65"/>
      <c r="B37" s="66"/>
      <c r="C37" s="66"/>
      <c r="D37" s="66"/>
      <c r="E37" s="66"/>
      <c r="F37" s="66"/>
      <c r="G37" s="66"/>
      <c r="H37" s="66"/>
      <c r="I37" s="66"/>
      <c r="J37" s="66"/>
    </row>
    <row r="38" ht="12.75">
      <c r="A38" s="98" t="s">
        <v>180</v>
      </c>
    </row>
    <row r="40" ht="12.75">
      <c r="B40" s="137"/>
    </row>
    <row r="42" spans="2:10" ht="12.75">
      <c r="B42" s="138"/>
      <c r="C42" s="138"/>
      <c r="D42" s="138"/>
      <c r="E42" s="138"/>
      <c r="F42" s="138"/>
      <c r="G42" s="138"/>
      <c r="H42" s="138"/>
      <c r="I42" s="138"/>
      <c r="J42" s="138"/>
    </row>
    <row r="43" spans="2:10" ht="12.75">
      <c r="B43" s="138"/>
      <c r="C43" s="138"/>
      <c r="D43" s="138"/>
      <c r="E43" s="138"/>
      <c r="F43" s="138"/>
      <c r="G43" s="138"/>
      <c r="H43" s="138"/>
      <c r="I43" s="138"/>
      <c r="J43" s="138"/>
    </row>
    <row r="44" spans="2:10" ht="12.75">
      <c r="B44" s="138"/>
      <c r="C44" s="138"/>
      <c r="D44" s="138"/>
      <c r="E44" s="138"/>
      <c r="F44" s="138"/>
      <c r="G44" s="138"/>
      <c r="H44" s="138"/>
      <c r="I44" s="138"/>
      <c r="J44" s="138"/>
    </row>
    <row r="45" spans="2:10" ht="12.75">
      <c r="B45" s="138"/>
      <c r="C45" s="138"/>
      <c r="D45" s="138"/>
      <c r="E45" s="138"/>
      <c r="F45" s="138"/>
      <c r="G45" s="138"/>
      <c r="H45" s="138"/>
      <c r="I45" s="138"/>
      <c r="J45" s="138"/>
    </row>
    <row r="46" spans="2:10" ht="12.75">
      <c r="B46" s="138"/>
      <c r="C46" s="138"/>
      <c r="D46" s="138"/>
      <c r="E46" s="138"/>
      <c r="F46" s="138"/>
      <c r="G46" s="138"/>
      <c r="H46" s="138"/>
      <c r="I46" s="138"/>
      <c r="J46" s="138"/>
    </row>
    <row r="47" spans="2:10" ht="12.75">
      <c r="B47" s="138"/>
      <c r="C47" s="138"/>
      <c r="D47" s="138"/>
      <c r="E47" s="138"/>
      <c r="F47" s="138"/>
      <c r="G47" s="138"/>
      <c r="H47" s="138"/>
      <c r="I47" s="138"/>
      <c r="J47" s="138"/>
    </row>
    <row r="48" spans="2:10" ht="12.75">
      <c r="B48" s="138"/>
      <c r="C48" s="138"/>
      <c r="D48" s="138"/>
      <c r="E48" s="138"/>
      <c r="F48" s="138"/>
      <c r="G48" s="138"/>
      <c r="H48" s="138"/>
      <c r="I48" s="138"/>
      <c r="J48" s="138"/>
    </row>
    <row r="49" spans="2:10" ht="12.75">
      <c r="B49" s="138"/>
      <c r="C49" s="138"/>
      <c r="D49" s="138"/>
      <c r="E49" s="138"/>
      <c r="F49" s="138"/>
      <c r="G49" s="138"/>
      <c r="H49" s="138"/>
      <c r="I49" s="138"/>
      <c r="J49" s="138"/>
    </row>
  </sheetData>
  <sheetProtection/>
  <mergeCells count="4">
    <mergeCell ref="A2:G2"/>
    <mergeCell ref="A4:G4"/>
    <mergeCell ref="A26:J26"/>
    <mergeCell ref="A28:J28"/>
  </mergeCells>
  <printOptions/>
  <pageMargins left="0.75" right="0.75" top="1" bottom="1" header="0.5" footer="0.5"/>
  <pageSetup fitToHeight="1" fitToWidth="1" horizontalDpi="600" verticalDpi="600" orientation="landscape" paperSize="9" scale="86"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V39"/>
  <sheetViews>
    <sheetView zoomScalePageLayoutView="0" workbookViewId="0" topLeftCell="A1">
      <selection activeCell="GU49" sqref="GU49"/>
    </sheetView>
  </sheetViews>
  <sheetFormatPr defaultColWidth="9.140625" defaultRowHeight="12.75"/>
  <cols>
    <col min="1" max="1" width="28.28125" style="414" customWidth="1"/>
    <col min="2" max="2" width="10.7109375" style="413" customWidth="1"/>
    <col min="3" max="3" width="10.57421875" style="413" customWidth="1"/>
    <col min="4" max="4" width="10.57421875" style="414" customWidth="1"/>
    <col min="5" max="5" width="10.57421875" style="413" customWidth="1"/>
    <col min="6" max="6" width="10.57421875" style="414" customWidth="1"/>
    <col min="7" max="7" width="10.57421875" style="415" customWidth="1"/>
    <col min="8" max="8" width="10.57421875" style="414" customWidth="1"/>
    <col min="9" max="9" width="18.28125" style="414" bestFit="1" customWidth="1"/>
    <col min="10" max="10" width="12.7109375" style="414" customWidth="1"/>
    <col min="11" max="16384" width="8.8515625" style="414" customWidth="1"/>
  </cols>
  <sheetData>
    <row r="1" ht="12.75">
      <c r="A1" s="412" t="s">
        <v>303</v>
      </c>
    </row>
    <row r="2" spans="1:10" ht="12.75">
      <c r="A2" s="597" t="s">
        <v>328</v>
      </c>
      <c r="B2" s="597"/>
      <c r="C2" s="597"/>
      <c r="D2" s="597"/>
      <c r="E2" s="597"/>
      <c r="F2" s="597"/>
      <c r="G2" s="597"/>
      <c r="H2" s="597"/>
      <c r="I2" s="597"/>
      <c r="J2" s="597"/>
    </row>
    <row r="3" spans="1:7" ht="12.75">
      <c r="A3" s="416"/>
      <c r="B3" s="417"/>
      <c r="C3" s="417"/>
      <c r="D3" s="416"/>
      <c r="E3" s="417"/>
      <c r="F3" s="416"/>
      <c r="G3" s="418"/>
    </row>
    <row r="4" spans="1:10" ht="12.75">
      <c r="A4" s="597" t="s">
        <v>329</v>
      </c>
      <c r="B4" s="597"/>
      <c r="C4" s="597"/>
      <c r="D4" s="597"/>
      <c r="E4" s="597"/>
      <c r="F4" s="597"/>
      <c r="G4" s="597"/>
      <c r="H4" s="597"/>
      <c r="I4" s="597"/>
      <c r="J4" s="597"/>
    </row>
    <row r="5" ht="13.5" thickBot="1"/>
    <row r="6" spans="1:10" ht="12.75">
      <c r="A6" s="419"/>
      <c r="B6" s="420" t="s">
        <v>175</v>
      </c>
      <c r="C6" s="421" t="s">
        <v>330</v>
      </c>
      <c r="D6" s="422"/>
      <c r="E6" s="423" t="s">
        <v>331</v>
      </c>
      <c r="F6" s="422"/>
      <c r="G6" s="598" t="s">
        <v>332</v>
      </c>
      <c r="H6" s="599"/>
      <c r="I6" s="424" t="s">
        <v>330</v>
      </c>
      <c r="J6" s="425" t="s">
        <v>333</v>
      </c>
    </row>
    <row r="7" spans="2:10" ht="12.75">
      <c r="B7" s="426" t="s">
        <v>334</v>
      </c>
      <c r="C7" s="427"/>
      <c r="D7" s="428"/>
      <c r="E7" s="429" t="s">
        <v>335</v>
      </c>
      <c r="F7" s="430"/>
      <c r="G7" s="600"/>
      <c r="H7" s="601"/>
      <c r="I7" s="431"/>
      <c r="J7" s="432" t="s">
        <v>336</v>
      </c>
    </row>
    <row r="8" spans="2:10" ht="12.75">
      <c r="B8" s="433"/>
      <c r="C8" s="427"/>
      <c r="D8" s="428"/>
      <c r="E8" s="429" t="s">
        <v>337</v>
      </c>
      <c r="F8" s="430"/>
      <c r="G8" s="600"/>
      <c r="H8" s="601"/>
      <c r="I8" s="431"/>
      <c r="J8" s="432"/>
    </row>
    <row r="9" spans="1:10" ht="12.75">
      <c r="A9" s="434"/>
      <c r="B9" s="435"/>
      <c r="C9" s="436"/>
      <c r="D9" s="437"/>
      <c r="E9" s="438"/>
      <c r="F9" s="434"/>
      <c r="G9" s="439"/>
      <c r="H9" s="440"/>
      <c r="I9" s="441"/>
      <c r="J9" s="434"/>
    </row>
    <row r="10" spans="1:256" ht="12.75">
      <c r="A10" s="442" t="s">
        <v>338</v>
      </c>
      <c r="B10" s="443">
        <v>76138</v>
      </c>
      <c r="C10" s="444">
        <v>56195</v>
      </c>
      <c r="D10" s="445">
        <f>C10/B10</f>
        <v>0.7380677191415588</v>
      </c>
      <c r="E10" s="446">
        <v>9224</v>
      </c>
      <c r="F10" s="447">
        <f>E10/B10</f>
        <v>0.12114844098873098</v>
      </c>
      <c r="G10" s="448">
        <f>B10-C10-E10</f>
        <v>10719</v>
      </c>
      <c r="H10" s="449">
        <f>G10/B10</f>
        <v>0.14078383986971027</v>
      </c>
      <c r="I10" s="450">
        <v>5237935.95</v>
      </c>
      <c r="J10" s="451">
        <f>I10/C10</f>
        <v>93.21000000000001</v>
      </c>
      <c r="K10" s="45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2"/>
      <c r="BW10" s="442"/>
      <c r="BX10" s="442"/>
      <c r="BY10" s="442"/>
      <c r="BZ10" s="442"/>
      <c r="CA10" s="442"/>
      <c r="CB10" s="442"/>
      <c r="CC10" s="442"/>
      <c r="CD10" s="442"/>
      <c r="CE10" s="442"/>
      <c r="CF10" s="442"/>
      <c r="CG10" s="442"/>
      <c r="CH10" s="442"/>
      <c r="CI10" s="442"/>
      <c r="CJ10" s="442"/>
      <c r="CK10" s="442"/>
      <c r="CL10" s="442"/>
      <c r="CM10" s="442"/>
      <c r="CN10" s="442"/>
      <c r="CO10" s="442"/>
      <c r="CP10" s="442"/>
      <c r="CQ10" s="442"/>
      <c r="CR10" s="442"/>
      <c r="CS10" s="442"/>
      <c r="CT10" s="442"/>
      <c r="CU10" s="442"/>
      <c r="CV10" s="442"/>
      <c r="CW10" s="442"/>
      <c r="CX10" s="442"/>
      <c r="CY10" s="442"/>
      <c r="CZ10" s="442"/>
      <c r="DA10" s="442"/>
      <c r="DB10" s="442"/>
      <c r="DC10" s="442"/>
      <c r="DD10" s="442"/>
      <c r="DE10" s="442"/>
      <c r="DF10" s="442"/>
      <c r="DG10" s="442"/>
      <c r="DH10" s="442"/>
      <c r="DI10" s="442"/>
      <c r="DJ10" s="442"/>
      <c r="DK10" s="442"/>
      <c r="DL10" s="442"/>
      <c r="DM10" s="442"/>
      <c r="DN10" s="442"/>
      <c r="DO10" s="442"/>
      <c r="DP10" s="442"/>
      <c r="DQ10" s="442"/>
      <c r="DR10" s="442"/>
      <c r="DS10" s="442"/>
      <c r="DT10" s="442"/>
      <c r="DU10" s="442"/>
      <c r="DV10" s="442"/>
      <c r="DW10" s="442"/>
      <c r="DX10" s="442"/>
      <c r="DY10" s="442"/>
      <c r="DZ10" s="442"/>
      <c r="EA10" s="442"/>
      <c r="EB10" s="442"/>
      <c r="EC10" s="442"/>
      <c r="ED10" s="442"/>
      <c r="EE10" s="442"/>
      <c r="EF10" s="442"/>
      <c r="EG10" s="442"/>
      <c r="EH10" s="442"/>
      <c r="EI10" s="442"/>
      <c r="EJ10" s="442"/>
      <c r="EK10" s="442"/>
      <c r="EL10" s="442"/>
      <c r="EM10" s="442"/>
      <c r="EN10" s="442"/>
      <c r="EO10" s="442"/>
      <c r="EP10" s="442"/>
      <c r="EQ10" s="442"/>
      <c r="ER10" s="442"/>
      <c r="ES10" s="442"/>
      <c r="ET10" s="442"/>
      <c r="EU10" s="442"/>
      <c r="EV10" s="442"/>
      <c r="EW10" s="442"/>
      <c r="EX10" s="442"/>
      <c r="EY10" s="442"/>
      <c r="EZ10" s="442"/>
      <c r="FA10" s="442"/>
      <c r="FB10" s="442"/>
      <c r="FC10" s="442"/>
      <c r="FD10" s="442"/>
      <c r="FE10" s="442"/>
      <c r="FF10" s="442"/>
      <c r="FG10" s="442"/>
      <c r="FH10" s="442"/>
      <c r="FI10" s="442"/>
      <c r="FJ10" s="442"/>
      <c r="FK10" s="442"/>
      <c r="FL10" s="442"/>
      <c r="FM10" s="442"/>
      <c r="FN10" s="442"/>
      <c r="FO10" s="442"/>
      <c r="FP10" s="442"/>
      <c r="FQ10" s="442"/>
      <c r="FR10" s="442"/>
      <c r="FS10" s="442"/>
      <c r="FT10" s="442"/>
      <c r="FU10" s="442"/>
      <c r="FV10" s="442"/>
      <c r="FW10" s="442"/>
      <c r="FX10" s="442"/>
      <c r="FY10" s="442"/>
      <c r="FZ10" s="442"/>
      <c r="GA10" s="442"/>
      <c r="GB10" s="442"/>
      <c r="GC10" s="442"/>
      <c r="GD10" s="442"/>
      <c r="GE10" s="442"/>
      <c r="GF10" s="442"/>
      <c r="GG10" s="442"/>
      <c r="GH10" s="442"/>
      <c r="GI10" s="442"/>
      <c r="GJ10" s="442"/>
      <c r="GK10" s="442"/>
      <c r="GL10" s="442"/>
      <c r="GM10" s="442"/>
      <c r="GN10" s="442"/>
      <c r="GO10" s="442"/>
      <c r="GP10" s="442"/>
      <c r="GQ10" s="442"/>
      <c r="GR10" s="442"/>
      <c r="GS10" s="442"/>
      <c r="GT10" s="442"/>
      <c r="GU10" s="442"/>
      <c r="GV10" s="442"/>
      <c r="GW10" s="442"/>
      <c r="GX10" s="442"/>
      <c r="GY10" s="442"/>
      <c r="GZ10" s="442"/>
      <c r="HA10" s="442"/>
      <c r="HB10" s="442"/>
      <c r="HC10" s="442"/>
      <c r="HD10" s="442"/>
      <c r="HE10" s="442"/>
      <c r="HF10" s="442"/>
      <c r="HG10" s="442"/>
      <c r="HH10" s="442"/>
      <c r="HI10" s="442"/>
      <c r="HJ10" s="442"/>
      <c r="HK10" s="442"/>
      <c r="HL10" s="442"/>
      <c r="HM10" s="442"/>
      <c r="HN10" s="442"/>
      <c r="HO10" s="442"/>
      <c r="HP10" s="442"/>
      <c r="HQ10" s="442"/>
      <c r="HR10" s="442"/>
      <c r="HS10" s="442"/>
      <c r="HT10" s="442"/>
      <c r="HU10" s="442"/>
      <c r="HV10" s="442"/>
      <c r="HW10" s="442"/>
      <c r="HX10" s="442"/>
      <c r="HY10" s="442"/>
      <c r="HZ10" s="442"/>
      <c r="IA10" s="442"/>
      <c r="IB10" s="442"/>
      <c r="IC10" s="442"/>
      <c r="ID10" s="442"/>
      <c r="IE10" s="442"/>
      <c r="IF10" s="442"/>
      <c r="IG10" s="442"/>
      <c r="IH10" s="442"/>
      <c r="II10" s="442"/>
      <c r="IJ10" s="442"/>
      <c r="IK10" s="442"/>
      <c r="IL10" s="442"/>
      <c r="IM10" s="442"/>
      <c r="IN10" s="442"/>
      <c r="IO10" s="442"/>
      <c r="IP10" s="442"/>
      <c r="IQ10" s="442"/>
      <c r="IR10" s="442"/>
      <c r="IS10" s="442"/>
      <c r="IT10" s="442"/>
      <c r="IU10" s="442"/>
      <c r="IV10" s="442"/>
    </row>
    <row r="11" spans="2:11" ht="12.75">
      <c r="B11" s="433"/>
      <c r="C11" s="427"/>
      <c r="D11" s="453"/>
      <c r="E11" s="454"/>
      <c r="F11" s="428"/>
      <c r="G11" s="455"/>
      <c r="H11" s="456"/>
      <c r="I11" s="457"/>
      <c r="J11" s="428"/>
      <c r="K11" s="458"/>
    </row>
    <row r="12" spans="1:256" ht="12.75">
      <c r="A12" s="442" t="s">
        <v>339</v>
      </c>
      <c r="B12" s="443">
        <v>152695</v>
      </c>
      <c r="C12" s="444">
        <v>116564</v>
      </c>
      <c r="D12" s="445">
        <f>C12/B12</f>
        <v>0.7633779757031992</v>
      </c>
      <c r="E12" s="446">
        <v>16119</v>
      </c>
      <c r="F12" s="447">
        <f>E12/B12</f>
        <v>0.1055633779757032</v>
      </c>
      <c r="G12" s="448">
        <f>B12-C12-E12</f>
        <v>20012</v>
      </c>
      <c r="H12" s="449">
        <f>G12/B12</f>
        <v>0.13105864632109762</v>
      </c>
      <c r="I12" s="450">
        <v>15492886.91</v>
      </c>
      <c r="J12" s="451">
        <f>I12/C12</f>
        <v>132.91313707491165</v>
      </c>
      <c r="K12" s="45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c r="CA12" s="442"/>
      <c r="CB12" s="442"/>
      <c r="CC12" s="442"/>
      <c r="CD12" s="442"/>
      <c r="CE12" s="442"/>
      <c r="CF12" s="442"/>
      <c r="CG12" s="442"/>
      <c r="CH12" s="442"/>
      <c r="CI12" s="442"/>
      <c r="CJ12" s="442"/>
      <c r="CK12" s="442"/>
      <c r="CL12" s="442"/>
      <c r="CM12" s="442"/>
      <c r="CN12" s="442"/>
      <c r="CO12" s="442"/>
      <c r="CP12" s="442"/>
      <c r="CQ12" s="442"/>
      <c r="CR12" s="442"/>
      <c r="CS12" s="442"/>
      <c r="CT12" s="442"/>
      <c r="CU12" s="442"/>
      <c r="CV12" s="442"/>
      <c r="CW12" s="442"/>
      <c r="CX12" s="442"/>
      <c r="CY12" s="442"/>
      <c r="CZ12" s="442"/>
      <c r="DA12" s="442"/>
      <c r="DB12" s="442"/>
      <c r="DC12" s="442"/>
      <c r="DD12" s="442"/>
      <c r="DE12" s="442"/>
      <c r="DF12" s="442"/>
      <c r="DG12" s="442"/>
      <c r="DH12" s="442"/>
      <c r="DI12" s="442"/>
      <c r="DJ12" s="442"/>
      <c r="DK12" s="442"/>
      <c r="DL12" s="442"/>
      <c r="DM12" s="442"/>
      <c r="DN12" s="442"/>
      <c r="DO12" s="442"/>
      <c r="DP12" s="442"/>
      <c r="DQ12" s="442"/>
      <c r="DR12" s="442"/>
      <c r="DS12" s="442"/>
      <c r="DT12" s="442"/>
      <c r="DU12" s="442"/>
      <c r="DV12" s="442"/>
      <c r="DW12" s="442"/>
      <c r="DX12" s="442"/>
      <c r="DY12" s="442"/>
      <c r="DZ12" s="442"/>
      <c r="EA12" s="442"/>
      <c r="EB12" s="442"/>
      <c r="EC12" s="442"/>
      <c r="ED12" s="442"/>
      <c r="EE12" s="442"/>
      <c r="EF12" s="442"/>
      <c r="EG12" s="442"/>
      <c r="EH12" s="442"/>
      <c r="EI12" s="442"/>
      <c r="EJ12" s="442"/>
      <c r="EK12" s="442"/>
      <c r="EL12" s="442"/>
      <c r="EM12" s="442"/>
      <c r="EN12" s="442"/>
      <c r="EO12" s="442"/>
      <c r="EP12" s="442"/>
      <c r="EQ12" s="442"/>
      <c r="ER12" s="442"/>
      <c r="ES12" s="442"/>
      <c r="ET12" s="442"/>
      <c r="EU12" s="442"/>
      <c r="EV12" s="442"/>
      <c r="EW12" s="442"/>
      <c r="EX12" s="442"/>
      <c r="EY12" s="442"/>
      <c r="EZ12" s="442"/>
      <c r="FA12" s="442"/>
      <c r="FB12" s="442"/>
      <c r="FC12" s="442"/>
      <c r="FD12" s="442"/>
      <c r="FE12" s="442"/>
      <c r="FF12" s="442"/>
      <c r="FG12" s="442"/>
      <c r="FH12" s="442"/>
      <c r="FI12" s="442"/>
      <c r="FJ12" s="442"/>
      <c r="FK12" s="442"/>
      <c r="FL12" s="442"/>
      <c r="FM12" s="442"/>
      <c r="FN12" s="442"/>
      <c r="FO12" s="442"/>
      <c r="FP12" s="442"/>
      <c r="FQ12" s="442"/>
      <c r="FR12" s="442"/>
      <c r="FS12" s="442"/>
      <c r="FT12" s="442"/>
      <c r="FU12" s="442"/>
      <c r="FV12" s="442"/>
      <c r="FW12" s="442"/>
      <c r="FX12" s="442"/>
      <c r="FY12" s="442"/>
      <c r="FZ12" s="442"/>
      <c r="GA12" s="442"/>
      <c r="GB12" s="442"/>
      <c r="GC12" s="442"/>
      <c r="GD12" s="442"/>
      <c r="GE12" s="442"/>
      <c r="GF12" s="442"/>
      <c r="GG12" s="442"/>
      <c r="GH12" s="442"/>
      <c r="GI12" s="442"/>
      <c r="GJ12" s="442"/>
      <c r="GK12" s="442"/>
      <c r="GL12" s="442"/>
      <c r="GM12" s="442"/>
      <c r="GN12" s="442"/>
      <c r="GO12" s="442"/>
      <c r="GP12" s="442"/>
      <c r="GQ12" s="442"/>
      <c r="GR12" s="442"/>
      <c r="GS12" s="442"/>
      <c r="GT12" s="442"/>
      <c r="GU12" s="442"/>
      <c r="GV12" s="442"/>
      <c r="GW12" s="442"/>
      <c r="GX12" s="442"/>
      <c r="GY12" s="442"/>
      <c r="GZ12" s="442"/>
      <c r="HA12" s="442"/>
      <c r="HB12" s="442"/>
      <c r="HC12" s="442"/>
      <c r="HD12" s="442"/>
      <c r="HE12" s="442"/>
      <c r="HF12" s="442"/>
      <c r="HG12" s="442"/>
      <c r="HH12" s="442"/>
      <c r="HI12" s="442"/>
      <c r="HJ12" s="442"/>
      <c r="HK12" s="442"/>
      <c r="HL12" s="442"/>
      <c r="HM12" s="442"/>
      <c r="HN12" s="442"/>
      <c r="HO12" s="442"/>
      <c r="HP12" s="442"/>
      <c r="HQ12" s="442"/>
      <c r="HR12" s="442"/>
      <c r="HS12" s="442"/>
      <c r="HT12" s="442"/>
      <c r="HU12" s="442"/>
      <c r="HV12" s="442"/>
      <c r="HW12" s="442"/>
      <c r="HX12" s="442"/>
      <c r="HY12" s="442"/>
      <c r="HZ12" s="442"/>
      <c r="IA12" s="442"/>
      <c r="IB12" s="442"/>
      <c r="IC12" s="442"/>
      <c r="ID12" s="442"/>
      <c r="IE12" s="442"/>
      <c r="IF12" s="442"/>
      <c r="IG12" s="442"/>
      <c r="IH12" s="442"/>
      <c r="II12" s="442"/>
      <c r="IJ12" s="442"/>
      <c r="IK12" s="442"/>
      <c r="IL12" s="442"/>
      <c r="IM12" s="442"/>
      <c r="IN12" s="442"/>
      <c r="IO12" s="442"/>
      <c r="IP12" s="442"/>
      <c r="IQ12" s="442"/>
      <c r="IR12" s="442"/>
      <c r="IS12" s="442"/>
      <c r="IT12" s="442"/>
      <c r="IU12" s="442"/>
      <c r="IV12" s="442"/>
    </row>
    <row r="13" spans="2:11" ht="12.75">
      <c r="B13" s="433"/>
      <c r="C13" s="427"/>
      <c r="D13" s="453"/>
      <c r="E13" s="454"/>
      <c r="F13" s="428"/>
      <c r="G13" s="455"/>
      <c r="H13" s="456"/>
      <c r="I13" s="457"/>
      <c r="J13" s="428"/>
      <c r="K13" s="458"/>
    </row>
    <row r="14" spans="1:256" ht="12.75">
      <c r="A14" s="442" t="s">
        <v>50</v>
      </c>
      <c r="B14" s="433"/>
      <c r="C14" s="427"/>
      <c r="D14" s="453"/>
      <c r="E14" s="454"/>
      <c r="F14" s="428"/>
      <c r="G14" s="455"/>
      <c r="H14" s="456"/>
      <c r="I14" s="457"/>
      <c r="J14" s="428"/>
      <c r="K14" s="45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2"/>
      <c r="BW14" s="442"/>
      <c r="BX14" s="442"/>
      <c r="BY14" s="442"/>
      <c r="BZ14" s="442"/>
      <c r="CA14" s="442"/>
      <c r="CB14" s="442"/>
      <c r="CC14" s="442"/>
      <c r="CD14" s="442"/>
      <c r="CE14" s="442"/>
      <c r="CF14" s="442"/>
      <c r="CG14" s="442"/>
      <c r="CH14" s="442"/>
      <c r="CI14" s="442"/>
      <c r="CJ14" s="442"/>
      <c r="CK14" s="442"/>
      <c r="CL14" s="442"/>
      <c r="CM14" s="442"/>
      <c r="CN14" s="442"/>
      <c r="CO14" s="442"/>
      <c r="CP14" s="442"/>
      <c r="CQ14" s="442"/>
      <c r="CR14" s="442"/>
      <c r="CS14" s="442"/>
      <c r="CT14" s="442"/>
      <c r="CU14" s="442"/>
      <c r="CV14" s="442"/>
      <c r="CW14" s="442"/>
      <c r="CX14" s="442"/>
      <c r="CY14" s="442"/>
      <c r="CZ14" s="442"/>
      <c r="DA14" s="442"/>
      <c r="DB14" s="442"/>
      <c r="DC14" s="442"/>
      <c r="DD14" s="442"/>
      <c r="DE14" s="442"/>
      <c r="DF14" s="442"/>
      <c r="DG14" s="442"/>
      <c r="DH14" s="442"/>
      <c r="DI14" s="442"/>
      <c r="DJ14" s="442"/>
      <c r="DK14" s="442"/>
      <c r="DL14" s="442"/>
      <c r="DM14" s="442"/>
      <c r="DN14" s="442"/>
      <c r="DO14" s="442"/>
      <c r="DP14" s="442"/>
      <c r="DQ14" s="442"/>
      <c r="DR14" s="442"/>
      <c r="DS14" s="442"/>
      <c r="DT14" s="442"/>
      <c r="DU14" s="442"/>
      <c r="DV14" s="442"/>
      <c r="DW14" s="442"/>
      <c r="DX14" s="442"/>
      <c r="DY14" s="442"/>
      <c r="DZ14" s="442"/>
      <c r="EA14" s="442"/>
      <c r="EB14" s="442"/>
      <c r="EC14" s="442"/>
      <c r="ED14" s="442"/>
      <c r="EE14" s="442"/>
      <c r="EF14" s="442"/>
      <c r="EG14" s="442"/>
      <c r="EH14" s="442"/>
      <c r="EI14" s="442"/>
      <c r="EJ14" s="442"/>
      <c r="EK14" s="442"/>
      <c r="EL14" s="442"/>
      <c r="EM14" s="442"/>
      <c r="EN14" s="442"/>
      <c r="EO14" s="442"/>
      <c r="EP14" s="442"/>
      <c r="EQ14" s="442"/>
      <c r="ER14" s="442"/>
      <c r="ES14" s="442"/>
      <c r="ET14" s="442"/>
      <c r="EU14" s="442"/>
      <c r="EV14" s="442"/>
      <c r="EW14" s="442"/>
      <c r="EX14" s="442"/>
      <c r="EY14" s="442"/>
      <c r="EZ14" s="442"/>
      <c r="FA14" s="442"/>
      <c r="FB14" s="442"/>
      <c r="FC14" s="442"/>
      <c r="FD14" s="442"/>
      <c r="FE14" s="442"/>
      <c r="FF14" s="442"/>
      <c r="FG14" s="442"/>
      <c r="FH14" s="442"/>
      <c r="FI14" s="442"/>
      <c r="FJ14" s="442"/>
      <c r="FK14" s="442"/>
      <c r="FL14" s="442"/>
      <c r="FM14" s="442"/>
      <c r="FN14" s="442"/>
      <c r="FO14" s="442"/>
      <c r="FP14" s="442"/>
      <c r="FQ14" s="442"/>
      <c r="FR14" s="442"/>
      <c r="FS14" s="442"/>
      <c r="FT14" s="442"/>
      <c r="FU14" s="442"/>
      <c r="FV14" s="442"/>
      <c r="FW14" s="442"/>
      <c r="FX14" s="442"/>
      <c r="FY14" s="442"/>
      <c r="FZ14" s="442"/>
      <c r="GA14" s="442"/>
      <c r="GB14" s="442"/>
      <c r="GC14" s="442"/>
      <c r="GD14" s="442"/>
      <c r="GE14" s="442"/>
      <c r="GF14" s="442"/>
      <c r="GG14" s="442"/>
      <c r="GH14" s="442"/>
      <c r="GI14" s="442"/>
      <c r="GJ14" s="442"/>
      <c r="GK14" s="442"/>
      <c r="GL14" s="442"/>
      <c r="GM14" s="442"/>
      <c r="GN14" s="442"/>
      <c r="GO14" s="442"/>
      <c r="GP14" s="442"/>
      <c r="GQ14" s="442"/>
      <c r="GR14" s="442"/>
      <c r="GS14" s="442"/>
      <c r="GT14" s="442"/>
      <c r="GU14" s="442"/>
      <c r="GV14" s="442"/>
      <c r="GW14" s="442"/>
      <c r="GX14" s="442"/>
      <c r="GY14" s="442"/>
      <c r="GZ14" s="442"/>
      <c r="HA14" s="442"/>
      <c r="HB14" s="442"/>
      <c r="HC14" s="442"/>
      <c r="HD14" s="442"/>
      <c r="HE14" s="442"/>
      <c r="HF14" s="442"/>
      <c r="HG14" s="442"/>
      <c r="HH14" s="442"/>
      <c r="HI14" s="442"/>
      <c r="HJ14" s="442"/>
      <c r="HK14" s="442"/>
      <c r="HL14" s="442"/>
      <c r="HM14" s="442"/>
      <c r="HN14" s="442"/>
      <c r="HO14" s="442"/>
      <c r="HP14" s="442"/>
      <c r="HQ14" s="442"/>
      <c r="HR14" s="442"/>
      <c r="HS14" s="442"/>
      <c r="HT14" s="442"/>
      <c r="HU14" s="442"/>
      <c r="HV14" s="442"/>
      <c r="HW14" s="442"/>
      <c r="HX14" s="442"/>
      <c r="HY14" s="442"/>
      <c r="HZ14" s="442"/>
      <c r="IA14" s="442"/>
      <c r="IB14" s="442"/>
      <c r="IC14" s="442"/>
      <c r="ID14" s="442"/>
      <c r="IE14" s="442"/>
      <c r="IF14" s="442"/>
      <c r="IG14" s="442"/>
      <c r="IH14" s="442"/>
      <c r="II14" s="442"/>
      <c r="IJ14" s="442"/>
      <c r="IK14" s="442"/>
      <c r="IL14" s="442"/>
      <c r="IM14" s="442"/>
      <c r="IN14" s="442"/>
      <c r="IO14" s="442"/>
      <c r="IP14" s="442"/>
      <c r="IQ14" s="442"/>
      <c r="IR14" s="442"/>
      <c r="IS14" s="442"/>
      <c r="IT14" s="442"/>
      <c r="IU14" s="442"/>
      <c r="IV14" s="442"/>
    </row>
    <row r="15" spans="1:12" ht="12.75">
      <c r="A15" s="459" t="s">
        <v>340</v>
      </c>
      <c r="B15" s="433">
        <v>167220</v>
      </c>
      <c r="C15" s="427">
        <v>124007</v>
      </c>
      <c r="D15" s="460">
        <f>C15/B15</f>
        <v>0.7415799545508911</v>
      </c>
      <c r="E15" s="454">
        <v>24720</v>
      </c>
      <c r="F15" s="461">
        <f>E15/B15</f>
        <v>0.1478292070326516</v>
      </c>
      <c r="G15" s="455">
        <f>B15-C15-E15</f>
        <v>18493</v>
      </c>
      <c r="H15" s="462">
        <f>G15/B15</f>
        <v>0.11059083841645737</v>
      </c>
      <c r="I15" s="463">
        <v>55588673.96000001</v>
      </c>
      <c r="J15" s="464">
        <f>I15/C15</f>
        <v>448.27045215189474</v>
      </c>
      <c r="K15" s="458"/>
      <c r="L15" s="465"/>
    </row>
    <row r="16" spans="1:12" ht="12.75">
      <c r="A16" s="459" t="s">
        <v>341</v>
      </c>
      <c r="B16" s="433">
        <v>5506</v>
      </c>
      <c r="C16" s="415">
        <v>2906</v>
      </c>
      <c r="D16" s="460">
        <f>C16/B16</f>
        <v>0.5277878677806029</v>
      </c>
      <c r="E16" s="454">
        <v>1426</v>
      </c>
      <c r="F16" s="461">
        <f>E16/B16</f>
        <v>0.2589901925172539</v>
      </c>
      <c r="G16" s="455">
        <f>B16-C16-E16</f>
        <v>1174</v>
      </c>
      <c r="H16" s="462">
        <f>G16/B16</f>
        <v>0.21322193970214312</v>
      </c>
      <c r="I16" s="463">
        <v>828025.8899999999</v>
      </c>
      <c r="J16" s="464">
        <f>I16/C16</f>
        <v>284.93664487267716</v>
      </c>
      <c r="K16" s="458"/>
      <c r="L16" s="465"/>
    </row>
    <row r="17" spans="1:12" ht="12.75">
      <c r="A17" s="466" t="s">
        <v>11</v>
      </c>
      <c r="B17" s="467">
        <f>B15+B16</f>
        <v>172726</v>
      </c>
      <c r="C17" s="468">
        <f>C15+C16</f>
        <v>126913</v>
      </c>
      <c r="D17" s="469">
        <f>C17/B17</f>
        <v>0.7347648877412781</v>
      </c>
      <c r="E17" s="470">
        <f>E15+E16</f>
        <v>26146</v>
      </c>
      <c r="F17" s="471">
        <f>E17/B17</f>
        <v>0.15137269432511608</v>
      </c>
      <c r="G17" s="472">
        <f>G15+G16</f>
        <v>19667</v>
      </c>
      <c r="H17" s="473">
        <f>G17/B17</f>
        <v>0.11386241793360583</v>
      </c>
      <c r="I17" s="474">
        <f>I15+I16</f>
        <v>56416699.85000001</v>
      </c>
      <c r="J17" s="475">
        <f>I17/C17</f>
        <v>444.53050396728474</v>
      </c>
      <c r="K17" s="458"/>
      <c r="L17" s="465"/>
    </row>
    <row r="18" spans="2:12" ht="12.75">
      <c r="B18" s="433"/>
      <c r="C18" s="415"/>
      <c r="D18" s="476"/>
      <c r="E18" s="454"/>
      <c r="F18" s="477"/>
      <c r="G18" s="455"/>
      <c r="H18" s="478"/>
      <c r="I18" s="479"/>
      <c r="J18" s="480"/>
      <c r="K18" s="458"/>
      <c r="L18" s="465"/>
    </row>
    <row r="19" spans="1:256" ht="12.75">
      <c r="A19" s="442" t="s">
        <v>342</v>
      </c>
      <c r="B19" s="443">
        <v>3085</v>
      </c>
      <c r="C19" s="444">
        <v>1760</v>
      </c>
      <c r="D19" s="445">
        <f>C19/B19</f>
        <v>0.5705024311183144</v>
      </c>
      <c r="E19" s="446">
        <v>673</v>
      </c>
      <c r="F19" s="447">
        <f>E19/B19</f>
        <v>0.21815235008103728</v>
      </c>
      <c r="G19" s="448">
        <f>B19-C19-E19</f>
        <v>652</v>
      </c>
      <c r="H19" s="449">
        <f>G19/B19</f>
        <v>0.2113452188006483</v>
      </c>
      <c r="I19" s="450">
        <v>2288198.43</v>
      </c>
      <c r="J19" s="451">
        <f>I19/C19</f>
        <v>1300.112744318182</v>
      </c>
      <c r="K19" s="45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c r="GJ19" s="442"/>
      <c r="GK19" s="442"/>
      <c r="GL19" s="442"/>
      <c r="GM19" s="442"/>
      <c r="GN19" s="442"/>
      <c r="GO19" s="442"/>
      <c r="GP19" s="442"/>
      <c r="GQ19" s="442"/>
      <c r="GR19" s="442"/>
      <c r="GS19" s="442"/>
      <c r="GT19" s="442"/>
      <c r="GU19" s="442"/>
      <c r="GV19" s="442"/>
      <c r="GW19" s="442"/>
      <c r="GX19" s="442"/>
      <c r="GY19" s="442"/>
      <c r="GZ19" s="442"/>
      <c r="HA19" s="442"/>
      <c r="HB19" s="442"/>
      <c r="HC19" s="442"/>
      <c r="HD19" s="442"/>
      <c r="HE19" s="442"/>
      <c r="HF19" s="442"/>
      <c r="HG19" s="442"/>
      <c r="HH19" s="442"/>
      <c r="HI19" s="442"/>
      <c r="HJ19" s="442"/>
      <c r="HK19" s="442"/>
      <c r="HL19" s="442"/>
      <c r="HM19" s="442"/>
      <c r="HN19" s="442"/>
      <c r="HO19" s="442"/>
      <c r="HP19" s="442"/>
      <c r="HQ19" s="442"/>
      <c r="HR19" s="442"/>
      <c r="HS19" s="442"/>
      <c r="HT19" s="442"/>
      <c r="HU19" s="442"/>
      <c r="HV19" s="442"/>
      <c r="HW19" s="442"/>
      <c r="HX19" s="442"/>
      <c r="HY19" s="442"/>
      <c r="HZ19" s="442"/>
      <c r="IA19" s="442"/>
      <c r="IB19" s="442"/>
      <c r="IC19" s="442"/>
      <c r="ID19" s="442"/>
      <c r="IE19" s="442"/>
      <c r="IF19" s="442"/>
      <c r="IG19" s="442"/>
      <c r="IH19" s="442"/>
      <c r="II19" s="442"/>
      <c r="IJ19" s="442"/>
      <c r="IK19" s="442"/>
      <c r="IL19" s="442"/>
      <c r="IM19" s="442"/>
      <c r="IN19" s="442"/>
      <c r="IO19" s="442"/>
      <c r="IP19" s="442"/>
      <c r="IQ19" s="442"/>
      <c r="IR19" s="442"/>
      <c r="IS19" s="442"/>
      <c r="IT19" s="442"/>
      <c r="IU19" s="442"/>
      <c r="IV19" s="442"/>
    </row>
    <row r="20" spans="2:12" ht="12.75">
      <c r="B20" s="433"/>
      <c r="C20" s="427"/>
      <c r="D20" s="476"/>
      <c r="E20" s="454"/>
      <c r="F20" s="477"/>
      <c r="G20" s="455"/>
      <c r="H20" s="478"/>
      <c r="I20" s="479"/>
      <c r="J20" s="480"/>
      <c r="K20" s="458"/>
      <c r="L20" s="465"/>
    </row>
    <row r="21" spans="1:256" ht="12.75">
      <c r="A21" s="442" t="s">
        <v>343</v>
      </c>
      <c r="B21" s="481">
        <v>1239</v>
      </c>
      <c r="C21" s="482">
        <v>770</v>
      </c>
      <c r="D21" s="483">
        <f>C21/B21</f>
        <v>0.6214689265536724</v>
      </c>
      <c r="E21" s="484">
        <v>238</v>
      </c>
      <c r="F21" s="485">
        <f>E21/B21</f>
        <v>0.192090395480226</v>
      </c>
      <c r="G21" s="486">
        <f>B21-C21-E21</f>
        <v>231</v>
      </c>
      <c r="H21" s="487">
        <f>G21/B21</f>
        <v>0.1864406779661017</v>
      </c>
      <c r="I21" s="450">
        <v>201850.46</v>
      </c>
      <c r="J21" s="488">
        <f>I21/C21</f>
        <v>262.1434545454545</v>
      </c>
      <c r="K21" s="452"/>
      <c r="L21" s="489"/>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c r="GJ21" s="442"/>
      <c r="GK21" s="442"/>
      <c r="GL21" s="442"/>
      <c r="GM21" s="442"/>
      <c r="GN21" s="442"/>
      <c r="GO21" s="442"/>
      <c r="GP21" s="442"/>
      <c r="GQ21" s="442"/>
      <c r="GR21" s="442"/>
      <c r="GS21" s="442"/>
      <c r="GT21" s="442"/>
      <c r="GU21" s="442"/>
      <c r="GV21" s="442"/>
      <c r="GW21" s="442"/>
      <c r="GX21" s="442"/>
      <c r="GY21" s="442"/>
      <c r="GZ21" s="442"/>
      <c r="HA21" s="442"/>
      <c r="HB21" s="442"/>
      <c r="HC21" s="442"/>
      <c r="HD21" s="442"/>
      <c r="HE21" s="442"/>
      <c r="HF21" s="442"/>
      <c r="HG21" s="442"/>
      <c r="HH21" s="442"/>
      <c r="HI21" s="442"/>
      <c r="HJ21" s="442"/>
      <c r="HK21" s="442"/>
      <c r="HL21" s="442"/>
      <c r="HM21" s="442"/>
      <c r="HN21" s="442"/>
      <c r="HO21" s="442"/>
      <c r="HP21" s="442"/>
      <c r="HQ21" s="442"/>
      <c r="HR21" s="442"/>
      <c r="HS21" s="442"/>
      <c r="HT21" s="442"/>
      <c r="HU21" s="442"/>
      <c r="HV21" s="442"/>
      <c r="HW21" s="442"/>
      <c r="HX21" s="442"/>
      <c r="HY21" s="442"/>
      <c r="HZ21" s="442"/>
      <c r="IA21" s="442"/>
      <c r="IB21" s="442"/>
      <c r="IC21" s="442"/>
      <c r="ID21" s="442"/>
      <c r="IE21" s="442"/>
      <c r="IF21" s="442"/>
      <c r="IG21" s="442"/>
      <c r="IH21" s="442"/>
      <c r="II21" s="442"/>
      <c r="IJ21" s="442"/>
      <c r="IK21" s="442"/>
      <c r="IL21" s="442"/>
      <c r="IM21" s="442"/>
      <c r="IN21" s="442"/>
      <c r="IO21" s="442"/>
      <c r="IP21" s="442"/>
      <c r="IQ21" s="442"/>
      <c r="IR21" s="442"/>
      <c r="IS21" s="442"/>
      <c r="IT21" s="442"/>
      <c r="IU21" s="442"/>
      <c r="IV21" s="442"/>
    </row>
    <row r="22" spans="2:12" ht="12.75">
      <c r="B22" s="433"/>
      <c r="C22" s="415"/>
      <c r="D22" s="476"/>
      <c r="E22" s="454"/>
      <c r="F22" s="477"/>
      <c r="G22" s="455"/>
      <c r="H22" s="478"/>
      <c r="I22" s="479"/>
      <c r="J22" s="480"/>
      <c r="K22" s="490"/>
      <c r="L22" s="465"/>
    </row>
    <row r="23" spans="1:256" ht="12.75">
      <c r="A23" s="442" t="s">
        <v>344</v>
      </c>
      <c r="B23" s="433"/>
      <c r="C23" s="415"/>
      <c r="D23" s="476"/>
      <c r="E23" s="454"/>
      <c r="F23" s="477"/>
      <c r="G23" s="455"/>
      <c r="H23" s="478"/>
      <c r="I23" s="479"/>
      <c r="J23" s="480"/>
      <c r="K23" s="452"/>
      <c r="L23" s="491"/>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c r="CH23" s="492"/>
      <c r="CI23" s="492"/>
      <c r="CJ23" s="492"/>
      <c r="CK23" s="492"/>
      <c r="CL23" s="492"/>
      <c r="CM23" s="492"/>
      <c r="CN23" s="492"/>
      <c r="CO23" s="492"/>
      <c r="CP23" s="492"/>
      <c r="CQ23" s="492"/>
      <c r="CR23" s="492"/>
      <c r="CS23" s="492"/>
      <c r="CT23" s="492"/>
      <c r="CU23" s="492"/>
      <c r="CV23" s="492"/>
      <c r="CW23" s="492"/>
      <c r="CX23" s="492"/>
      <c r="CY23" s="492"/>
      <c r="CZ23" s="492"/>
      <c r="DA23" s="492"/>
      <c r="DB23" s="492"/>
      <c r="DC23" s="492"/>
      <c r="DD23" s="492"/>
      <c r="DE23" s="492"/>
      <c r="DF23" s="492"/>
      <c r="DG23" s="492"/>
      <c r="DH23" s="492"/>
      <c r="DI23" s="492"/>
      <c r="DJ23" s="492"/>
      <c r="DK23" s="492"/>
      <c r="DL23" s="492"/>
      <c r="DM23" s="492"/>
      <c r="DN23" s="492"/>
      <c r="DO23" s="492"/>
      <c r="DP23" s="492"/>
      <c r="DQ23" s="492"/>
      <c r="DR23" s="492"/>
      <c r="DS23" s="492"/>
      <c r="DT23" s="492"/>
      <c r="DU23" s="492"/>
      <c r="DV23" s="492"/>
      <c r="DW23" s="492"/>
      <c r="DX23" s="492"/>
      <c r="DY23" s="492"/>
      <c r="DZ23" s="492"/>
      <c r="EA23" s="492"/>
      <c r="EB23" s="492"/>
      <c r="EC23" s="492"/>
      <c r="ED23" s="492"/>
      <c r="EE23" s="492"/>
      <c r="EF23" s="492"/>
      <c r="EG23" s="492"/>
      <c r="EH23" s="492"/>
      <c r="EI23" s="492"/>
      <c r="EJ23" s="492"/>
      <c r="EK23" s="492"/>
      <c r="EL23" s="492"/>
      <c r="EM23" s="492"/>
      <c r="EN23" s="492"/>
      <c r="EO23" s="492"/>
      <c r="EP23" s="492"/>
      <c r="EQ23" s="492"/>
      <c r="ER23" s="492"/>
      <c r="ES23" s="492"/>
      <c r="ET23" s="492"/>
      <c r="EU23" s="492"/>
      <c r="EV23" s="492"/>
      <c r="EW23" s="492"/>
      <c r="EX23" s="492"/>
      <c r="EY23" s="492"/>
      <c r="EZ23" s="492"/>
      <c r="FA23" s="492"/>
      <c r="FB23" s="492"/>
      <c r="FC23" s="492"/>
      <c r="FD23" s="492"/>
      <c r="FE23" s="492"/>
      <c r="FF23" s="492"/>
      <c r="FG23" s="492"/>
      <c r="FH23" s="492"/>
      <c r="FI23" s="492"/>
      <c r="FJ23" s="492"/>
      <c r="FK23" s="492"/>
      <c r="FL23" s="492"/>
      <c r="FM23" s="492"/>
      <c r="FN23" s="492"/>
      <c r="FO23" s="492"/>
      <c r="FP23" s="492"/>
      <c r="FQ23" s="492"/>
      <c r="FR23" s="492"/>
      <c r="FS23" s="492"/>
      <c r="FT23" s="492"/>
      <c r="FU23" s="492"/>
      <c r="FV23" s="492"/>
      <c r="FW23" s="492"/>
      <c r="FX23" s="492"/>
      <c r="FY23" s="492"/>
      <c r="FZ23" s="492"/>
      <c r="GA23" s="492"/>
      <c r="GB23" s="492"/>
      <c r="GC23" s="492"/>
      <c r="GD23" s="492"/>
      <c r="GE23" s="492"/>
      <c r="GF23" s="492"/>
      <c r="GG23" s="492"/>
      <c r="GH23" s="492"/>
      <c r="GI23" s="492"/>
      <c r="GJ23" s="492"/>
      <c r="GK23" s="492"/>
      <c r="GL23" s="492"/>
      <c r="GM23" s="492"/>
      <c r="GN23" s="492"/>
      <c r="GO23" s="492"/>
      <c r="GP23" s="492"/>
      <c r="GQ23" s="492"/>
      <c r="GR23" s="492"/>
      <c r="GS23" s="492"/>
      <c r="GT23" s="492"/>
      <c r="GU23" s="492"/>
      <c r="GV23" s="492"/>
      <c r="GW23" s="492"/>
      <c r="GX23" s="492"/>
      <c r="GY23" s="492"/>
      <c r="GZ23" s="492"/>
      <c r="HA23" s="492"/>
      <c r="HB23" s="492"/>
      <c r="HC23" s="492"/>
      <c r="HD23" s="492"/>
      <c r="HE23" s="492"/>
      <c r="HF23" s="492"/>
      <c r="HG23" s="492"/>
      <c r="HH23" s="492"/>
      <c r="HI23" s="492"/>
      <c r="HJ23" s="492"/>
      <c r="HK23" s="492"/>
      <c r="HL23" s="492"/>
      <c r="HM23" s="492"/>
      <c r="HN23" s="492"/>
      <c r="HO23" s="492"/>
      <c r="HP23" s="492"/>
      <c r="HQ23" s="492"/>
      <c r="HR23" s="492"/>
      <c r="HS23" s="492"/>
      <c r="HT23" s="492"/>
      <c r="HU23" s="492"/>
      <c r="HV23" s="492"/>
      <c r="HW23" s="492"/>
      <c r="HX23" s="492"/>
      <c r="HY23" s="492"/>
      <c r="HZ23" s="492"/>
      <c r="IA23" s="492"/>
      <c r="IB23" s="492"/>
      <c r="IC23" s="492"/>
      <c r="ID23" s="492"/>
      <c r="IE23" s="492"/>
      <c r="IF23" s="492"/>
      <c r="IG23" s="492"/>
      <c r="IH23" s="492"/>
      <c r="II23" s="492"/>
      <c r="IJ23" s="492"/>
      <c r="IK23" s="492"/>
      <c r="IL23" s="492"/>
      <c r="IM23" s="492"/>
      <c r="IN23" s="492"/>
      <c r="IO23" s="492"/>
      <c r="IP23" s="492"/>
      <c r="IQ23" s="492"/>
      <c r="IR23" s="492"/>
      <c r="IS23" s="492"/>
      <c r="IT23" s="492"/>
      <c r="IU23" s="492"/>
      <c r="IV23" s="492"/>
    </row>
    <row r="24" spans="1:256" ht="12.75">
      <c r="A24" s="493" t="s">
        <v>345</v>
      </c>
      <c r="B24" s="494">
        <v>46524</v>
      </c>
      <c r="C24" s="495">
        <v>30797</v>
      </c>
      <c r="D24" s="460">
        <f>C24/B24</f>
        <v>0.6619594187946006</v>
      </c>
      <c r="E24" s="496">
        <v>9966</v>
      </c>
      <c r="F24" s="461">
        <f>E24/B24</f>
        <v>0.21421201960278566</v>
      </c>
      <c r="G24" s="455">
        <f>B24-C24-E24</f>
        <v>5761</v>
      </c>
      <c r="H24" s="462">
        <f>G24/B24</f>
        <v>0.1238285616026137</v>
      </c>
      <c r="I24" s="497">
        <v>51686538.48</v>
      </c>
      <c r="J24" s="498">
        <f>I24/C24</f>
        <v>1678.297836802286</v>
      </c>
      <c r="K24" s="458"/>
      <c r="L24" s="499"/>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28"/>
      <c r="DL24" s="428"/>
      <c r="DM24" s="428"/>
      <c r="DN24" s="428"/>
      <c r="DO24" s="428"/>
      <c r="DP24" s="428"/>
      <c r="DQ24" s="428"/>
      <c r="DR24" s="428"/>
      <c r="DS24" s="428"/>
      <c r="DT24" s="428"/>
      <c r="DU24" s="428"/>
      <c r="DV24" s="428"/>
      <c r="DW24" s="428"/>
      <c r="DX24" s="428"/>
      <c r="DY24" s="428"/>
      <c r="DZ24" s="428"/>
      <c r="EA24" s="428"/>
      <c r="EB24" s="428"/>
      <c r="EC24" s="428"/>
      <c r="ED24" s="428"/>
      <c r="EE24" s="428"/>
      <c r="EF24" s="428"/>
      <c r="EG24" s="428"/>
      <c r="EH24" s="428"/>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8"/>
      <c r="FZ24" s="428"/>
      <c r="GA24" s="428"/>
      <c r="GB24" s="428"/>
      <c r="GC24" s="428"/>
      <c r="GD24" s="428"/>
      <c r="GE24" s="428"/>
      <c r="GF24" s="428"/>
      <c r="GG24" s="428"/>
      <c r="GH24" s="428"/>
      <c r="GI24" s="428"/>
      <c r="GJ24" s="428"/>
      <c r="GK24" s="428"/>
      <c r="GL24" s="428"/>
      <c r="GM24" s="428"/>
      <c r="GN24" s="428"/>
      <c r="GO24" s="428"/>
      <c r="GP24" s="428"/>
      <c r="GQ24" s="428"/>
      <c r="GR24" s="428"/>
      <c r="GS24" s="428"/>
      <c r="GT24" s="428"/>
      <c r="GU24" s="428"/>
      <c r="GV24" s="428"/>
      <c r="GW24" s="428"/>
      <c r="GX24" s="428"/>
      <c r="GY24" s="428"/>
      <c r="GZ24" s="428"/>
      <c r="HA24" s="428"/>
      <c r="HB24" s="428"/>
      <c r="HC24" s="428"/>
      <c r="HD24" s="428"/>
      <c r="HE24" s="428"/>
      <c r="HF24" s="428"/>
      <c r="HG24" s="428"/>
      <c r="HH24" s="428"/>
      <c r="HI24" s="428"/>
      <c r="HJ24" s="428"/>
      <c r="HK24" s="428"/>
      <c r="HL24" s="428"/>
      <c r="HM24" s="428"/>
      <c r="HN24" s="428"/>
      <c r="HO24" s="428"/>
      <c r="HP24" s="428"/>
      <c r="HQ24" s="428"/>
      <c r="HR24" s="428"/>
      <c r="HS24" s="428"/>
      <c r="HT24" s="428"/>
      <c r="HU24" s="428"/>
      <c r="HV24" s="428"/>
      <c r="HW24" s="428"/>
      <c r="HX24" s="428"/>
      <c r="HY24" s="428"/>
      <c r="HZ24" s="428"/>
      <c r="IA24" s="428"/>
      <c r="IB24" s="428"/>
      <c r="IC24" s="428"/>
      <c r="ID24" s="428"/>
      <c r="IE24" s="428"/>
      <c r="IF24" s="428"/>
      <c r="IG24" s="428"/>
      <c r="IH24" s="428"/>
      <c r="II24" s="428"/>
      <c r="IJ24" s="428"/>
      <c r="IK24" s="428"/>
      <c r="IL24" s="428"/>
      <c r="IM24" s="428"/>
      <c r="IN24" s="428"/>
      <c r="IO24" s="428"/>
      <c r="IP24" s="428"/>
      <c r="IQ24" s="428"/>
      <c r="IR24" s="428"/>
      <c r="IS24" s="428"/>
      <c r="IT24" s="428"/>
      <c r="IU24" s="428"/>
      <c r="IV24" s="428"/>
    </row>
    <row r="25" spans="1:256" ht="12.75">
      <c r="A25" s="493" t="s">
        <v>346</v>
      </c>
      <c r="B25" s="494">
        <v>26795</v>
      </c>
      <c r="C25" s="500">
        <v>17136</v>
      </c>
      <c r="D25" s="460">
        <f>C25/B25</f>
        <v>0.6395222989363687</v>
      </c>
      <c r="E25" s="496">
        <v>6425</v>
      </c>
      <c r="F25" s="461">
        <f>E25/B25</f>
        <v>0.23978354170554209</v>
      </c>
      <c r="G25" s="455">
        <f>B25-C25-E25</f>
        <v>3234</v>
      </c>
      <c r="H25" s="462">
        <f>G25/B25</f>
        <v>0.12069415935808919</v>
      </c>
      <c r="I25" s="497">
        <v>31495610.58</v>
      </c>
      <c r="J25" s="498">
        <f>I25/C25</f>
        <v>1837.9791421568627</v>
      </c>
      <c r="K25" s="458"/>
      <c r="L25" s="499"/>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428"/>
      <c r="DC25" s="428"/>
      <c r="DD25" s="428"/>
      <c r="DE25" s="428"/>
      <c r="DF25" s="428"/>
      <c r="DG25" s="428"/>
      <c r="DH25" s="428"/>
      <c r="DI25" s="428"/>
      <c r="DJ25" s="428"/>
      <c r="DK25" s="428"/>
      <c r="DL25" s="428"/>
      <c r="DM25" s="428"/>
      <c r="DN25" s="428"/>
      <c r="DO25" s="428"/>
      <c r="DP25" s="428"/>
      <c r="DQ25" s="428"/>
      <c r="DR25" s="428"/>
      <c r="DS25" s="428"/>
      <c r="DT25" s="428"/>
      <c r="DU25" s="428"/>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28"/>
      <c r="GD25" s="428"/>
      <c r="GE25" s="428"/>
      <c r="GF25" s="428"/>
      <c r="GG25" s="428"/>
      <c r="GH25" s="428"/>
      <c r="GI25" s="428"/>
      <c r="GJ25" s="428"/>
      <c r="GK25" s="428"/>
      <c r="GL25" s="428"/>
      <c r="GM25" s="428"/>
      <c r="GN25" s="428"/>
      <c r="GO25" s="428"/>
      <c r="GP25" s="428"/>
      <c r="GQ25" s="428"/>
      <c r="GR25" s="428"/>
      <c r="GS25" s="428"/>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c r="IV25" s="428"/>
    </row>
    <row r="26" spans="1:256" ht="12.75">
      <c r="A26" s="493" t="s">
        <v>347</v>
      </c>
      <c r="B26" s="494">
        <v>1724</v>
      </c>
      <c r="C26" s="495">
        <v>161</v>
      </c>
      <c r="D26" s="460">
        <f>C26/B26</f>
        <v>0.09338747099767981</v>
      </c>
      <c r="E26" s="496">
        <v>529</v>
      </c>
      <c r="F26" s="461">
        <f>E26/B26</f>
        <v>0.3068445475638051</v>
      </c>
      <c r="G26" s="455">
        <f>B26-C26-E26</f>
        <v>1034</v>
      </c>
      <c r="H26" s="462">
        <f>G26/B26</f>
        <v>0.5997679814385151</v>
      </c>
      <c r="I26" s="497">
        <v>393258.86</v>
      </c>
      <c r="J26" s="498">
        <f>I26/C26</f>
        <v>2442.6016149068323</v>
      </c>
      <c r="K26" s="458"/>
      <c r="L26" s="499"/>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8"/>
      <c r="CU26" s="428"/>
      <c r="CV26" s="428"/>
      <c r="CW26" s="428"/>
      <c r="CX26" s="428"/>
      <c r="CY26" s="428"/>
      <c r="CZ26" s="428"/>
      <c r="DA26" s="428"/>
      <c r="DB26" s="428"/>
      <c r="DC26" s="428"/>
      <c r="DD26" s="428"/>
      <c r="DE26" s="428"/>
      <c r="DF26" s="428"/>
      <c r="DG26" s="428"/>
      <c r="DH26" s="428"/>
      <c r="DI26" s="428"/>
      <c r="DJ26" s="428"/>
      <c r="DK26" s="428"/>
      <c r="DL26" s="428"/>
      <c r="DM26" s="428"/>
      <c r="DN26" s="428"/>
      <c r="DO26" s="428"/>
      <c r="DP26" s="428"/>
      <c r="DQ26" s="428"/>
      <c r="DR26" s="428"/>
      <c r="DS26" s="428"/>
      <c r="DT26" s="428"/>
      <c r="DU26" s="428"/>
      <c r="DV26" s="428"/>
      <c r="DW26" s="428"/>
      <c r="DX26" s="428"/>
      <c r="DY26" s="428"/>
      <c r="DZ26" s="428"/>
      <c r="EA26" s="428"/>
      <c r="EB26" s="428"/>
      <c r="EC26" s="428"/>
      <c r="ED26" s="428"/>
      <c r="EE26" s="428"/>
      <c r="EF26" s="428"/>
      <c r="EG26" s="428"/>
      <c r="EH26" s="428"/>
      <c r="EI26" s="428"/>
      <c r="EJ26" s="428"/>
      <c r="EK26" s="428"/>
      <c r="EL26" s="428"/>
      <c r="EM26" s="428"/>
      <c r="EN26" s="428"/>
      <c r="EO26" s="428"/>
      <c r="EP26" s="428"/>
      <c r="EQ26" s="428"/>
      <c r="ER26" s="428"/>
      <c r="ES26" s="428"/>
      <c r="ET26" s="428"/>
      <c r="EU26" s="428"/>
      <c r="EV26" s="428"/>
      <c r="EW26" s="428"/>
      <c r="EX26" s="428"/>
      <c r="EY26" s="428"/>
      <c r="EZ26" s="428"/>
      <c r="FA26" s="428"/>
      <c r="FB26" s="428"/>
      <c r="FC26" s="428"/>
      <c r="FD26" s="428"/>
      <c r="FE26" s="428"/>
      <c r="FF26" s="428"/>
      <c r="FG26" s="428"/>
      <c r="FH26" s="428"/>
      <c r="FI26" s="428"/>
      <c r="FJ26" s="428"/>
      <c r="FK26" s="428"/>
      <c r="FL26" s="428"/>
      <c r="FM26" s="428"/>
      <c r="FN26" s="428"/>
      <c r="FO26" s="428"/>
      <c r="FP26" s="428"/>
      <c r="FQ26" s="428"/>
      <c r="FR26" s="428"/>
      <c r="FS26" s="428"/>
      <c r="FT26" s="428"/>
      <c r="FU26" s="428"/>
      <c r="FV26" s="428"/>
      <c r="FW26" s="428"/>
      <c r="FX26" s="428"/>
      <c r="FY26" s="428"/>
      <c r="FZ26" s="428"/>
      <c r="GA26" s="428"/>
      <c r="GB26" s="428"/>
      <c r="GC26" s="428"/>
      <c r="GD26" s="428"/>
      <c r="GE26" s="428"/>
      <c r="GF26" s="428"/>
      <c r="GG26" s="428"/>
      <c r="GH26" s="428"/>
      <c r="GI26" s="428"/>
      <c r="GJ26" s="428"/>
      <c r="GK26" s="428"/>
      <c r="GL26" s="428"/>
      <c r="GM26" s="428"/>
      <c r="GN26" s="428"/>
      <c r="GO26" s="428"/>
      <c r="GP26" s="428"/>
      <c r="GQ26" s="428"/>
      <c r="GR26" s="428"/>
      <c r="GS26" s="428"/>
      <c r="GT26" s="428"/>
      <c r="GU26" s="428"/>
      <c r="GV26" s="428"/>
      <c r="GW26" s="428"/>
      <c r="GX26" s="428"/>
      <c r="GY26" s="428"/>
      <c r="GZ26" s="428"/>
      <c r="HA26" s="428"/>
      <c r="HB26" s="428"/>
      <c r="HC26" s="428"/>
      <c r="HD26" s="428"/>
      <c r="HE26" s="428"/>
      <c r="HF26" s="428"/>
      <c r="HG26" s="428"/>
      <c r="HH26" s="428"/>
      <c r="HI26" s="428"/>
      <c r="HJ26" s="428"/>
      <c r="HK26" s="428"/>
      <c r="HL26" s="428"/>
      <c r="HM26" s="428"/>
      <c r="HN26" s="428"/>
      <c r="HO26" s="428"/>
      <c r="HP26" s="428"/>
      <c r="HQ26" s="428"/>
      <c r="HR26" s="428"/>
      <c r="HS26" s="428"/>
      <c r="HT26" s="428"/>
      <c r="HU26" s="428"/>
      <c r="HV26" s="428"/>
      <c r="HW26" s="428"/>
      <c r="HX26" s="428"/>
      <c r="HY26" s="428"/>
      <c r="HZ26" s="428"/>
      <c r="IA26" s="428"/>
      <c r="IB26" s="428"/>
      <c r="IC26" s="428"/>
      <c r="ID26" s="428"/>
      <c r="IE26" s="428"/>
      <c r="IF26" s="428"/>
      <c r="IG26" s="428"/>
      <c r="IH26" s="428"/>
      <c r="II26" s="428"/>
      <c r="IJ26" s="428"/>
      <c r="IK26" s="428"/>
      <c r="IL26" s="428"/>
      <c r="IM26" s="428"/>
      <c r="IN26" s="428"/>
      <c r="IO26" s="428"/>
      <c r="IP26" s="428"/>
      <c r="IQ26" s="428"/>
      <c r="IR26" s="428"/>
      <c r="IS26" s="428"/>
      <c r="IT26" s="428"/>
      <c r="IU26" s="428"/>
      <c r="IV26" s="428"/>
    </row>
    <row r="27" spans="1:256" ht="12.75">
      <c r="A27" s="501" t="s">
        <v>11</v>
      </c>
      <c r="B27" s="502">
        <f>B25+B24+B26</f>
        <v>75043</v>
      </c>
      <c r="C27" s="503">
        <f>C25+C24+C26</f>
        <v>48094</v>
      </c>
      <c r="D27" s="504">
        <f>C27/B27</f>
        <v>0.6408858920885359</v>
      </c>
      <c r="E27" s="505">
        <f>E25+E24+E26</f>
        <v>16920</v>
      </c>
      <c r="F27" s="506">
        <f>E27/B27</f>
        <v>0.22547073011473423</v>
      </c>
      <c r="G27" s="507">
        <f>G25+G24+G26</f>
        <v>10029</v>
      </c>
      <c r="H27" s="508">
        <f>G27/B27</f>
        <v>0.13364337779672988</v>
      </c>
      <c r="I27" s="509">
        <f>I25+I24+I26</f>
        <v>83575407.92</v>
      </c>
      <c r="J27" s="510">
        <f>I27/C27</f>
        <v>1737.7512354971514</v>
      </c>
      <c r="K27" s="458"/>
      <c r="L27" s="499"/>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428"/>
      <c r="CO27" s="428"/>
      <c r="CP27" s="428"/>
      <c r="CQ27" s="428"/>
      <c r="CR27" s="428"/>
      <c r="CS27" s="428"/>
      <c r="CT27" s="428"/>
      <c r="CU27" s="428"/>
      <c r="CV27" s="428"/>
      <c r="CW27" s="428"/>
      <c r="CX27" s="428"/>
      <c r="CY27" s="428"/>
      <c r="CZ27" s="428"/>
      <c r="DA27" s="428"/>
      <c r="DB27" s="428"/>
      <c r="DC27" s="428"/>
      <c r="DD27" s="428"/>
      <c r="DE27" s="428"/>
      <c r="DF27" s="428"/>
      <c r="DG27" s="428"/>
      <c r="DH27" s="428"/>
      <c r="DI27" s="428"/>
      <c r="DJ27" s="428"/>
      <c r="DK27" s="428"/>
      <c r="DL27" s="428"/>
      <c r="DM27" s="428"/>
      <c r="DN27" s="428"/>
      <c r="DO27" s="428"/>
      <c r="DP27" s="428"/>
      <c r="DQ27" s="428"/>
      <c r="DR27" s="428"/>
      <c r="DS27" s="428"/>
      <c r="DT27" s="428"/>
      <c r="DU27" s="428"/>
      <c r="DV27" s="428"/>
      <c r="DW27" s="428"/>
      <c r="DX27" s="428"/>
      <c r="DY27" s="428"/>
      <c r="DZ27" s="428"/>
      <c r="EA27" s="428"/>
      <c r="EB27" s="428"/>
      <c r="EC27" s="428"/>
      <c r="ED27" s="428"/>
      <c r="EE27" s="428"/>
      <c r="EF27" s="428"/>
      <c r="EG27" s="428"/>
      <c r="EH27" s="428"/>
      <c r="EI27" s="428"/>
      <c r="EJ27" s="428"/>
      <c r="EK27" s="428"/>
      <c r="EL27" s="428"/>
      <c r="EM27" s="428"/>
      <c r="EN27" s="428"/>
      <c r="EO27" s="428"/>
      <c r="EP27" s="428"/>
      <c r="EQ27" s="428"/>
      <c r="ER27" s="428"/>
      <c r="ES27" s="428"/>
      <c r="ET27" s="428"/>
      <c r="EU27" s="428"/>
      <c r="EV27" s="428"/>
      <c r="EW27" s="428"/>
      <c r="EX27" s="428"/>
      <c r="EY27" s="428"/>
      <c r="EZ27" s="428"/>
      <c r="FA27" s="428"/>
      <c r="FB27" s="428"/>
      <c r="FC27" s="428"/>
      <c r="FD27" s="428"/>
      <c r="FE27" s="428"/>
      <c r="FF27" s="428"/>
      <c r="FG27" s="428"/>
      <c r="FH27" s="428"/>
      <c r="FI27" s="428"/>
      <c r="FJ27" s="428"/>
      <c r="FK27" s="428"/>
      <c r="FL27" s="428"/>
      <c r="FM27" s="428"/>
      <c r="FN27" s="428"/>
      <c r="FO27" s="428"/>
      <c r="FP27" s="428"/>
      <c r="FQ27" s="428"/>
      <c r="FR27" s="428"/>
      <c r="FS27" s="428"/>
      <c r="FT27" s="428"/>
      <c r="FU27" s="428"/>
      <c r="FV27" s="428"/>
      <c r="FW27" s="428"/>
      <c r="FX27" s="428"/>
      <c r="FY27" s="428"/>
      <c r="FZ27" s="428"/>
      <c r="GA27" s="428"/>
      <c r="GB27" s="428"/>
      <c r="GC27" s="428"/>
      <c r="GD27" s="428"/>
      <c r="GE27" s="428"/>
      <c r="GF27" s="428"/>
      <c r="GG27" s="428"/>
      <c r="GH27" s="428"/>
      <c r="GI27" s="428"/>
      <c r="GJ27" s="428"/>
      <c r="GK27" s="428"/>
      <c r="GL27" s="428"/>
      <c r="GM27" s="428"/>
      <c r="GN27" s="428"/>
      <c r="GO27" s="428"/>
      <c r="GP27" s="428"/>
      <c r="GQ27" s="428"/>
      <c r="GR27" s="428"/>
      <c r="GS27" s="428"/>
      <c r="GT27" s="428"/>
      <c r="GU27" s="428"/>
      <c r="GV27" s="428"/>
      <c r="GW27" s="428"/>
      <c r="GX27" s="428"/>
      <c r="GY27" s="428"/>
      <c r="GZ27" s="428"/>
      <c r="HA27" s="428"/>
      <c r="HB27" s="428"/>
      <c r="HC27" s="428"/>
      <c r="HD27" s="428"/>
      <c r="HE27" s="428"/>
      <c r="HF27" s="428"/>
      <c r="HG27" s="428"/>
      <c r="HH27" s="428"/>
      <c r="HI27" s="428"/>
      <c r="HJ27" s="428"/>
      <c r="HK27" s="428"/>
      <c r="HL27" s="428"/>
      <c r="HM27" s="428"/>
      <c r="HN27" s="428"/>
      <c r="HO27" s="428"/>
      <c r="HP27" s="428"/>
      <c r="HQ27" s="428"/>
      <c r="HR27" s="428"/>
      <c r="HS27" s="428"/>
      <c r="HT27" s="428"/>
      <c r="HU27" s="428"/>
      <c r="HV27" s="428"/>
      <c r="HW27" s="428"/>
      <c r="HX27" s="428"/>
      <c r="HY27" s="428"/>
      <c r="HZ27" s="428"/>
      <c r="IA27" s="428"/>
      <c r="IB27" s="428"/>
      <c r="IC27" s="428"/>
      <c r="ID27" s="428"/>
      <c r="IE27" s="428"/>
      <c r="IF27" s="428"/>
      <c r="IG27" s="428"/>
      <c r="IH27" s="428"/>
      <c r="II27" s="428"/>
      <c r="IJ27" s="428"/>
      <c r="IK27" s="428"/>
      <c r="IL27" s="428"/>
      <c r="IM27" s="428"/>
      <c r="IN27" s="428"/>
      <c r="IO27" s="428"/>
      <c r="IP27" s="428"/>
      <c r="IQ27" s="428"/>
      <c r="IR27" s="428"/>
      <c r="IS27" s="428"/>
      <c r="IT27" s="428"/>
      <c r="IU27" s="428"/>
      <c r="IV27" s="428"/>
    </row>
    <row r="28" spans="1:256" ht="12.75">
      <c r="A28" s="511" t="s">
        <v>42</v>
      </c>
      <c r="B28" s="512">
        <f>B10+B12+B17+B19+B21+B27</f>
        <v>480926</v>
      </c>
      <c r="C28" s="513">
        <f>C10+C12+C17+C19+C21+C27</f>
        <v>350296</v>
      </c>
      <c r="D28" s="469">
        <f>C28/B28</f>
        <v>0.7283781704461809</v>
      </c>
      <c r="E28" s="514">
        <f>E10+E12+E17+E19+E21+E27</f>
        <v>69320</v>
      </c>
      <c r="F28" s="469">
        <f>E28/B28</f>
        <v>0.14413859928554498</v>
      </c>
      <c r="G28" s="515">
        <f>G10+G12+G17+G19+G21+G27</f>
        <v>61310</v>
      </c>
      <c r="H28" s="473">
        <f>G28/B28</f>
        <v>0.12748323026827413</v>
      </c>
      <c r="I28" s="516">
        <f>I10+I12+I17+I19+I21+I27</f>
        <v>163212979.52</v>
      </c>
      <c r="J28" s="517"/>
      <c r="K28" s="518"/>
      <c r="L28" s="519"/>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0"/>
      <c r="BG28" s="520"/>
      <c r="BH28" s="520"/>
      <c r="BI28" s="520"/>
      <c r="BJ28" s="520"/>
      <c r="BK28" s="520"/>
      <c r="BL28" s="520"/>
      <c r="BM28" s="520"/>
      <c r="BN28" s="520"/>
      <c r="BO28" s="520"/>
      <c r="BP28" s="520"/>
      <c r="BQ28" s="520"/>
      <c r="BR28" s="520"/>
      <c r="BS28" s="520"/>
      <c r="BT28" s="520"/>
      <c r="BU28" s="520"/>
      <c r="BV28" s="520"/>
      <c r="BW28" s="520"/>
      <c r="BX28" s="520"/>
      <c r="BY28" s="520"/>
      <c r="BZ28" s="520"/>
      <c r="CA28" s="520"/>
      <c r="CB28" s="520"/>
      <c r="CC28" s="520"/>
      <c r="CD28" s="520"/>
      <c r="CE28" s="520"/>
      <c r="CF28" s="520"/>
      <c r="CG28" s="520"/>
      <c r="CH28" s="520"/>
      <c r="CI28" s="520"/>
      <c r="CJ28" s="520"/>
      <c r="CK28" s="520"/>
      <c r="CL28" s="520"/>
      <c r="CM28" s="520"/>
      <c r="CN28" s="520"/>
      <c r="CO28" s="520"/>
      <c r="CP28" s="520"/>
      <c r="CQ28" s="520"/>
      <c r="CR28" s="520"/>
      <c r="CS28" s="520"/>
      <c r="CT28" s="520"/>
      <c r="CU28" s="520"/>
      <c r="CV28" s="520"/>
      <c r="CW28" s="520"/>
      <c r="CX28" s="520"/>
      <c r="CY28" s="520"/>
      <c r="CZ28" s="520"/>
      <c r="DA28" s="520"/>
      <c r="DB28" s="520"/>
      <c r="DC28" s="520"/>
      <c r="DD28" s="520"/>
      <c r="DE28" s="520"/>
      <c r="DF28" s="520"/>
      <c r="DG28" s="520"/>
      <c r="DH28" s="520"/>
      <c r="DI28" s="520"/>
      <c r="DJ28" s="520"/>
      <c r="DK28" s="520"/>
      <c r="DL28" s="520"/>
      <c r="DM28" s="520"/>
      <c r="DN28" s="520"/>
      <c r="DO28" s="520"/>
      <c r="DP28" s="520"/>
      <c r="DQ28" s="520"/>
      <c r="DR28" s="520"/>
      <c r="DS28" s="520"/>
      <c r="DT28" s="520"/>
      <c r="DU28" s="520"/>
      <c r="DV28" s="520"/>
      <c r="DW28" s="520"/>
      <c r="DX28" s="520"/>
      <c r="DY28" s="520"/>
      <c r="DZ28" s="520"/>
      <c r="EA28" s="520"/>
      <c r="EB28" s="520"/>
      <c r="EC28" s="520"/>
      <c r="ED28" s="520"/>
      <c r="EE28" s="520"/>
      <c r="EF28" s="520"/>
      <c r="EG28" s="520"/>
      <c r="EH28" s="520"/>
      <c r="EI28" s="520"/>
      <c r="EJ28" s="520"/>
      <c r="EK28" s="520"/>
      <c r="EL28" s="520"/>
      <c r="EM28" s="520"/>
      <c r="EN28" s="520"/>
      <c r="EO28" s="520"/>
      <c r="EP28" s="520"/>
      <c r="EQ28" s="520"/>
      <c r="ER28" s="520"/>
      <c r="ES28" s="520"/>
      <c r="ET28" s="520"/>
      <c r="EU28" s="520"/>
      <c r="EV28" s="520"/>
      <c r="EW28" s="520"/>
      <c r="EX28" s="520"/>
      <c r="EY28" s="520"/>
      <c r="EZ28" s="520"/>
      <c r="FA28" s="520"/>
      <c r="FB28" s="520"/>
      <c r="FC28" s="520"/>
      <c r="FD28" s="520"/>
      <c r="FE28" s="520"/>
      <c r="FF28" s="520"/>
      <c r="FG28" s="520"/>
      <c r="FH28" s="520"/>
      <c r="FI28" s="520"/>
      <c r="FJ28" s="520"/>
      <c r="FK28" s="520"/>
      <c r="FL28" s="520"/>
      <c r="FM28" s="520"/>
      <c r="FN28" s="520"/>
      <c r="FO28" s="520"/>
      <c r="FP28" s="520"/>
      <c r="FQ28" s="520"/>
      <c r="FR28" s="520"/>
      <c r="FS28" s="520"/>
      <c r="FT28" s="520"/>
      <c r="FU28" s="520"/>
      <c r="FV28" s="520"/>
      <c r="FW28" s="520"/>
      <c r="FX28" s="520"/>
      <c r="FY28" s="520"/>
      <c r="FZ28" s="520"/>
      <c r="GA28" s="520"/>
      <c r="GB28" s="520"/>
      <c r="GC28" s="520"/>
      <c r="GD28" s="520"/>
      <c r="GE28" s="520"/>
      <c r="GF28" s="520"/>
      <c r="GG28" s="520"/>
      <c r="GH28" s="520"/>
      <c r="GI28" s="520"/>
      <c r="GJ28" s="520"/>
      <c r="GK28" s="520"/>
      <c r="GL28" s="520"/>
      <c r="GM28" s="520"/>
      <c r="GN28" s="520"/>
      <c r="GO28" s="520"/>
      <c r="GP28" s="520"/>
      <c r="GQ28" s="520"/>
      <c r="GR28" s="520"/>
      <c r="GS28" s="520"/>
      <c r="GT28" s="520"/>
      <c r="GU28" s="520"/>
      <c r="GV28" s="520"/>
      <c r="GW28" s="520"/>
      <c r="GX28" s="520"/>
      <c r="GY28" s="520"/>
      <c r="GZ28" s="520"/>
      <c r="HA28" s="520"/>
      <c r="HB28" s="520"/>
      <c r="HC28" s="520"/>
      <c r="HD28" s="520"/>
      <c r="HE28" s="520"/>
      <c r="HF28" s="520"/>
      <c r="HG28" s="520"/>
      <c r="HH28" s="520"/>
      <c r="HI28" s="520"/>
      <c r="HJ28" s="520"/>
      <c r="HK28" s="520"/>
      <c r="HL28" s="520"/>
      <c r="HM28" s="520"/>
      <c r="HN28" s="520"/>
      <c r="HO28" s="520"/>
      <c r="HP28" s="520"/>
      <c r="HQ28" s="520"/>
      <c r="HR28" s="520"/>
      <c r="HS28" s="520"/>
      <c r="HT28" s="520"/>
      <c r="HU28" s="520"/>
      <c r="HV28" s="520"/>
      <c r="HW28" s="520"/>
      <c r="HX28" s="520"/>
      <c r="HY28" s="520"/>
      <c r="HZ28" s="520"/>
      <c r="IA28" s="520"/>
      <c r="IB28" s="520"/>
      <c r="IC28" s="520"/>
      <c r="ID28" s="520"/>
      <c r="IE28" s="520"/>
      <c r="IF28" s="520"/>
      <c r="IG28" s="520"/>
      <c r="IH28" s="520"/>
      <c r="II28" s="520"/>
      <c r="IJ28" s="520"/>
      <c r="IK28" s="520"/>
      <c r="IL28" s="520"/>
      <c r="IM28" s="520"/>
      <c r="IN28" s="520"/>
      <c r="IO28" s="520"/>
      <c r="IP28" s="520"/>
      <c r="IQ28" s="520"/>
      <c r="IR28" s="520"/>
      <c r="IS28" s="520"/>
      <c r="IT28" s="520"/>
      <c r="IU28" s="520"/>
      <c r="IV28" s="520"/>
    </row>
    <row r="29" spans="1:6" ht="12.75">
      <c r="A29" s="521"/>
      <c r="B29" s="522"/>
      <c r="C29" s="522"/>
      <c r="D29" s="523"/>
      <c r="E29" s="522"/>
      <c r="F29" s="523"/>
    </row>
    <row r="30" spans="1:7" ht="12.75">
      <c r="A30" s="414" t="s">
        <v>348</v>
      </c>
      <c r="G30" s="413"/>
    </row>
    <row r="31" spans="1:8" ht="12.75">
      <c r="A31" s="524" t="s">
        <v>349</v>
      </c>
      <c r="H31" s="491"/>
    </row>
    <row r="32" spans="1:7" ht="12.75">
      <c r="A32" s="414" t="s">
        <v>350</v>
      </c>
      <c r="D32" s="525"/>
      <c r="G32" s="413"/>
    </row>
    <row r="33" spans="1:7" ht="12.75">
      <c r="A33" s="459" t="s">
        <v>351</v>
      </c>
      <c r="D33" s="525"/>
      <c r="G33" s="413"/>
    </row>
    <row r="34" spans="4:7" ht="12.75">
      <c r="D34" s="525"/>
      <c r="G34" s="413"/>
    </row>
    <row r="35" spans="1:9" ht="12.75">
      <c r="A35" s="526" t="s">
        <v>352</v>
      </c>
      <c r="D35" s="525"/>
      <c r="G35" s="413"/>
      <c r="I35" s="527"/>
    </row>
    <row r="36" spans="1:9" ht="12.75">
      <c r="A36" s="414" t="s">
        <v>353</v>
      </c>
      <c r="D36" s="525"/>
      <c r="E36" s="415"/>
      <c r="G36" s="413"/>
      <c r="I36" s="527"/>
    </row>
    <row r="37" spans="1:9" ht="12.75">
      <c r="A37" s="414" t="s">
        <v>354</v>
      </c>
      <c r="I37" s="527"/>
    </row>
    <row r="38" spans="1:9" ht="12.75">
      <c r="A38" s="414" t="s">
        <v>355</v>
      </c>
      <c r="I38" s="527"/>
    </row>
    <row r="39" ht="12.75">
      <c r="A39" s="414" t="s">
        <v>356</v>
      </c>
    </row>
  </sheetData>
  <sheetProtection/>
  <mergeCells count="5">
    <mergeCell ref="A2:J2"/>
    <mergeCell ref="A4:J4"/>
    <mergeCell ref="G6:H6"/>
    <mergeCell ref="G7:H7"/>
    <mergeCell ref="G8:H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T31" sqref="T31"/>
    </sheetView>
  </sheetViews>
  <sheetFormatPr defaultColWidth="9.140625" defaultRowHeight="12.75"/>
  <cols>
    <col min="1" max="1" width="8.8515625" style="106" customWidth="1"/>
    <col min="2" max="2" width="20.28125" style="106" customWidth="1"/>
    <col min="3" max="6" width="20.140625" style="106" customWidth="1"/>
    <col min="7" max="8" width="9.140625" style="106" hidden="1" customWidth="1"/>
    <col min="9" max="9" width="21.28125" style="106" hidden="1" customWidth="1"/>
    <col min="10" max="10" width="18.140625" style="106" customWidth="1"/>
    <col min="11" max="16384" width="8.8515625" style="106" customWidth="1"/>
  </cols>
  <sheetData>
    <row r="1" s="224" customFormat="1" ht="12.75">
      <c r="A1" s="3" t="s">
        <v>303</v>
      </c>
    </row>
    <row r="2" spans="1:6" ht="12.75">
      <c r="A2" s="123" t="s">
        <v>69</v>
      </c>
      <c r="B2" s="123"/>
      <c r="C2" s="123"/>
      <c r="D2" s="123"/>
      <c r="E2" s="123"/>
      <c r="F2" s="123"/>
    </row>
    <row r="3" spans="1:6" ht="12.75">
      <c r="A3" s="122"/>
      <c r="B3" s="122"/>
      <c r="C3" s="122"/>
      <c r="D3" s="122"/>
      <c r="E3" s="122"/>
      <c r="F3" s="122"/>
    </row>
    <row r="4" spans="1:6" ht="12.75">
      <c r="A4" s="123" t="s">
        <v>158</v>
      </c>
      <c r="B4" s="123"/>
      <c r="C4" s="123"/>
      <c r="D4" s="123"/>
      <c r="E4" s="123"/>
      <c r="F4" s="123"/>
    </row>
    <row r="5" spans="1:6" ht="13.5" thickBot="1">
      <c r="A5" s="122"/>
      <c r="B5" s="122"/>
      <c r="C5" s="122"/>
      <c r="D5" s="122"/>
      <c r="E5" s="122"/>
      <c r="F5" s="122"/>
    </row>
    <row r="6" spans="1:6" ht="12.75">
      <c r="A6" s="225"/>
      <c r="B6" s="225"/>
      <c r="C6" s="124" t="s">
        <v>70</v>
      </c>
      <c r="D6" s="124" t="s">
        <v>71</v>
      </c>
      <c r="E6" s="124" t="s">
        <v>72</v>
      </c>
      <c r="F6" s="124" t="s">
        <v>11</v>
      </c>
    </row>
    <row r="7" spans="1:6" ht="12.75">
      <c r="A7" s="122"/>
      <c r="B7" s="122"/>
      <c r="C7" s="125" t="s">
        <v>73</v>
      </c>
      <c r="D7" s="125" t="s">
        <v>74</v>
      </c>
      <c r="E7" s="125" t="s">
        <v>75</v>
      </c>
      <c r="F7" s="226"/>
    </row>
    <row r="8" spans="1:6" ht="12.75">
      <c r="A8" s="227"/>
      <c r="B8" s="227"/>
      <c r="C8" s="126"/>
      <c r="D8" s="126"/>
      <c r="E8" s="126"/>
      <c r="F8" s="228"/>
    </row>
    <row r="9" spans="1:6" ht="12.75">
      <c r="A9" s="229" t="s">
        <v>49</v>
      </c>
      <c r="B9" s="122"/>
      <c r="C9" s="226"/>
      <c r="D9" s="226"/>
      <c r="E9" s="226"/>
      <c r="F9" s="226"/>
    </row>
    <row r="10" spans="1:7" ht="12.75">
      <c r="A10" s="604" t="s">
        <v>76</v>
      </c>
      <c r="B10" s="605"/>
      <c r="C10" s="117">
        <v>949</v>
      </c>
      <c r="D10" s="117">
        <v>822</v>
      </c>
      <c r="E10" s="117">
        <v>258</v>
      </c>
      <c r="F10" s="117">
        <f>SUM(C10:E10)</f>
        <v>2029</v>
      </c>
      <c r="G10" s="99">
        <f>SUM(C10:F10)</f>
        <v>4058</v>
      </c>
    </row>
    <row r="11" spans="1:6" ht="12.75">
      <c r="A11" s="122" t="s">
        <v>77</v>
      </c>
      <c r="B11" s="122"/>
      <c r="C11" s="117">
        <v>7170</v>
      </c>
      <c r="D11" s="117">
        <v>16575</v>
      </c>
      <c r="E11" s="117">
        <v>4059</v>
      </c>
      <c r="F11" s="230">
        <f>SUM(C11:E11)</f>
        <v>27804</v>
      </c>
    </row>
    <row r="12" spans="1:6" ht="12.75">
      <c r="A12" s="606" t="s">
        <v>159</v>
      </c>
      <c r="B12" s="607"/>
      <c r="C12" s="118">
        <f>SUM(C10:C11)</f>
        <v>8119</v>
      </c>
      <c r="D12" s="118">
        <f>SUM(D10:D11)</f>
        <v>17397</v>
      </c>
      <c r="E12" s="118">
        <f>SUM(E10:E11)</f>
        <v>4317</v>
      </c>
      <c r="F12" s="120">
        <f>SUM(C12:E12)</f>
        <v>29833</v>
      </c>
    </row>
    <row r="13" spans="1:6" ht="12.75">
      <c r="A13" s="122"/>
      <c r="B13" s="122"/>
      <c r="C13" s="117"/>
      <c r="D13" s="117"/>
      <c r="E13" s="117"/>
      <c r="F13" s="117"/>
    </row>
    <row r="14" spans="1:6" ht="12.75">
      <c r="A14" s="229" t="s">
        <v>50</v>
      </c>
      <c r="B14" s="122"/>
      <c r="C14" s="117"/>
      <c r="D14" s="117"/>
      <c r="E14" s="117"/>
      <c r="F14" s="117"/>
    </row>
    <row r="15" spans="1:7" ht="12.75">
      <c r="A15" s="604" t="s">
        <v>76</v>
      </c>
      <c r="B15" s="605"/>
      <c r="C15" s="117">
        <v>37</v>
      </c>
      <c r="D15" s="117">
        <v>101</v>
      </c>
      <c r="E15" s="117">
        <v>0</v>
      </c>
      <c r="F15" s="117">
        <f>SUM(C15:E15)</f>
        <v>138</v>
      </c>
      <c r="G15" s="99">
        <f>SUM(C15:F15)</f>
        <v>276</v>
      </c>
    </row>
    <row r="16" spans="1:6" ht="12.75">
      <c r="A16" s="122" t="s">
        <v>77</v>
      </c>
      <c r="B16" s="122"/>
      <c r="C16" s="117">
        <v>5124</v>
      </c>
      <c r="D16" s="117">
        <v>11719</v>
      </c>
      <c r="E16" s="117">
        <v>2058</v>
      </c>
      <c r="F16" s="117">
        <f>SUM(C16:E16)</f>
        <v>18901</v>
      </c>
    </row>
    <row r="17" spans="1:6" ht="12.75">
      <c r="A17" s="602" t="s">
        <v>160</v>
      </c>
      <c r="B17" s="603"/>
      <c r="C17" s="118">
        <f>SUM(C15:C16)</f>
        <v>5161</v>
      </c>
      <c r="D17" s="118">
        <f>SUM(D15:D16)</f>
        <v>11820</v>
      </c>
      <c r="E17" s="118">
        <f>SUM(E15:E16)</f>
        <v>2058</v>
      </c>
      <c r="F17" s="118">
        <f>SUM(C17:E17)</f>
        <v>19039</v>
      </c>
    </row>
    <row r="18" spans="1:6" ht="12.75">
      <c r="A18" s="122"/>
      <c r="B18" s="122"/>
      <c r="C18" s="119"/>
      <c r="D18" s="119"/>
      <c r="E18" s="119"/>
      <c r="F18" s="119"/>
    </row>
    <row r="19" spans="1:6" ht="12.75">
      <c r="A19" s="602" t="s">
        <v>42</v>
      </c>
      <c r="B19" s="603"/>
      <c r="C19" s="120">
        <f>SUM(C17,C12)</f>
        <v>13280</v>
      </c>
      <c r="D19" s="120">
        <f>SUM(D17,D12)</f>
        <v>29217</v>
      </c>
      <c r="E19" s="120">
        <f>SUM(E17,E12)</f>
        <v>6375</v>
      </c>
      <c r="F19" s="120">
        <f>SUM(C19:E19)</f>
        <v>48872</v>
      </c>
    </row>
    <row r="20" spans="1:6" ht="12.75">
      <c r="A20" s="229"/>
      <c r="B20" s="231"/>
      <c r="C20" s="121"/>
      <c r="D20" s="121"/>
      <c r="E20" s="121"/>
      <c r="F20" s="121"/>
    </row>
    <row r="21" spans="1:6" ht="12.75">
      <c r="A21" s="122"/>
      <c r="B21" s="122"/>
      <c r="C21" s="122"/>
      <c r="D21" s="122"/>
      <c r="E21" s="122"/>
      <c r="F21" s="122"/>
    </row>
    <row r="22" spans="1:6" ht="12.75">
      <c r="A22" s="123" t="s">
        <v>78</v>
      </c>
      <c r="B22" s="123"/>
      <c r="C22" s="123"/>
      <c r="D22" s="123"/>
      <c r="E22" s="123"/>
      <c r="F22" s="123"/>
    </row>
    <row r="23" spans="1:6" ht="13.5" thickBot="1">
      <c r="A23" s="122"/>
      <c r="B23" s="122"/>
      <c r="C23" s="122"/>
      <c r="D23" s="122"/>
      <c r="E23" s="122"/>
      <c r="F23" s="122"/>
    </row>
    <row r="24" spans="1:6" ht="12.75">
      <c r="A24" s="225"/>
      <c r="B24" s="225"/>
      <c r="C24" s="124" t="s">
        <v>70</v>
      </c>
      <c r="D24" s="124" t="s">
        <v>71</v>
      </c>
      <c r="E24" s="124" t="s">
        <v>72</v>
      </c>
      <c r="F24" s="124" t="s">
        <v>11</v>
      </c>
    </row>
    <row r="25" spans="1:6" ht="12.75">
      <c r="A25" s="122"/>
      <c r="B25" s="122"/>
      <c r="C25" s="125" t="s">
        <v>73</v>
      </c>
      <c r="D25" s="125" t="s">
        <v>79</v>
      </c>
      <c r="E25" s="125" t="s">
        <v>75</v>
      </c>
      <c r="F25" s="226"/>
    </row>
    <row r="26" spans="1:6" ht="12.75">
      <c r="A26" s="227"/>
      <c r="B26" s="227"/>
      <c r="C26" s="126"/>
      <c r="D26" s="126"/>
      <c r="E26" s="126"/>
      <c r="F26" s="228"/>
    </row>
    <row r="27" spans="1:7" ht="12.75">
      <c r="A27" s="122" t="s">
        <v>80</v>
      </c>
      <c r="B27" s="122"/>
      <c r="C27" s="117">
        <v>11092</v>
      </c>
      <c r="D27" s="117">
        <v>22562</v>
      </c>
      <c r="E27" s="117">
        <v>4849</v>
      </c>
      <c r="F27" s="117">
        <f>SUM(C27:E27)</f>
        <v>38503</v>
      </c>
      <c r="G27" s="99">
        <f>SUM(C27:F27)</f>
        <v>77006</v>
      </c>
    </row>
    <row r="28" spans="1:6" ht="12.75">
      <c r="A28" s="122"/>
      <c r="B28" s="122"/>
      <c r="C28" s="117"/>
      <c r="D28" s="117"/>
      <c r="E28" s="117"/>
      <c r="F28" s="117"/>
    </row>
    <row r="29" spans="1:6" ht="12.75">
      <c r="A29" s="122" t="s">
        <v>81</v>
      </c>
      <c r="B29" s="122"/>
      <c r="C29" s="117">
        <v>2188</v>
      </c>
      <c r="D29" s="117">
        <v>6655</v>
      </c>
      <c r="E29" s="117">
        <v>1526</v>
      </c>
      <c r="F29" s="117">
        <f>SUM(C29:E29)</f>
        <v>10369</v>
      </c>
    </row>
    <row r="30" spans="1:6" ht="12.75">
      <c r="A30" s="122"/>
      <c r="B30" s="122"/>
      <c r="C30" s="117"/>
      <c r="D30" s="117"/>
      <c r="E30" s="117"/>
      <c r="F30" s="117"/>
    </row>
    <row r="31" spans="1:6" ht="12.75">
      <c r="A31" s="229"/>
      <c r="B31" s="231" t="s">
        <v>42</v>
      </c>
      <c r="C31" s="118">
        <f>SUM(C27,C29)</f>
        <v>13280</v>
      </c>
      <c r="D31" s="118">
        <f>SUM(D27,D29)</f>
        <v>29217</v>
      </c>
      <c r="E31" s="118">
        <f>SUM(E27,E29)</f>
        <v>6375</v>
      </c>
      <c r="F31" s="118">
        <f>SUM(F27,F29)</f>
        <v>48872</v>
      </c>
    </row>
    <row r="32" spans="1:6" ht="12.75">
      <c r="A32" s="122"/>
      <c r="B32" s="122"/>
      <c r="C32" s="122"/>
      <c r="D32" s="122"/>
      <c r="E32" s="122"/>
      <c r="F32" s="122"/>
    </row>
    <row r="33" spans="1:6" ht="12.75">
      <c r="A33" s="232" t="s">
        <v>82</v>
      </c>
      <c r="B33" s="233"/>
      <c r="C33" s="122"/>
      <c r="D33" s="122"/>
      <c r="E33" s="122"/>
      <c r="F33" s="122"/>
    </row>
    <row r="34" spans="1:6" ht="12.75">
      <c r="A34" s="232" t="s">
        <v>83</v>
      </c>
      <c r="B34" s="233"/>
      <c r="C34" s="122"/>
      <c r="D34" s="122"/>
      <c r="E34" s="122"/>
      <c r="F34" s="122"/>
    </row>
    <row r="35" spans="1:6" ht="12.75">
      <c r="A35" s="122" t="s">
        <v>84</v>
      </c>
      <c r="B35" s="233"/>
      <c r="C35" s="122"/>
      <c r="D35" s="122"/>
      <c r="E35" s="122"/>
      <c r="F35" s="122"/>
    </row>
    <row r="36" spans="1:6" ht="12.75">
      <c r="A36" s="122" t="s">
        <v>85</v>
      </c>
      <c r="B36" s="233"/>
      <c r="C36" s="122"/>
      <c r="D36" s="122"/>
      <c r="E36" s="122"/>
      <c r="F36" s="122"/>
    </row>
    <row r="37" spans="1:6" ht="12.75">
      <c r="A37" s="232" t="s">
        <v>86</v>
      </c>
      <c r="B37" s="233"/>
      <c r="C37" s="122"/>
      <c r="D37" s="122"/>
      <c r="E37" s="122"/>
      <c r="F37" s="122"/>
    </row>
    <row r="38" spans="1:6" ht="12.75">
      <c r="A38" s="232" t="s">
        <v>87</v>
      </c>
      <c r="B38" s="233"/>
      <c r="C38" s="122"/>
      <c r="D38" s="122"/>
      <c r="E38" s="122"/>
      <c r="F38" s="122"/>
    </row>
    <row r="39" spans="1:6" ht="12.75">
      <c r="A39" s="232" t="s">
        <v>88</v>
      </c>
      <c r="B39" s="233"/>
      <c r="C39" s="122"/>
      <c r="D39" s="122"/>
      <c r="E39" s="122"/>
      <c r="F39" s="122"/>
    </row>
    <row r="40" spans="1:6" ht="12.75">
      <c r="A40" s="232"/>
      <c r="B40" s="233"/>
      <c r="C40" s="122"/>
      <c r="D40" s="122"/>
      <c r="E40" s="122"/>
      <c r="F40" s="122"/>
    </row>
  </sheetData>
  <sheetProtection/>
  <mergeCells count="5">
    <mergeCell ref="A19:B19"/>
    <mergeCell ref="A10:B10"/>
    <mergeCell ref="A12:B12"/>
    <mergeCell ref="A15:B15"/>
    <mergeCell ref="A17:B17"/>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V45" sqref="V45"/>
    </sheetView>
  </sheetViews>
  <sheetFormatPr defaultColWidth="9.57421875" defaultRowHeight="12.75"/>
  <cols>
    <col min="1" max="1" width="39.140625" style="35" customWidth="1"/>
    <col min="2" max="13" width="8.421875" style="35" customWidth="1"/>
    <col min="14" max="14" width="9.28125" style="35" customWidth="1"/>
    <col min="15" max="16384" width="9.57421875" style="35" customWidth="1"/>
  </cols>
  <sheetData>
    <row r="1" spans="1:4" ht="12" customHeight="1">
      <c r="A1" s="3" t="s">
        <v>303</v>
      </c>
      <c r="B1" s="34"/>
      <c r="C1" s="34"/>
      <c r="D1" s="34"/>
    </row>
    <row r="2" spans="1:12" ht="12" customHeight="1">
      <c r="A2" s="608" t="s">
        <v>148</v>
      </c>
      <c r="B2" s="608"/>
      <c r="C2" s="608"/>
      <c r="D2" s="608"/>
      <c r="E2" s="608"/>
      <c r="F2" s="608"/>
      <c r="G2" s="608"/>
      <c r="H2" s="608"/>
      <c r="I2" s="608"/>
      <c r="J2" s="608"/>
      <c r="K2" s="608"/>
      <c r="L2" s="608"/>
    </row>
    <row r="3" spans="1:11" ht="12" customHeight="1">
      <c r="A3" s="61"/>
      <c r="B3" s="61"/>
      <c r="C3" s="61"/>
      <c r="D3" s="61"/>
      <c r="E3" s="61"/>
      <c r="F3" s="61"/>
      <c r="G3" s="61"/>
      <c r="H3" s="61"/>
      <c r="I3" s="61"/>
      <c r="J3" s="61"/>
      <c r="K3" s="61"/>
    </row>
    <row r="4" spans="1:12" ht="12" customHeight="1">
      <c r="A4" s="609" t="s">
        <v>174</v>
      </c>
      <c r="B4" s="609"/>
      <c r="C4" s="609"/>
      <c r="D4" s="609"/>
      <c r="E4" s="609"/>
      <c r="F4" s="609"/>
      <c r="G4" s="609"/>
      <c r="H4" s="609"/>
      <c r="I4" s="609"/>
      <c r="J4" s="609"/>
      <c r="K4" s="609"/>
      <c r="L4" s="609"/>
    </row>
    <row r="5" spans="1:11" ht="12" customHeight="1" thickBot="1">
      <c r="A5" s="61"/>
      <c r="B5" s="61"/>
      <c r="C5" s="61"/>
      <c r="D5" s="61"/>
      <c r="E5" s="61"/>
      <c r="F5" s="61"/>
      <c r="G5" s="61"/>
      <c r="H5" s="61"/>
      <c r="I5" s="61"/>
      <c r="J5" s="61"/>
      <c r="K5" s="61"/>
    </row>
    <row r="6" spans="1:13" ht="12.75">
      <c r="A6" s="71" t="s">
        <v>48</v>
      </c>
      <c r="B6" s="150" t="s">
        <v>163</v>
      </c>
      <c r="C6" s="150" t="s">
        <v>164</v>
      </c>
      <c r="D6" s="150" t="s">
        <v>165</v>
      </c>
      <c r="E6" s="150" t="s">
        <v>166</v>
      </c>
      <c r="F6" s="150" t="s">
        <v>167</v>
      </c>
      <c r="G6" s="150" t="s">
        <v>197</v>
      </c>
      <c r="H6" s="150" t="s">
        <v>198</v>
      </c>
      <c r="I6" s="151" t="s">
        <v>207</v>
      </c>
      <c r="J6" s="152" t="s">
        <v>219</v>
      </c>
      <c r="K6" s="152" t="s">
        <v>236</v>
      </c>
      <c r="L6" s="152" t="s">
        <v>288</v>
      </c>
      <c r="M6" s="152" t="s">
        <v>315</v>
      </c>
    </row>
    <row r="7" spans="1:13" ht="12.75">
      <c r="A7" s="68" t="s">
        <v>168</v>
      </c>
      <c r="B7" s="153"/>
      <c r="C7" s="153"/>
      <c r="D7" s="153"/>
      <c r="E7" s="153"/>
      <c r="F7" s="153"/>
      <c r="G7" s="153"/>
      <c r="H7" s="153"/>
      <c r="I7" s="153"/>
      <c r="J7" s="154"/>
      <c r="K7" s="154"/>
      <c r="L7" s="154"/>
      <c r="M7" s="154"/>
    </row>
    <row r="8" spans="1:13" s="36" customFormat="1" ht="14.25">
      <c r="A8" s="69" t="s">
        <v>170</v>
      </c>
      <c r="B8" s="155">
        <v>4314</v>
      </c>
      <c r="C8" s="155">
        <v>4385</v>
      </c>
      <c r="D8" s="155">
        <v>4474</v>
      </c>
      <c r="E8" s="155">
        <v>4788</v>
      </c>
      <c r="F8" s="155">
        <v>4912</v>
      </c>
      <c r="G8" s="156">
        <v>3930</v>
      </c>
      <c r="H8" s="156">
        <v>4017</v>
      </c>
      <c r="I8" s="157">
        <v>4017</v>
      </c>
      <c r="J8" s="221">
        <v>4017</v>
      </c>
      <c r="K8" s="221">
        <v>4044</v>
      </c>
      <c r="L8" s="222">
        <v>4007</v>
      </c>
      <c r="M8" s="222">
        <v>4007</v>
      </c>
    </row>
    <row r="9" spans="1:13" s="36" customFormat="1" ht="14.25">
      <c r="A9" s="69" t="s">
        <v>171</v>
      </c>
      <c r="B9" s="155">
        <v>6091</v>
      </c>
      <c r="C9" s="155">
        <v>6192</v>
      </c>
      <c r="D9" s="155">
        <v>6316</v>
      </c>
      <c r="E9" s="155">
        <v>6572</v>
      </c>
      <c r="F9" s="155">
        <v>6742</v>
      </c>
      <c r="G9" s="156">
        <v>5394</v>
      </c>
      <c r="H9" s="156">
        <v>5513</v>
      </c>
      <c r="I9" s="157">
        <v>5513</v>
      </c>
      <c r="J9" s="221">
        <v>6358</v>
      </c>
      <c r="K9" s="221">
        <v>6401</v>
      </c>
      <c r="L9" s="222">
        <v>6335</v>
      </c>
      <c r="M9" s="222">
        <v>6335</v>
      </c>
    </row>
    <row r="10" spans="1:13" s="36" customFormat="1" ht="14.25">
      <c r="A10" s="104" t="s">
        <v>199</v>
      </c>
      <c r="B10" s="155"/>
      <c r="C10" s="155"/>
      <c r="D10" s="155"/>
      <c r="E10" s="155">
        <v>307</v>
      </c>
      <c r="F10" s="155">
        <v>315</v>
      </c>
      <c r="G10" s="156">
        <v>252</v>
      </c>
      <c r="H10" s="156">
        <v>258</v>
      </c>
      <c r="I10" s="157">
        <v>258</v>
      </c>
      <c r="J10" s="221">
        <v>258</v>
      </c>
      <c r="K10" s="221">
        <v>260</v>
      </c>
      <c r="L10" s="222">
        <v>255</v>
      </c>
      <c r="M10" s="222">
        <v>255</v>
      </c>
    </row>
    <row r="11" spans="1:13" s="36" customFormat="1" ht="14.25">
      <c r="A11" s="104" t="s">
        <v>200</v>
      </c>
      <c r="B11" s="155"/>
      <c r="C11" s="155"/>
      <c r="D11" s="155"/>
      <c r="E11" s="155">
        <v>502</v>
      </c>
      <c r="F11" s="155">
        <v>515</v>
      </c>
      <c r="G11" s="156">
        <v>412</v>
      </c>
      <c r="H11" s="156">
        <v>420</v>
      </c>
      <c r="I11" s="157">
        <v>420</v>
      </c>
      <c r="J11" s="221">
        <v>420</v>
      </c>
      <c r="K11" s="221">
        <v>424</v>
      </c>
      <c r="L11" s="222">
        <v>422</v>
      </c>
      <c r="M11" s="222">
        <v>418</v>
      </c>
    </row>
    <row r="12" spans="1:13" s="70" customFormat="1" ht="14.25">
      <c r="A12" s="105" t="s">
        <v>201</v>
      </c>
      <c r="B12" s="156"/>
      <c r="C12" s="156"/>
      <c r="D12" s="156"/>
      <c r="E12" s="156"/>
      <c r="F12" s="156">
        <v>33</v>
      </c>
      <c r="G12" s="156">
        <v>26</v>
      </c>
      <c r="H12" s="156">
        <v>27</v>
      </c>
      <c r="I12" s="157">
        <v>27</v>
      </c>
      <c r="J12" s="222">
        <v>27</v>
      </c>
      <c r="K12" s="222">
        <v>27</v>
      </c>
      <c r="L12" s="222">
        <v>25</v>
      </c>
      <c r="M12" s="222">
        <v>28</v>
      </c>
    </row>
    <row r="13" spans="1:13" s="36" customFormat="1" ht="14.25">
      <c r="A13" s="104" t="s">
        <v>202</v>
      </c>
      <c r="B13" s="155"/>
      <c r="C13" s="155"/>
      <c r="D13" s="155"/>
      <c r="E13" s="155">
        <v>217</v>
      </c>
      <c r="F13" s="155">
        <v>222</v>
      </c>
      <c r="G13" s="156">
        <v>178</v>
      </c>
      <c r="H13" s="156">
        <v>182</v>
      </c>
      <c r="I13" s="157">
        <v>182</v>
      </c>
      <c r="J13" s="221">
        <v>182</v>
      </c>
      <c r="K13" s="221">
        <v>183</v>
      </c>
      <c r="L13" s="222">
        <v>178</v>
      </c>
      <c r="M13" s="222">
        <v>178</v>
      </c>
    </row>
    <row r="14" spans="1:13" s="36" customFormat="1" ht="13.5" customHeight="1">
      <c r="A14" s="68" t="s">
        <v>169</v>
      </c>
      <c r="B14" s="158">
        <v>1522</v>
      </c>
      <c r="C14" s="158">
        <v>1548</v>
      </c>
      <c r="D14" s="158">
        <v>2089</v>
      </c>
      <c r="E14" s="158">
        <v>2624</v>
      </c>
      <c r="F14" s="158">
        <v>2706</v>
      </c>
      <c r="G14" s="159">
        <v>2164</v>
      </c>
      <c r="H14" s="159">
        <v>1795</v>
      </c>
      <c r="I14" s="160">
        <v>2200</v>
      </c>
      <c r="J14" s="221">
        <v>2200</v>
      </c>
      <c r="K14" s="221">
        <v>2215</v>
      </c>
      <c r="L14" s="222">
        <v>1221</v>
      </c>
      <c r="M14" s="222">
        <v>1221</v>
      </c>
    </row>
    <row r="15" spans="1:13" ht="12.75">
      <c r="A15" s="68" t="s">
        <v>172</v>
      </c>
      <c r="B15" s="158">
        <v>0</v>
      </c>
      <c r="C15" s="158">
        <v>0</v>
      </c>
      <c r="D15" s="158">
        <v>1500</v>
      </c>
      <c r="E15" s="158">
        <v>1453</v>
      </c>
      <c r="F15" s="159">
        <v>1451</v>
      </c>
      <c r="G15" s="159">
        <v>1266</v>
      </c>
      <c r="H15" s="159">
        <v>1131</v>
      </c>
      <c r="I15" s="160">
        <v>846</v>
      </c>
      <c r="J15" s="221">
        <v>661</v>
      </c>
      <c r="K15" s="221">
        <v>680</v>
      </c>
      <c r="L15" s="222">
        <v>577</v>
      </c>
      <c r="M15" s="222">
        <v>546</v>
      </c>
    </row>
    <row r="16" spans="1:13" ht="12.75">
      <c r="A16" s="108" t="s">
        <v>11</v>
      </c>
      <c r="B16" s="161">
        <f aca="true" t="shared" si="0" ref="B16:L16">SUM(B8:B15)</f>
        <v>11927</v>
      </c>
      <c r="C16" s="161">
        <f t="shared" si="0"/>
        <v>12125</v>
      </c>
      <c r="D16" s="161">
        <f t="shared" si="0"/>
        <v>14379</v>
      </c>
      <c r="E16" s="161">
        <f t="shared" si="0"/>
        <v>16463</v>
      </c>
      <c r="F16" s="161">
        <f t="shared" si="0"/>
        <v>16896</v>
      </c>
      <c r="G16" s="161">
        <f t="shared" si="0"/>
        <v>13622</v>
      </c>
      <c r="H16" s="161">
        <f t="shared" si="0"/>
        <v>13343</v>
      </c>
      <c r="I16" s="162">
        <f t="shared" si="0"/>
        <v>13463</v>
      </c>
      <c r="J16" s="223">
        <f t="shared" si="0"/>
        <v>14123</v>
      </c>
      <c r="K16" s="223">
        <f t="shared" si="0"/>
        <v>14234</v>
      </c>
      <c r="L16" s="223">
        <f t="shared" si="0"/>
        <v>13020</v>
      </c>
      <c r="M16" s="223">
        <f>SUM(M8:M15)</f>
        <v>12988</v>
      </c>
    </row>
    <row r="18" ht="11.25">
      <c r="A18" s="64" t="s">
        <v>156</v>
      </c>
    </row>
    <row r="19" ht="11.25">
      <c r="A19" s="63" t="s">
        <v>155</v>
      </c>
    </row>
    <row r="20" ht="12" customHeight="1">
      <c r="A20" s="64" t="s">
        <v>173</v>
      </c>
    </row>
    <row r="21" ht="11.25">
      <c r="A21" s="35" t="s">
        <v>177</v>
      </c>
    </row>
    <row r="22" ht="12" customHeight="1">
      <c r="A22" s="35" t="s">
        <v>287</v>
      </c>
    </row>
    <row r="23" ht="12" customHeight="1">
      <c r="A23" s="276"/>
    </row>
    <row r="24" ht="12" customHeight="1"/>
    <row r="25" ht="12" customHeight="1"/>
    <row r="26" spans="1:11" ht="11.25">
      <c r="A26" s="38"/>
      <c r="B26" s="37"/>
      <c r="C26" s="37"/>
      <c r="D26" s="37"/>
      <c r="E26" s="37"/>
      <c r="F26" s="37"/>
      <c r="G26" s="37"/>
      <c r="H26" s="37"/>
      <c r="I26" s="37"/>
      <c r="J26" s="37"/>
      <c r="K26" s="37"/>
    </row>
    <row r="27" spans="1:8" ht="11.25">
      <c r="A27" s="38"/>
      <c r="B27" s="39"/>
      <c r="C27" s="39"/>
      <c r="D27" s="39"/>
      <c r="E27" s="39"/>
      <c r="F27" s="39"/>
      <c r="G27" s="39"/>
      <c r="H27" s="39"/>
    </row>
    <row r="28" spans="1:4" ht="11.25">
      <c r="A28" s="38"/>
      <c r="B28" s="37"/>
      <c r="C28" s="37"/>
      <c r="D28" s="37"/>
    </row>
    <row r="29" ht="12" customHeight="1"/>
    <row r="30" ht="12" customHeight="1"/>
    <row r="31" ht="12" customHeight="1"/>
    <row r="32" spans="10:11" ht="12" customHeight="1">
      <c r="J32" s="40"/>
      <c r="K32" s="40"/>
    </row>
    <row r="33" spans="1:11" s="40" customFormat="1" ht="12" customHeight="1">
      <c r="A33" s="35"/>
      <c r="B33" s="35"/>
      <c r="C33" s="35"/>
      <c r="D33" s="35"/>
      <c r="J33" s="35"/>
      <c r="K33" s="35"/>
    </row>
    <row r="34" ht="11.25">
      <c r="A34" s="38"/>
    </row>
    <row r="35" ht="11.25">
      <c r="A35" s="38"/>
    </row>
    <row r="36" ht="12" customHeight="1"/>
    <row r="37" ht="12" customHeight="1"/>
    <row r="38" ht="12" customHeight="1"/>
    <row r="39" ht="12" customHeight="1"/>
  </sheetData>
  <sheetProtection/>
  <mergeCells count="2">
    <mergeCell ref="A2:L2"/>
    <mergeCell ref="A4:L4"/>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2014-08-06T15:17:09Z</cp:lastPrinted>
  <dcterms:created xsi:type="dcterms:W3CDTF">2001-06-05T15:21:30Z</dcterms:created>
  <dcterms:modified xsi:type="dcterms:W3CDTF">2017-02-16T14:08:39Z</dcterms:modified>
  <cp:category/>
  <cp:version/>
  <cp:contentType/>
  <cp:contentStatus/>
</cp:coreProperties>
</file>