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10092" tabRatio="828" activeTab="0"/>
  </bookViews>
  <sheets>
    <sheet name="INHOUD" sheetId="1" r:id="rId1"/>
    <sheet name="16EVO01" sheetId="2" r:id="rId2"/>
    <sheet name="16EVO02" sheetId="3" r:id="rId3"/>
    <sheet name="16EVO03" sheetId="4" r:id="rId4"/>
    <sheet name="16EVO04" sheetId="5" r:id="rId5"/>
    <sheet name="16EVO05" sheetId="6" r:id="rId6"/>
    <sheet name="16EVO06" sheetId="7" r:id="rId7"/>
    <sheet name="16EVO07" sheetId="8" r:id="rId8"/>
    <sheet name="16EVO008" sheetId="9" r:id="rId9"/>
    <sheet name="16EVO09" sheetId="10" r:id="rId10"/>
    <sheet name="16EVO10" sheetId="11" r:id="rId11"/>
    <sheet name="16EVO11" sheetId="12" r:id="rId12"/>
    <sheet name="16EVO12" sheetId="13" r:id="rId13"/>
  </sheets>
  <definedNames>
    <definedName name="_xlnm.Print_Area" localSheetId="1">'16EVO01'!$A$1:$N$101</definedName>
  </definedNames>
  <calcPr fullCalcOnLoad="1"/>
</workbook>
</file>

<file path=xl/sharedStrings.xml><?xml version="1.0" encoding="utf-8"?>
<sst xmlns="http://schemas.openxmlformats.org/spreadsheetml/2006/main" count="2053" uniqueCount="251">
  <si>
    <t>Provincie</t>
  </si>
  <si>
    <t>Gemeente</t>
  </si>
  <si>
    <t>Jongens</t>
  </si>
  <si>
    <t>Meisjes</t>
  </si>
  <si>
    <t>Totaal</t>
  </si>
  <si>
    <t>onderwijs</t>
  </si>
  <si>
    <t>Privaatrechtelijk</t>
  </si>
  <si>
    <t>Gemeenschaps-</t>
  </si>
  <si>
    <t>rechtspersoon</t>
  </si>
  <si>
    <t>1992-1993</t>
  </si>
  <si>
    <t>1995-1996</t>
  </si>
  <si>
    <t>Verhouding t.o.v.</t>
  </si>
  <si>
    <t>Schooljaar</t>
  </si>
  <si>
    <t>Absoluut</t>
  </si>
  <si>
    <t>Procent</t>
  </si>
  <si>
    <t xml:space="preserve">1992 - 1993 </t>
  </si>
  <si>
    <t xml:space="preserve">1993 - 1994 </t>
  </si>
  <si>
    <t>1994 - 1995</t>
  </si>
  <si>
    <t>1995 - 1996</t>
  </si>
  <si>
    <t>1996 - 1997</t>
  </si>
  <si>
    <t>1997 - 1998</t>
  </si>
  <si>
    <t>1998 - 1999</t>
  </si>
  <si>
    <t>1999 - 2000</t>
  </si>
  <si>
    <t>2000 - 2001</t>
  </si>
  <si>
    <t xml:space="preserve">      de inrichtende macht van de provinciale scholen die op het grondgebied van het Brussels Hoofdstedelijk Gewest gelegen waren.</t>
  </si>
  <si>
    <t xml:space="preserve">      De leerlingen uit deze onderwijsinstellingen werden in het schooljaar 1994-1995 bij het provinciaal onderwijs geteld.  </t>
  </si>
  <si>
    <t xml:space="preserve">     Vanaf het schooljaar 1995-1996 werden deze leerlingen bij het gemeentelijk onderwijs geteld. </t>
  </si>
  <si>
    <t>Procentueel</t>
  </si>
  <si>
    <t xml:space="preserve">aandeel </t>
  </si>
  <si>
    <t>Gemeente, OCMW</t>
  </si>
  <si>
    <t>1992 - 1993</t>
  </si>
  <si>
    <t>Gemeente en</t>
  </si>
  <si>
    <t>intercommunale</t>
  </si>
  <si>
    <t>en intercommunale</t>
  </si>
  <si>
    <t>EVOLUTIE VAN HET AANTAL LEERLINGEN VANAF HET SCHOOLJAAR 1992-1993</t>
  </si>
  <si>
    <t>DEELTIJDS SECUNDAIR ONDERWIJS</t>
  </si>
  <si>
    <t>2001 - 2002</t>
  </si>
  <si>
    <t>2002 - 2003</t>
  </si>
  <si>
    <t>en OCMW</t>
  </si>
  <si>
    <t>Gemeente,</t>
  </si>
  <si>
    <t>OCMW</t>
  </si>
  <si>
    <t>2003 - 2004</t>
  </si>
  <si>
    <t>2004 - 2005</t>
  </si>
  <si>
    <t>2005 - 2006</t>
  </si>
  <si>
    <t xml:space="preserve">(1) Ingevolge de splitsing van de provincie Brabant werd de Vlaamse Gemeenschapscommissie vanaf 1 januari 1995 </t>
  </si>
  <si>
    <t>(2) Om dubbeltellingen te vermijden werden de leerlingen in het buitengewoon onderwijs van het type 5 niet meegeteld in deze tabel (zie toelichting).</t>
  </si>
  <si>
    <t>TOTAAL KLEUTERONDERWIJS (1)(2)</t>
  </si>
  <si>
    <t>BUITENGEWOON KLEUTERONDERWIJS (1)(2)</t>
  </si>
  <si>
    <t>TOTAAL KLEUTERONDERWIJS NAAR GESLACHT (1)(2)</t>
  </si>
  <si>
    <t>BUITENGEWOON KLEUTERONDERWIJS NAAR GESLACHT (1)(2)</t>
  </si>
  <si>
    <t>BUITENGEWOON LAGER ONDERWIJS (1)(2)</t>
  </si>
  <si>
    <t>TOTAAL LAGER ONDERWIJS (1)(2)</t>
  </si>
  <si>
    <t>BUITENGEWOON LAGER ONDERWIJS NAAR GESLACHT (1)(2)</t>
  </si>
  <si>
    <t>TOTAAL LAGER ONDERWIJS NAAR GESLACHT (1)(2)</t>
  </si>
  <si>
    <t xml:space="preserve">GEWOON KLEUTERONDERWIJS </t>
  </si>
  <si>
    <t xml:space="preserve">GEWOON KLEUTERONDERWIJS NAAR GESLACHT </t>
  </si>
  <si>
    <t xml:space="preserve">GEWOON LAGER ONDERWIJS </t>
  </si>
  <si>
    <t xml:space="preserve">GEWOON LAGER ONDERWIJS NAAR GESLACHT </t>
  </si>
  <si>
    <t>BUITENGEWOON SECUNDAIR ONDERWIJS (1)(2)</t>
  </si>
  <si>
    <t>TOTAAL SECUNDAIR ONDERWIJS (1)(2)</t>
  </si>
  <si>
    <t>BUITENGEWOON SECUNDAIR ONDERWIJS NAAR GESLACHT (1)(2)</t>
  </si>
  <si>
    <t>TOTAAL SECUNDAIR ONDERWIJS NAAR GESLACHT (1)(2)</t>
  </si>
  <si>
    <t>EVOLUTIE VAN DE SCHOOLBEVOLKING VANAF HET SCHOOLJAAR 1992-1993</t>
  </si>
  <si>
    <t>2006 - 2007</t>
  </si>
  <si>
    <t>2007 - 2008</t>
  </si>
  <si>
    <t>2008 - 2009</t>
  </si>
  <si>
    <t>(1) Het deeltijds zeevisserijonderwijs is vanaf het schooljaar 2008-2009 geïntegreerd in het deeltijds beroepssecundair onderwijs.</t>
  </si>
  <si>
    <t>DEELTIJDS ZEEVISSERIJONDERWIJS (1)</t>
  </si>
  <si>
    <t>2009 - 2010</t>
  </si>
  <si>
    <t>Evolutie deeltijds beroepssecundair onderwijs</t>
  </si>
  <si>
    <t>2009 - 2010 (3)</t>
  </si>
  <si>
    <t>SCHOOLBEVOLKING: EVOLUTIETABELLEN</t>
  </si>
  <si>
    <t>2010 - 2011</t>
  </si>
  <si>
    <t>(3) In 2009-2010 werd de vroegere opleiding verpleegkunde van de 4de graad omgevormd tot hoger beroepsonderwijs (HBO5 verpleegkunde). Vanaf dan zijn die leerlingenaantallen niet meer opgenomen in deze tabel.</t>
  </si>
  <si>
    <t>EVOLUTIE VAN HET AANTAL LEERLINGEN IN HET BUITENGEWOON ONDERWIJS VAN HET TYPE 5</t>
  </si>
  <si>
    <t>Buitengewoon kleuteronderwijs - type 5</t>
  </si>
  <si>
    <t>J</t>
  </si>
  <si>
    <t>M</t>
  </si>
  <si>
    <t>T</t>
  </si>
  <si>
    <t>1993-1994</t>
  </si>
  <si>
    <t>1994-1995</t>
  </si>
  <si>
    <t>1996-1997</t>
  </si>
  <si>
    <t>1997-1998</t>
  </si>
  <si>
    <t>1998-1999</t>
  </si>
  <si>
    <t>1999-2000</t>
  </si>
  <si>
    <t>n.b.</t>
  </si>
  <si>
    <t>2000-2001</t>
  </si>
  <si>
    <t>2001-2002</t>
  </si>
  <si>
    <t>2002-2003</t>
  </si>
  <si>
    <t>2003-2004</t>
  </si>
  <si>
    <t>2004-2005</t>
  </si>
  <si>
    <t>2005-2006</t>
  </si>
  <si>
    <t>2006-2007</t>
  </si>
  <si>
    <t>2007-2008</t>
  </si>
  <si>
    <t>2008-2009</t>
  </si>
  <si>
    <t>2009-2010</t>
  </si>
  <si>
    <t>2010-2011</t>
  </si>
  <si>
    <t>Buitengewoon lager onderwijs - type 5</t>
  </si>
  <si>
    <t>Buitengewoon secundair onderwijs - type 5</t>
  </si>
  <si>
    <t>Evolutie buitengewoon onderwijs van het type 5</t>
  </si>
  <si>
    <t>2011 - 2012</t>
  </si>
  <si>
    <t>2011-2012</t>
  </si>
  <si>
    <t xml:space="preserve">     tabel hierboven ook niet meegeteld bij het hoger onderwijs.</t>
  </si>
  <si>
    <t xml:space="preserve">     Hoger beroepsonderwijs behoort tot het hoger onderwijs. HBO5-verpleegkunde werd niet meer meegeteld bij het secundair onderwijs, maar is in de </t>
  </si>
  <si>
    <t>(1) Om dubbeltellingen te vermijden werden de leerlingen in het buitengewoon onderwijs van het type 5 niet meegeteld in deze tabel (zie toelichting).</t>
  </si>
  <si>
    <t xml:space="preserve">1997 - 1998 </t>
  </si>
  <si>
    <t xml:space="preserve">1995 - 1996 </t>
  </si>
  <si>
    <t xml:space="preserve">2010 - 2011 </t>
  </si>
  <si>
    <t>onderwijs (1)</t>
  </si>
  <si>
    <t>Secundair</t>
  </si>
  <si>
    <t>Lager</t>
  </si>
  <si>
    <t>Kleuter-</t>
  </si>
  <si>
    <t>VANAF HET SCHOOLJAAR 1993-1994</t>
  </si>
  <si>
    <t>EVOLUTIE VAN DE SCHOOLBEVOLKING IN HET VOLTIJDS BASIS- EN SECUNDAIR ONDERWIJS</t>
  </si>
  <si>
    <t>2012 - 2013</t>
  </si>
  <si>
    <t>2012-2013</t>
  </si>
  <si>
    <t>(2) In 2009-2010 werd de vroegere opleiding verpleegkunde van de 4de graad secundair onderwijs omgevormd tot hoger beroepsonderwijs (HBO5-verpleegkunde).</t>
  </si>
  <si>
    <t>2009 - 2010 (2)</t>
  </si>
  <si>
    <t>Evolutie kleuteronderwijs naar soort schoolbestuur</t>
  </si>
  <si>
    <t>Evolutie kleuteronderwijs naar soort schoolbestuur en geslacht</t>
  </si>
  <si>
    <t>Evolutie lager onderwijs naar soort schoolbestuur</t>
  </si>
  <si>
    <t>Evolutie lager onderwijs naar soort schoolbestuur en geslacht</t>
  </si>
  <si>
    <t>Evolutie secundair onderwijs naar soort schoolbestuur</t>
  </si>
  <si>
    <t>Evolutie secundair onderwijs naar soort schoolbestuur en geslacht</t>
  </si>
  <si>
    <t>2013 - 2014</t>
  </si>
  <si>
    <t>2013-2014</t>
  </si>
  <si>
    <t>VOLTIJDS GEWOON SECUNDAIR ONDERWIJS (1)</t>
  </si>
  <si>
    <t>VOLTIJDS GEWOON SECUNDAIR ONDERWIJS NAAR GESLACHT (1)</t>
  </si>
  <si>
    <t>Evolutie leerplichtonderwijs en hoger onderwijs naar onderwijsniveau en geslacht</t>
  </si>
  <si>
    <t>2014 - 2015</t>
  </si>
  <si>
    <t>2014-2015</t>
  </si>
  <si>
    <t>2015 - 2016</t>
  </si>
  <si>
    <t>2015-2016</t>
  </si>
  <si>
    <t>16EVO01</t>
  </si>
  <si>
    <t>16EVO02</t>
  </si>
  <si>
    <t>16EVO03</t>
  </si>
  <si>
    <t>16EVO04</t>
  </si>
  <si>
    <t>16EVO05</t>
  </si>
  <si>
    <t>16EVO06</t>
  </si>
  <si>
    <t>16EVO08</t>
  </si>
  <si>
    <t>16EVO09</t>
  </si>
  <si>
    <t>16EVO10</t>
  </si>
  <si>
    <t>2016 - 2017</t>
  </si>
  <si>
    <t>Schooljaar 2016-2017</t>
  </si>
  <si>
    <t>2016-2017</t>
  </si>
  <si>
    <t>16EVO11</t>
  </si>
  <si>
    <t>Evolutie volwassenenonderwijs en basiseducatie</t>
  </si>
  <si>
    <t>16EVO12</t>
  </si>
  <si>
    <t>Evolutie deeltijds kunstonderwijs</t>
  </si>
  <si>
    <t>VOLWASSENENONDERWIJS</t>
  </si>
  <si>
    <t>EVOLUTIE VAN HET AANTAL CURSISTEN VANAF DE REFERTEPERIODE 1/4/2009 - 31/3/2010</t>
  </si>
  <si>
    <t>SECUNDAIR VOLWASSENENONDERWIJS</t>
  </si>
  <si>
    <t>Referteperiode</t>
  </si>
  <si>
    <t>Mannen</t>
  </si>
  <si>
    <t>Vrouwen</t>
  </si>
  <si>
    <t>n.b. (1)</t>
  </si>
  <si>
    <t>1/4/2009 - 31/3/2010</t>
  </si>
  <si>
    <t>1/4/2010 - 31/3/2011</t>
  </si>
  <si>
    <t>1/4/2011 - 31/3/2012</t>
  </si>
  <si>
    <t>1/4/2012 - 31/3/2013</t>
  </si>
  <si>
    <t>1/4/2013 - 31/3/2014</t>
  </si>
  <si>
    <t>1/4/2014 - 31/3/2015</t>
  </si>
  <si>
    <t>1/4/2015 - 31/3/2016</t>
  </si>
  <si>
    <t>1/4/2016 - 31/3/2017</t>
  </si>
  <si>
    <t>HOGER BEROEPSONDERWIJS VAN HET VOLWASSENENONDERWIJS</t>
  </si>
  <si>
    <t>SPECIFIEKE LERARENOPLEIDING VAN HET VOLWASSENENONDERWIJS</t>
  </si>
  <si>
    <t>(1) Van een beperkt aantal cursisten werd het geslacht niet geregistreerd.</t>
  </si>
  <si>
    <t>BASISEDUCATIE</t>
  </si>
  <si>
    <t>EVOLUTIE VAN HET AANTAL CURSISTEN VANAF DE REFERTEPERIODE 1/4/2010 - 31/3/2011</t>
  </si>
  <si>
    <t>DEELTIJDS KUNSTONDERWIJS</t>
  </si>
  <si>
    <t>EVOLUTIE VAN HET AANTAL LEERLINGEN (1) VANAF HET SCHOOLJAAR 1991-1992</t>
  </si>
  <si>
    <t>BEELDENDE KUNST</t>
  </si>
  <si>
    <t>1991-1992</t>
  </si>
  <si>
    <t xml:space="preserve">1991 - 1992 </t>
  </si>
  <si>
    <t>MUZIEK, WOORDKUNST EN DANS</t>
  </si>
  <si>
    <t>TOTAAL DEELTIJDS KUNSTONDERWIJS</t>
  </si>
  <si>
    <t>2005 - 2005</t>
  </si>
  <si>
    <t>PER STUDIERICHTING</t>
  </si>
  <si>
    <t>Beeldende</t>
  </si>
  <si>
    <t>Muziek, Woordkunst, Dans</t>
  </si>
  <si>
    <t>Totaal Deeltijds</t>
  </si>
  <si>
    <t>Kunst (BK)</t>
  </si>
  <si>
    <t>Muziek (M)</t>
  </si>
  <si>
    <t>Woordkunst (W)</t>
  </si>
  <si>
    <t>Dans (D)</t>
  </si>
  <si>
    <t>Totaal MWD</t>
  </si>
  <si>
    <t>Kunstonderwijs</t>
  </si>
  <si>
    <t>1991 - 1992</t>
  </si>
  <si>
    <t>1993 - 1994</t>
  </si>
  <si>
    <t>(1) De telling is gebaseerd op het aantal financierbare leerlingen, geteld op 1 februari. Wie meer dan één studierichting volgt, wordt meer dan éénmaal geteld.</t>
  </si>
  <si>
    <t xml:space="preserve">     </t>
  </si>
  <si>
    <t>School- en academiejaar 2016-2017</t>
  </si>
  <si>
    <t xml:space="preserve">EVOLUTIE VAN HET AANTAL STUDENTEN IN HET HOGER ONDERWIJS </t>
  </si>
  <si>
    <t>VANAF HET ACADIEMIEJAAR 1993-1994</t>
  </si>
  <si>
    <t>Academiejaar</t>
  </si>
  <si>
    <t>Hogescholen-</t>
  </si>
  <si>
    <t>Universitair</t>
  </si>
  <si>
    <t xml:space="preserve">1994 - 1995 </t>
  </si>
  <si>
    <t xml:space="preserve">1998 - 1999 </t>
  </si>
  <si>
    <t>1999 - 2000 (1)(2)</t>
  </si>
  <si>
    <t xml:space="preserve">2000 - 2001 </t>
  </si>
  <si>
    <t xml:space="preserve">2001 - 2002 </t>
  </si>
  <si>
    <t xml:space="preserve">2002 - 2003 </t>
  </si>
  <si>
    <t xml:space="preserve">2003 - 2004 </t>
  </si>
  <si>
    <t xml:space="preserve">2004 - 2005 </t>
  </si>
  <si>
    <t>2005 - 2006 (3)</t>
  </si>
  <si>
    <t>2008 - 2009 (4)</t>
  </si>
  <si>
    <t>2013 - 2014 (5)</t>
  </si>
  <si>
    <t>(1) Vanaf het academiejaar 1999-2000 worden de IAJ-studenten (Individueel Aangepast Jaarprogramma) slechts éénmaal geteld, in het laagste</t>
  </si>
  <si>
    <t xml:space="preserve">      jaar waarin ze zijn ingeschreven. In de voorgaande academiejaren werden ze dubbel geteld.</t>
  </si>
  <si>
    <t>(2) Voor het hogescholenonderwijs en het universitair onderwijs worden vanaf 1999-2000 het aantal hoofdinschrijvingen in de basisopleidingen</t>
  </si>
  <si>
    <t xml:space="preserve">      geteld.  De vrije studenten zijn niet opgenomen in de cijfers.</t>
  </si>
  <si>
    <t>(3) Vanaf 2005-2006 t.e.m. 2007-2008 betreft het de eerste inschrijving van de studenten met een diplomacontract, en dit in een instelling van het hoger</t>
  </si>
  <si>
    <t xml:space="preserve">      onderwijs in het huidige academiejaar. Tot 2004-2005 gaat het om het aantal hoofdinschrijvingen in de basisopleidingen.</t>
  </si>
  <si>
    <t>(4) Vanaf 2008-2009 is de som van het aantal studenten in het hogescholenonderwijs en het universitair onderwijs in deze tabel niet gelijk aan de som van de</t>
  </si>
  <si>
    <t xml:space="preserve">      aantallen in de kolommen Mannen, Vrouwen en Totaal. In de laatste kolommen wordt een student die zowel in een hogeschool als in een universiteit</t>
  </si>
  <si>
    <t xml:space="preserve">      ingeschreven is immers maar één keer geteld.</t>
  </si>
  <si>
    <t xml:space="preserve">(5) In academiejaar 2013-2014 hebben de hogescholen hun academische bachelor- en masteropleidingen, met uitzondering van de kunstopleidingen </t>
  </si>
  <si>
    <t xml:space="preserve">      en de academische opleidingen van Hogere Zeevaartschool, overgedragen aan de universiteiten. Na de integratie bieden de hogescholen nog verder </t>
  </si>
  <si>
    <t xml:space="preserve">      hun professionele opleidingen aan en binnen het kader van een “School of Arts” ook nog academische kunstopleidingen (in de studiegebieden</t>
  </si>
  <si>
    <t xml:space="preserve">      Audiovisuele en beeldende kunst, en Muziek en podiumkunsten).</t>
  </si>
  <si>
    <t>HOGER ONDERWIJS</t>
  </si>
  <si>
    <t>EVOLUTIE VAN HET AANTAL STUDENTEN PER SOORT OPLEIDING EN GESLACHT</t>
  </si>
  <si>
    <t>BAMA en Basisopleidingen en initiële lerarenopleidingen</t>
  </si>
  <si>
    <t>2005 - 2006 (1)</t>
  </si>
  <si>
    <t xml:space="preserve">2006 - 2007 </t>
  </si>
  <si>
    <t>2008 - 2009 (2)</t>
  </si>
  <si>
    <t xml:space="preserve">2009 - 2010 </t>
  </si>
  <si>
    <t>Bachelor na bachelor</t>
  </si>
  <si>
    <t>Master na master</t>
  </si>
  <si>
    <t>2013 - 2014 (3)</t>
  </si>
  <si>
    <t>Specifieke lerarenopleiding na professioneel gerichte bachelor</t>
  </si>
  <si>
    <t>Voortgezette opleidingen</t>
  </si>
  <si>
    <t>Voortgezette lerarenopleidingen</t>
  </si>
  <si>
    <t>Initiële lerarenopleiding van academisch niveau</t>
  </si>
  <si>
    <t>Academische Initiële lerarenopleiding</t>
  </si>
  <si>
    <t>Aanvullende opleiding GAS</t>
  </si>
  <si>
    <t>Specialisatie opleiding GGS</t>
  </si>
  <si>
    <t>Aantal studenten ingeschreven met een diplomacontract per professioneel en academisch niveau</t>
  </si>
  <si>
    <t>Professioneel gerichte bachelor en basisopleidingen</t>
  </si>
  <si>
    <t>Academische opleidingen en basisopleidingen</t>
  </si>
  <si>
    <t>(1) Vanaf 2005-2006 betreft het de eerste inschrijving van de studenten met een diplomacontract; en dit in een instelling van het hoger onderwijs in het</t>
  </si>
  <si>
    <t xml:space="preserve">      huidige academiejaar. Daarnaast kunnen de studenten zich nog inschrijven in een andere opleiding. Dit zijn dan tweede of volgende inschrijvingen. </t>
  </si>
  <si>
    <t xml:space="preserve">      Alle onderwijstalen worden opgenomen. Tot 2004-2005 gaat het om het aantal hoofdinschrijvingen in de Nederlandse onderwijstaal.</t>
  </si>
  <si>
    <t>(2) Vanaf 2008-2009 wordt het concept 'eerste inschrijving' verlaten. Een student kan in meerdere opleidingen ingeschreven zijn.</t>
  </si>
  <si>
    <t xml:space="preserve">      Een student die met een diplomacontract in verschillende opleidingen ingeschreven is, wordt meerdere keren meegeteld in bovenstaande tabellen.</t>
  </si>
  <si>
    <t xml:space="preserve">(3) In academiejaar 2013-2014 hebben de hogescholen hun academische bachelor- en masteropleidingen, met uitzondering van de kunstopleidingen </t>
  </si>
  <si>
    <t>16EVO07</t>
  </si>
  <si>
    <t>Evolutie hoger onderwijs: aantal studenten per soort opleiding en geslacht</t>
  </si>
  <si>
    <t>(1) Om de uniformiteit van het jaarboek de behouden werd in tegenstelling tot de voorgaande edities geen rekening gehouden met de hoofdstructuur van de specifieke lerarenopleidingen. In deze tabellen worden zowel de specifieke lerarenopleidingen van hogescholen als universiteiten opgenomen.</t>
  </si>
  <si>
    <t>Specifieke lerarenopleiding na master (1)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</si>
</sst>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
    <numFmt numFmtId="166" formatCode="#,##0.0"/>
    <numFmt numFmtId="167" formatCode="0.000000"/>
    <numFmt numFmtId="168" formatCode="0.000%"/>
    <numFmt numFmtId="169" formatCode="0.0%"/>
    <numFmt numFmtId="170" formatCode="0.0000%"/>
    <numFmt numFmtId="171" formatCode="#,##0.00;0.00;&quot;-&quot;"/>
    <numFmt numFmtId="172" formatCode="#,##0.0;0.0;&quot;-&quot;"/>
    <numFmt numFmtId="173" formatCode="&quot;Ja&quot;;&quot;Ja&quot;;&quot;Nee&quot;"/>
    <numFmt numFmtId="174" formatCode="&quot;Waar&quot;;&quot;Waar&quot;;&quot;Onwaar&quot;"/>
    <numFmt numFmtId="175" formatCode="&quot;Aan&quot;;&quot;Aan&quot;;&quot;Uit&quot;"/>
    <numFmt numFmtId="176" formatCode="[$€-2]\ #.##000_);[Red]\([$€-2]\ #.##000\)"/>
  </numFmts>
  <fonts count="52">
    <font>
      <sz val="10"/>
      <name val="Arial"/>
      <family val="0"/>
    </font>
    <font>
      <sz val="11"/>
      <color indexed="8"/>
      <name val="Calibri"/>
      <family val="2"/>
    </font>
    <font>
      <sz val="8"/>
      <name val="Arial"/>
      <family val="2"/>
    </font>
    <font>
      <b/>
      <sz val="8"/>
      <name val="Arial"/>
      <family val="2"/>
    </font>
    <font>
      <sz val="10"/>
      <name val="Helv"/>
      <family val="0"/>
    </font>
    <font>
      <sz val="10"/>
      <name val="MS Sans Serif"/>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9"/>
      <name val="Arial"/>
      <family val="2"/>
    </font>
    <font>
      <sz val="8"/>
      <name val="MS Sans Serif"/>
      <family val="2"/>
    </font>
    <font>
      <sz val="8"/>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b/>
      <sz val="11"/>
      <color indexed="10"/>
      <name val="Arial"/>
      <family val="2"/>
    </font>
    <font>
      <b/>
      <sz val="8"/>
      <color indexed="8"/>
      <name val="Arial"/>
      <family val="2"/>
    </font>
    <font>
      <b/>
      <sz val="8"/>
      <color indexed="10"/>
      <name val="Arial"/>
      <family val="2"/>
    </font>
    <font>
      <sz val="10.5"/>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b/>
      <sz val="11"/>
      <color rgb="FFFF0000"/>
      <name val="Arial"/>
      <family val="2"/>
    </font>
    <font>
      <sz val="8"/>
      <color theme="1"/>
      <name val="Arial"/>
      <family val="2"/>
    </font>
    <font>
      <b/>
      <sz val="8"/>
      <color theme="1"/>
      <name val="Arial"/>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thin"/>
      <top style="thin"/>
      <bottom style="thin"/>
    </border>
    <border>
      <left style="thin"/>
      <right/>
      <top style="double"/>
      <bottom/>
    </border>
    <border>
      <left/>
      <right style="thin"/>
      <top style="double"/>
      <bottom/>
    </border>
    <border>
      <left style="thin"/>
      <right style="thin"/>
      <top style="double"/>
      <bottom/>
    </border>
    <border>
      <left style="thin"/>
      <right style="thin"/>
      <top/>
      <bottom style="double"/>
    </border>
    <border>
      <left/>
      <right/>
      <top style="double"/>
      <bottom/>
    </border>
    <border>
      <left/>
      <right/>
      <top style="double"/>
      <bottom style="thin"/>
    </border>
    <border>
      <left style="thin"/>
      <right style="thin"/>
      <top style="double"/>
      <bottom style="thin"/>
    </border>
    <border>
      <left style="thin"/>
      <right style="thin"/>
      <top style="medium"/>
      <bottom style="thin"/>
    </border>
    <border>
      <left/>
      <right style="thin"/>
      <top/>
      <bottom style="double"/>
    </border>
    <border>
      <left style="thin"/>
      <right/>
      <top/>
      <bottom style="double"/>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37" fillId="0" borderId="3" applyNumberFormat="0" applyFill="0" applyAlignment="0" applyProtection="0"/>
    <xf numFmtId="0" fontId="38" fillId="28" borderId="0" applyNumberFormat="0" applyBorder="0" applyAlignment="0" applyProtection="0"/>
    <xf numFmtId="3" fontId="2" fillId="1" borderId="4" applyBorder="0">
      <alignment/>
      <protection/>
    </xf>
    <xf numFmtId="3" fontId="2" fillId="1" borderId="4" applyBorder="0">
      <alignment/>
      <protection/>
    </xf>
    <xf numFmtId="0" fontId="3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7" fillId="1" borderId="8">
      <alignment horizontal="center" vertical="top" textRotation="90"/>
      <protection/>
    </xf>
    <xf numFmtId="0" fontId="43" fillId="30" borderId="0" applyNumberFormat="0" applyBorder="0" applyAlignment="0" applyProtection="0"/>
    <xf numFmtId="4" fontId="4" fillId="0" borderId="0" applyFont="0" applyFill="0" applyBorder="0" applyAlignment="0" applyProtection="0"/>
    <xf numFmtId="0" fontId="8" fillId="0" borderId="9">
      <alignment/>
      <protection/>
    </xf>
    <xf numFmtId="0" fontId="0" fillId="31" borderId="10" applyNumberFormat="0" applyFont="0" applyAlignment="0" applyProtection="0"/>
    <xf numFmtId="0" fontId="44" fillId="32" borderId="0" applyNumberFormat="0" applyBorder="0" applyAlignment="0" applyProtection="0"/>
    <xf numFmtId="169" fontId="5" fillId="0" borderId="0" applyFont="0" applyFill="0" applyBorder="0" applyAlignment="0" applyProtection="0"/>
    <xf numFmtId="10" fontId="5" fillId="0" borderId="0">
      <alignment/>
      <protection/>
    </xf>
    <xf numFmtId="168" fontId="5" fillId="0" borderId="0" applyFont="0" applyFill="0" applyBorder="0" applyAlignment="0" applyProtection="0"/>
    <xf numFmtId="170" fontId="6"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0" fontId="0" fillId="0" borderId="0">
      <alignment/>
      <protection/>
    </xf>
    <xf numFmtId="0" fontId="0" fillId="0" borderId="0">
      <alignment/>
      <protection/>
    </xf>
    <xf numFmtId="0" fontId="33"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9" fillId="0" borderId="9" applyBorder="0" applyAlignment="0">
      <protection/>
    </xf>
    <xf numFmtId="0" fontId="10" fillId="0" borderId="0">
      <alignment/>
      <protection/>
    </xf>
    <xf numFmtId="0" fontId="11" fillId="33" borderId="9" applyBorder="0">
      <alignment/>
      <protection/>
    </xf>
    <xf numFmtId="0" fontId="45"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381">
    <xf numFmtId="0" fontId="0" fillId="0" borderId="0" xfId="0" applyAlignment="1">
      <alignment/>
    </xf>
    <xf numFmtId="0" fontId="3" fillId="0" borderId="0" xfId="0" applyFont="1" applyBorder="1" applyAlignment="1">
      <alignment/>
    </xf>
    <xf numFmtId="3" fontId="2" fillId="0" borderId="0" xfId="75" applyNumberFormat="1" applyFont="1">
      <alignment/>
      <protection/>
    </xf>
    <xf numFmtId="10" fontId="2" fillId="0" borderId="0" xfId="75" applyNumberFormat="1" applyFont="1">
      <alignment/>
      <protection/>
    </xf>
    <xf numFmtId="9" fontId="2" fillId="0" borderId="0" xfId="75" applyNumberFormat="1" applyFont="1">
      <alignment/>
      <protection/>
    </xf>
    <xf numFmtId="0" fontId="2" fillId="0" borderId="0" xfId="75" applyFont="1">
      <alignment/>
      <protection/>
    </xf>
    <xf numFmtId="3" fontId="3" fillId="0" borderId="0" xfId="75" applyNumberFormat="1" applyFont="1" applyAlignment="1">
      <alignment horizontal="centerContinuous"/>
      <protection/>
    </xf>
    <xf numFmtId="3" fontId="2" fillId="0" borderId="0" xfId="75" applyNumberFormat="1" applyFont="1" applyAlignment="1">
      <alignment horizontal="centerContinuous"/>
      <protection/>
    </xf>
    <xf numFmtId="10" fontId="2" fillId="0" borderId="0" xfId="75" applyNumberFormat="1" applyFont="1" applyAlignment="1">
      <alignment horizontal="centerContinuous"/>
      <protection/>
    </xf>
    <xf numFmtId="0" fontId="2" fillId="0" borderId="0" xfId="75" applyFont="1" applyAlignment="1">
      <alignment horizontal="centerContinuous"/>
      <protection/>
    </xf>
    <xf numFmtId="9" fontId="2" fillId="0" borderId="0" xfId="75" applyNumberFormat="1" applyFont="1" applyAlignment="1">
      <alignment horizontal="centerContinuous"/>
      <protection/>
    </xf>
    <xf numFmtId="3" fontId="2" fillId="0" borderId="4" xfId="75" applyNumberFormat="1" applyFont="1" applyBorder="1">
      <alignment/>
      <protection/>
    </xf>
    <xf numFmtId="3" fontId="2" fillId="0" borderId="4" xfId="75" applyNumberFormat="1" applyFont="1" applyBorder="1" applyAlignment="1">
      <alignment horizontal="centerContinuous"/>
      <protection/>
    </xf>
    <xf numFmtId="10" fontId="2" fillId="0" borderId="12" xfId="75" applyNumberFormat="1" applyFont="1" applyBorder="1" applyAlignment="1">
      <alignment horizontal="centerContinuous"/>
      <protection/>
    </xf>
    <xf numFmtId="9" fontId="2" fillId="0" borderId="13" xfId="75" applyNumberFormat="1" applyFont="1" applyBorder="1" applyAlignment="1">
      <alignment horizontal="centerContinuous"/>
      <protection/>
    </xf>
    <xf numFmtId="10" fontId="2" fillId="0" borderId="13" xfId="75" applyNumberFormat="1" applyFont="1" applyBorder="1" applyAlignment="1">
      <alignment horizontal="centerContinuous"/>
      <protection/>
    </xf>
    <xf numFmtId="3" fontId="2" fillId="0" borderId="14" xfId="75" applyNumberFormat="1" applyFont="1" applyBorder="1" applyAlignment="1">
      <alignment horizontal="centerContinuous"/>
      <protection/>
    </xf>
    <xf numFmtId="3" fontId="2" fillId="0" borderId="15" xfId="75" applyNumberFormat="1" applyFont="1" applyBorder="1" applyAlignment="1">
      <alignment horizontal="centerContinuous"/>
      <protection/>
    </xf>
    <xf numFmtId="3" fontId="2" fillId="0" borderId="16" xfId="75" applyNumberFormat="1" applyFont="1" applyBorder="1" applyAlignment="1">
      <alignment horizontal="centerContinuous"/>
      <protection/>
    </xf>
    <xf numFmtId="3" fontId="2" fillId="0" borderId="14" xfId="75" applyNumberFormat="1" applyFont="1" applyBorder="1">
      <alignment/>
      <protection/>
    </xf>
    <xf numFmtId="9" fontId="2" fillId="0" borderId="17" xfId="75" applyNumberFormat="1" applyFont="1" applyBorder="1">
      <alignment/>
      <protection/>
    </xf>
    <xf numFmtId="10" fontId="2" fillId="0" borderId="17" xfId="75" applyNumberFormat="1" applyFont="1" applyBorder="1" applyAlignment="1">
      <alignment horizontal="centerContinuous"/>
      <protection/>
    </xf>
    <xf numFmtId="3" fontId="2" fillId="0" borderId="15" xfId="75" applyNumberFormat="1" applyFont="1" applyBorder="1" applyAlignment="1">
      <alignment horizontal="right"/>
      <protection/>
    </xf>
    <xf numFmtId="3" fontId="2" fillId="0" borderId="18" xfId="75" applyNumberFormat="1" applyFont="1" applyBorder="1" applyAlignment="1">
      <alignment horizontal="centerContinuous"/>
      <protection/>
    </xf>
    <xf numFmtId="10" fontId="2" fillId="0" borderId="19" xfId="75" applyNumberFormat="1" applyFont="1" applyBorder="1" applyAlignment="1">
      <alignment horizontal="centerContinuous"/>
      <protection/>
    </xf>
    <xf numFmtId="9" fontId="2" fillId="0" borderId="20" xfId="75" applyNumberFormat="1" applyFont="1" applyBorder="1" applyAlignment="1">
      <alignment horizontal="centerContinuous"/>
      <protection/>
    </xf>
    <xf numFmtId="0" fontId="2" fillId="0" borderId="0" xfId="75" applyFont="1" applyAlignment="1">
      <alignment horizontal="right"/>
      <protection/>
    </xf>
    <xf numFmtId="3" fontId="2" fillId="0" borderId="14" xfId="75" applyNumberFormat="1" applyFont="1" applyBorder="1" applyAlignment="1">
      <alignment/>
      <protection/>
    </xf>
    <xf numFmtId="1" fontId="2" fillId="1" borderId="17" xfId="75" applyNumberFormat="1" applyFont="1" applyFill="1" applyBorder="1" applyAlignment="1">
      <alignment/>
      <protection/>
    </xf>
    <xf numFmtId="2" fontId="2" fillId="0" borderId="17" xfId="75" applyNumberFormat="1" applyFont="1" applyBorder="1">
      <alignment/>
      <protection/>
    </xf>
    <xf numFmtId="0" fontId="2" fillId="0" borderId="0" xfId="75" applyFont="1" applyBorder="1">
      <alignment/>
      <protection/>
    </xf>
    <xf numFmtId="2" fontId="2" fillId="0" borderId="0" xfId="75" applyNumberFormat="1" applyFont="1" applyBorder="1" applyAlignment="1">
      <alignment/>
      <protection/>
    </xf>
    <xf numFmtId="0" fontId="2" fillId="0" borderId="14" xfId="75" applyFont="1" applyBorder="1">
      <alignment/>
      <protection/>
    </xf>
    <xf numFmtId="3" fontId="2" fillId="1" borderId="14" xfId="75" applyNumberFormat="1" applyFont="1" applyFill="1" applyBorder="1">
      <alignment/>
      <protection/>
    </xf>
    <xf numFmtId="2" fontId="2" fillId="1" borderId="17" xfId="75" applyNumberFormat="1" applyFont="1" applyFill="1" applyBorder="1">
      <alignment/>
      <protection/>
    </xf>
    <xf numFmtId="2" fontId="2" fillId="0" borderId="17" xfId="75" applyNumberFormat="1" applyFont="1" applyBorder="1" applyAlignment="1">
      <alignment/>
      <protection/>
    </xf>
    <xf numFmtId="3" fontId="2" fillId="0" borderId="15" xfId="75" applyNumberFormat="1" applyFont="1" applyBorder="1">
      <alignment/>
      <protection/>
    </xf>
    <xf numFmtId="3" fontId="2" fillId="0" borderId="15" xfId="75" applyNumberFormat="1" applyFont="1" applyBorder="1" applyAlignment="1">
      <alignment/>
      <protection/>
    </xf>
    <xf numFmtId="2" fontId="2" fillId="0" borderId="21" xfId="75" applyNumberFormat="1" applyFont="1" applyBorder="1" applyAlignment="1">
      <alignment/>
      <protection/>
    </xf>
    <xf numFmtId="2" fontId="2" fillId="0" borderId="16" xfId="75" applyNumberFormat="1" applyFont="1" applyBorder="1" applyAlignment="1">
      <alignment/>
      <protection/>
    </xf>
    <xf numFmtId="1" fontId="2" fillId="1" borderId="16" xfId="75" applyNumberFormat="1" applyFont="1" applyFill="1" applyBorder="1" applyAlignment="1">
      <alignment/>
      <protection/>
    </xf>
    <xf numFmtId="2" fontId="2" fillId="0" borderId="16" xfId="75" applyNumberFormat="1" applyFont="1" applyBorder="1">
      <alignment/>
      <protection/>
    </xf>
    <xf numFmtId="2" fontId="2" fillId="0" borderId="0" xfId="75" applyNumberFormat="1" applyFont="1">
      <alignment/>
      <protection/>
    </xf>
    <xf numFmtId="1" fontId="2" fillId="1" borderId="17" xfId="75" applyNumberFormat="1" applyFont="1" applyFill="1" applyBorder="1" applyAlignment="1">
      <alignment horizontal="right"/>
      <protection/>
    </xf>
    <xf numFmtId="2" fontId="2" fillId="0" borderId="17" xfId="75" applyNumberFormat="1" applyFont="1" applyFill="1" applyBorder="1">
      <alignment/>
      <protection/>
    </xf>
    <xf numFmtId="1" fontId="2" fillId="0" borderId="0" xfId="75" applyNumberFormat="1" applyFont="1">
      <alignment/>
      <protection/>
    </xf>
    <xf numFmtId="2" fontId="2" fillId="0" borderId="0" xfId="75" applyNumberFormat="1" applyFont="1" applyBorder="1">
      <alignment/>
      <protection/>
    </xf>
    <xf numFmtId="164" fontId="2" fillId="0" borderId="14" xfId="75" applyNumberFormat="1" applyFont="1" applyBorder="1">
      <alignment/>
      <protection/>
    </xf>
    <xf numFmtId="164" fontId="2" fillId="0" borderId="0" xfId="75" applyNumberFormat="1" applyFont="1" applyBorder="1">
      <alignment/>
      <protection/>
    </xf>
    <xf numFmtId="2" fontId="2" fillId="0" borderId="21" xfId="75" applyNumberFormat="1" applyFont="1" applyBorder="1">
      <alignment/>
      <protection/>
    </xf>
    <xf numFmtId="164" fontId="2" fillId="0" borderId="15" xfId="75" applyNumberFormat="1" applyFont="1" applyBorder="1">
      <alignment/>
      <protection/>
    </xf>
    <xf numFmtId="164" fontId="2" fillId="0" borderId="21" xfId="75" applyNumberFormat="1" applyFont="1" applyBorder="1">
      <alignment/>
      <protection/>
    </xf>
    <xf numFmtId="1" fontId="2" fillId="1" borderId="16" xfId="75" applyNumberFormat="1" applyFont="1" applyFill="1" applyBorder="1" applyAlignment="1">
      <alignment horizontal="right"/>
      <protection/>
    </xf>
    <xf numFmtId="3" fontId="2" fillId="0" borderId="0" xfId="75" applyNumberFormat="1" applyFont="1" applyBorder="1">
      <alignment/>
      <protection/>
    </xf>
    <xf numFmtId="3" fontId="2" fillId="0" borderId="12" xfId="75" applyNumberFormat="1" applyFont="1" applyBorder="1" applyAlignment="1">
      <alignment horizontal="centerContinuous"/>
      <protection/>
    </xf>
    <xf numFmtId="0" fontId="2" fillId="0" borderId="12" xfId="75" applyFont="1" applyBorder="1" applyAlignment="1">
      <alignment horizontal="centerContinuous"/>
      <protection/>
    </xf>
    <xf numFmtId="3" fontId="2" fillId="0" borderId="13" xfId="75" applyNumberFormat="1" applyFont="1" applyBorder="1" applyAlignment="1">
      <alignment horizontal="centerContinuous"/>
      <protection/>
    </xf>
    <xf numFmtId="3" fontId="2" fillId="0" borderId="14" xfId="75" applyNumberFormat="1" applyFont="1" applyBorder="1" applyAlignment="1">
      <alignment horizontal="center"/>
      <protection/>
    </xf>
    <xf numFmtId="3" fontId="2" fillId="0" borderId="17" xfId="75" applyNumberFormat="1" applyFont="1" applyBorder="1">
      <alignment/>
      <protection/>
    </xf>
    <xf numFmtId="0" fontId="2" fillId="0" borderId="14" xfId="75" applyFont="1" applyBorder="1" applyAlignment="1">
      <alignment horizontal="centerContinuous"/>
      <protection/>
    </xf>
    <xf numFmtId="3" fontId="2" fillId="0" borderId="17" xfId="75" applyNumberFormat="1" applyFont="1" applyBorder="1" applyAlignment="1">
      <alignment horizontal="centerContinuous"/>
      <protection/>
    </xf>
    <xf numFmtId="3" fontId="2" fillId="0" borderId="18" xfId="75" applyNumberFormat="1" applyFont="1" applyBorder="1" applyAlignment="1">
      <alignment horizontal="right"/>
      <protection/>
    </xf>
    <xf numFmtId="3" fontId="2" fillId="0" borderId="19" xfId="75" applyNumberFormat="1" applyFont="1" applyBorder="1" applyAlignment="1">
      <alignment horizontal="right"/>
      <protection/>
    </xf>
    <xf numFmtId="3" fontId="2" fillId="0" borderId="20" xfId="75" applyNumberFormat="1" applyFont="1" applyBorder="1" applyAlignment="1">
      <alignment horizontal="right"/>
      <protection/>
    </xf>
    <xf numFmtId="2" fontId="2" fillId="0" borderId="14" xfId="75" applyNumberFormat="1" applyFont="1" applyBorder="1">
      <alignment/>
      <protection/>
    </xf>
    <xf numFmtId="3" fontId="2" fillId="0" borderId="22" xfId="75" applyNumberFormat="1" applyFont="1" applyBorder="1">
      <alignment/>
      <protection/>
    </xf>
    <xf numFmtId="0" fontId="2" fillId="0" borderId="17" xfId="75" applyFont="1" applyBorder="1">
      <alignment/>
      <protection/>
    </xf>
    <xf numFmtId="3" fontId="2" fillId="0" borderId="23" xfId="75" applyNumberFormat="1" applyFont="1" applyBorder="1">
      <alignment/>
      <protection/>
    </xf>
    <xf numFmtId="3" fontId="2" fillId="0" borderId="21" xfId="75" applyNumberFormat="1" applyFont="1" applyBorder="1">
      <alignment/>
      <protection/>
    </xf>
    <xf numFmtId="3" fontId="2" fillId="0" borderId="16" xfId="75" applyNumberFormat="1" applyFont="1" applyBorder="1">
      <alignment/>
      <protection/>
    </xf>
    <xf numFmtId="2" fontId="2" fillId="0" borderId="15" xfId="75" applyNumberFormat="1" applyFont="1" applyBorder="1">
      <alignment/>
      <protection/>
    </xf>
    <xf numFmtId="0" fontId="3" fillId="0" borderId="0" xfId="75" applyFont="1" applyAlignment="1">
      <alignment horizontal="centerContinuous"/>
      <protection/>
    </xf>
    <xf numFmtId="1" fontId="2" fillId="1" borderId="17" xfId="75" applyNumberFormat="1" applyFont="1" applyFill="1" applyBorder="1">
      <alignment/>
      <protection/>
    </xf>
    <xf numFmtId="1" fontId="2" fillId="1" borderId="16" xfId="75" applyNumberFormat="1" applyFont="1" applyFill="1" applyBorder="1">
      <alignment/>
      <protection/>
    </xf>
    <xf numFmtId="10" fontId="2" fillId="0" borderId="19" xfId="75" applyNumberFormat="1" applyFont="1" applyBorder="1" applyAlignment="1">
      <alignment horizontal="right"/>
      <protection/>
    </xf>
    <xf numFmtId="9" fontId="2" fillId="0" borderId="20" xfId="75" applyNumberFormat="1" applyFont="1" applyBorder="1" applyAlignment="1">
      <alignment horizontal="right"/>
      <protection/>
    </xf>
    <xf numFmtId="2" fontId="2" fillId="0" borderId="0" xfId="75" applyNumberFormat="1" applyFont="1" applyFill="1" applyBorder="1">
      <alignment/>
      <protection/>
    </xf>
    <xf numFmtId="0" fontId="2" fillId="0" borderId="4" xfId="75" applyFont="1" applyBorder="1" applyAlignment="1">
      <alignment horizontal="centerContinuous"/>
      <protection/>
    </xf>
    <xf numFmtId="3" fontId="2" fillId="0" borderId="24" xfId="75" applyNumberFormat="1" applyFont="1" applyBorder="1" applyAlignment="1">
      <alignment horizontal="centerContinuous"/>
      <protection/>
    </xf>
    <xf numFmtId="3" fontId="2" fillId="0" borderId="19" xfId="75" applyNumberFormat="1" applyFont="1" applyBorder="1" applyAlignment="1">
      <alignment horizontal="centerContinuous"/>
      <protection/>
    </xf>
    <xf numFmtId="3" fontId="2" fillId="0" borderId="20" xfId="75" applyNumberFormat="1" applyFont="1" applyBorder="1" applyAlignment="1">
      <alignment horizontal="centerContinuous"/>
      <protection/>
    </xf>
    <xf numFmtId="3" fontId="2" fillId="0" borderId="0" xfId="75" applyNumberFormat="1" applyFont="1" applyAlignment="1">
      <alignment horizontal="right"/>
      <protection/>
    </xf>
    <xf numFmtId="0" fontId="0" fillId="0" borderId="0" xfId="75" applyFont="1">
      <alignment/>
      <protection/>
    </xf>
    <xf numFmtId="0" fontId="3" fillId="0" borderId="0" xfId="75" applyFont="1">
      <alignment/>
      <protection/>
    </xf>
    <xf numFmtId="0" fontId="0" fillId="0" borderId="0" xfId="75" applyFont="1" applyAlignment="1">
      <alignment horizontal="centerContinuous"/>
      <protection/>
    </xf>
    <xf numFmtId="3" fontId="2" fillId="0" borderId="12" xfId="75" applyNumberFormat="1" applyFont="1" applyBorder="1" applyAlignment="1">
      <alignment horizontal="center"/>
      <protection/>
    </xf>
    <xf numFmtId="3" fontId="2" fillId="0" borderId="13" xfId="75" applyNumberFormat="1" applyFont="1" applyBorder="1">
      <alignment/>
      <protection/>
    </xf>
    <xf numFmtId="0" fontId="0" fillId="0" borderId="0" xfId="75" applyFont="1" applyBorder="1">
      <alignment/>
      <protection/>
    </xf>
    <xf numFmtId="164" fontId="2" fillId="0" borderId="0" xfId="75" applyNumberFormat="1" applyFont="1">
      <alignment/>
      <protection/>
    </xf>
    <xf numFmtId="164" fontId="2" fillId="0" borderId="17" xfId="75" applyNumberFormat="1" applyFont="1" applyBorder="1">
      <alignment/>
      <protection/>
    </xf>
    <xf numFmtId="1" fontId="2" fillId="0" borderId="0" xfId="75" applyNumberFormat="1" applyFont="1" applyFill="1" applyBorder="1" applyAlignment="1">
      <alignment horizontal="right"/>
      <protection/>
    </xf>
    <xf numFmtId="1" fontId="2" fillId="0" borderId="0" xfId="75" applyNumberFormat="1" applyFont="1" applyFill="1" applyBorder="1">
      <alignment/>
      <protection/>
    </xf>
    <xf numFmtId="171" fontId="2" fillId="0" borderId="16" xfId="75" applyNumberFormat="1" applyFont="1" applyBorder="1">
      <alignment/>
      <protection/>
    </xf>
    <xf numFmtId="171" fontId="2" fillId="0" borderId="17" xfId="75" applyNumberFormat="1" applyFont="1" applyBorder="1">
      <alignment/>
      <protection/>
    </xf>
    <xf numFmtId="1" fontId="2" fillId="34" borderId="0" xfId="75" applyNumberFormat="1" applyFont="1" applyFill="1" applyBorder="1" applyAlignment="1">
      <alignment horizontal="right"/>
      <protection/>
    </xf>
    <xf numFmtId="0" fontId="3" fillId="0" borderId="0" xfId="0" applyFont="1" applyFill="1" applyBorder="1" applyAlignment="1">
      <alignment/>
    </xf>
    <xf numFmtId="3" fontId="2" fillId="0" borderId="0" xfId="75" applyNumberFormat="1" applyFont="1" applyFill="1">
      <alignment/>
      <protection/>
    </xf>
    <xf numFmtId="10" fontId="2" fillId="0" borderId="0" xfId="75" applyNumberFormat="1" applyFont="1" applyFill="1">
      <alignment/>
      <protection/>
    </xf>
    <xf numFmtId="9" fontId="2" fillId="0" borderId="0" xfId="75" applyNumberFormat="1" applyFont="1" applyFill="1" applyBorder="1">
      <alignment/>
      <protection/>
    </xf>
    <xf numFmtId="0" fontId="2" fillId="0" borderId="0" xfId="75" applyFont="1" applyFill="1">
      <alignment/>
      <protection/>
    </xf>
    <xf numFmtId="3" fontId="3" fillId="0" borderId="0" xfId="75" applyNumberFormat="1" applyFont="1" applyFill="1" applyAlignment="1">
      <alignment horizontal="centerContinuous"/>
      <protection/>
    </xf>
    <xf numFmtId="3" fontId="2" fillId="0" borderId="0" xfId="75" applyNumberFormat="1" applyFont="1" applyFill="1" applyAlignment="1">
      <alignment horizontal="centerContinuous"/>
      <protection/>
    </xf>
    <xf numFmtId="10" fontId="2" fillId="0" borderId="0" xfId="75" applyNumberFormat="1" applyFont="1" applyFill="1" applyAlignment="1">
      <alignment horizontal="centerContinuous"/>
      <protection/>
    </xf>
    <xf numFmtId="0" fontId="2" fillId="0" borderId="0" xfId="75" applyFont="1" applyFill="1" applyAlignment="1">
      <alignment horizontal="centerContinuous"/>
      <protection/>
    </xf>
    <xf numFmtId="9" fontId="2" fillId="0" borderId="0" xfId="75" applyNumberFormat="1" applyFont="1" applyFill="1" applyBorder="1" applyAlignment="1">
      <alignment horizontal="centerContinuous"/>
      <protection/>
    </xf>
    <xf numFmtId="3" fontId="2" fillId="0" borderId="4" xfId="75" applyNumberFormat="1" applyFont="1" applyFill="1" applyBorder="1" applyAlignment="1">
      <alignment horizontal="center"/>
      <protection/>
    </xf>
    <xf numFmtId="3" fontId="2" fillId="0" borderId="4" xfId="75" applyNumberFormat="1" applyFont="1" applyFill="1" applyBorder="1" applyAlignment="1">
      <alignment horizontal="centerContinuous"/>
      <protection/>
    </xf>
    <xf numFmtId="10" fontId="2" fillId="0" borderId="12" xfId="75" applyNumberFormat="1" applyFont="1" applyFill="1" applyBorder="1" applyAlignment="1">
      <alignment horizontal="centerContinuous"/>
      <protection/>
    </xf>
    <xf numFmtId="9" fontId="2" fillId="0" borderId="12" xfId="75" applyNumberFormat="1" applyFont="1" applyFill="1" applyBorder="1" applyAlignment="1">
      <alignment horizontal="centerContinuous"/>
      <protection/>
    </xf>
    <xf numFmtId="9" fontId="2" fillId="0" borderId="13" xfId="75" applyNumberFormat="1" applyFont="1" applyFill="1" applyBorder="1" applyAlignment="1">
      <alignment horizontal="centerContinuous"/>
      <protection/>
    </xf>
    <xf numFmtId="10" fontId="2" fillId="0" borderId="13" xfId="75" applyNumberFormat="1" applyFont="1" applyFill="1" applyBorder="1" applyAlignment="1">
      <alignment horizontal="centerContinuous"/>
      <protection/>
    </xf>
    <xf numFmtId="3" fontId="2" fillId="0" borderId="14" xfId="75" applyNumberFormat="1" applyFont="1" applyFill="1" applyBorder="1" applyAlignment="1">
      <alignment horizontal="centerContinuous"/>
      <protection/>
    </xf>
    <xf numFmtId="3" fontId="2" fillId="0" borderId="15" xfId="75" applyNumberFormat="1" applyFont="1" applyFill="1" applyBorder="1" applyAlignment="1">
      <alignment horizontal="centerContinuous"/>
      <protection/>
    </xf>
    <xf numFmtId="3" fontId="2" fillId="0" borderId="16" xfId="75" applyNumberFormat="1" applyFont="1" applyFill="1" applyBorder="1" applyAlignment="1">
      <alignment horizontal="centerContinuous"/>
      <protection/>
    </xf>
    <xf numFmtId="3" fontId="2" fillId="0" borderId="14" xfId="75" applyNumberFormat="1" applyFont="1" applyFill="1" applyBorder="1">
      <alignment/>
      <protection/>
    </xf>
    <xf numFmtId="9" fontId="2" fillId="0" borderId="17" xfId="75" applyNumberFormat="1" applyFont="1" applyFill="1" applyBorder="1">
      <alignment/>
      <protection/>
    </xf>
    <xf numFmtId="10" fontId="2" fillId="0" borderId="17" xfId="75" applyNumberFormat="1" applyFont="1" applyFill="1" applyBorder="1" applyAlignment="1">
      <alignment horizontal="centerContinuous"/>
      <protection/>
    </xf>
    <xf numFmtId="3" fontId="2" fillId="0" borderId="15" xfId="75" applyNumberFormat="1" applyFont="1" applyFill="1" applyBorder="1" applyAlignment="1">
      <alignment horizontal="center"/>
      <protection/>
    </xf>
    <xf numFmtId="3" fontId="2" fillId="0" borderId="18" xfId="75" applyNumberFormat="1" applyFont="1" applyFill="1" applyBorder="1" applyAlignment="1">
      <alignment horizontal="center"/>
      <protection/>
    </xf>
    <xf numFmtId="10" fontId="2" fillId="0" borderId="19" xfId="75" applyNumberFormat="1" applyFont="1" applyFill="1" applyBorder="1" applyAlignment="1">
      <alignment horizontal="center"/>
      <protection/>
    </xf>
    <xf numFmtId="10" fontId="2" fillId="0" borderId="20" xfId="75" applyNumberFormat="1" applyFont="1" applyFill="1" applyBorder="1" applyAlignment="1">
      <alignment horizontal="center"/>
      <protection/>
    </xf>
    <xf numFmtId="0" fontId="2" fillId="0" borderId="0" xfId="75" applyFont="1" applyFill="1" applyAlignment="1">
      <alignment horizontal="center"/>
      <protection/>
    </xf>
    <xf numFmtId="9" fontId="2" fillId="0" borderId="20" xfId="75" applyNumberFormat="1" applyFont="1" applyFill="1" applyBorder="1" applyAlignment="1">
      <alignment horizontal="center"/>
      <protection/>
    </xf>
    <xf numFmtId="164" fontId="2" fillId="0" borderId="14" xfId="75" applyNumberFormat="1" applyFont="1" applyFill="1" applyBorder="1" applyAlignment="1">
      <alignment/>
      <protection/>
    </xf>
    <xf numFmtId="164" fontId="2" fillId="0" borderId="0" xfId="75" applyNumberFormat="1" applyFont="1" applyFill="1" applyBorder="1" applyAlignment="1">
      <alignment/>
      <protection/>
    </xf>
    <xf numFmtId="164" fontId="2" fillId="0" borderId="17" xfId="75" applyNumberFormat="1" applyFont="1" applyFill="1" applyBorder="1" applyAlignment="1">
      <alignment/>
      <protection/>
    </xf>
    <xf numFmtId="164" fontId="2" fillId="0" borderId="14" xfId="75" applyNumberFormat="1" applyFont="1" applyFill="1" applyBorder="1">
      <alignment/>
      <protection/>
    </xf>
    <xf numFmtId="164" fontId="2" fillId="0" borderId="0" xfId="75" applyNumberFormat="1" applyFont="1" applyFill="1" applyBorder="1">
      <alignment/>
      <protection/>
    </xf>
    <xf numFmtId="0" fontId="2" fillId="0" borderId="0" xfId="75" applyFont="1" applyFill="1" applyBorder="1">
      <alignment/>
      <protection/>
    </xf>
    <xf numFmtId="164" fontId="2" fillId="0" borderId="0" xfId="75" applyNumberFormat="1" applyFont="1" applyFill="1">
      <alignment/>
      <protection/>
    </xf>
    <xf numFmtId="3" fontId="2" fillId="0" borderId="15" xfId="75" applyNumberFormat="1" applyFont="1" applyFill="1" applyBorder="1">
      <alignment/>
      <protection/>
    </xf>
    <xf numFmtId="164" fontId="2" fillId="0" borderId="15" xfId="75" applyNumberFormat="1" applyFont="1" applyFill="1" applyBorder="1" applyAlignment="1">
      <alignment/>
      <protection/>
    </xf>
    <xf numFmtId="164" fontId="2" fillId="0" borderId="21" xfId="75" applyNumberFormat="1" applyFont="1" applyFill="1" applyBorder="1" applyAlignment="1">
      <alignment/>
      <protection/>
    </xf>
    <xf numFmtId="164" fontId="2" fillId="0" borderId="16" xfId="75" applyNumberFormat="1" applyFont="1" applyFill="1" applyBorder="1" applyAlignment="1">
      <alignment/>
      <protection/>
    </xf>
    <xf numFmtId="164" fontId="2" fillId="0" borderId="15" xfId="75" applyNumberFormat="1" applyFont="1" applyFill="1" applyBorder="1">
      <alignment/>
      <protection/>
    </xf>
    <xf numFmtId="2" fontId="2" fillId="0" borderId="16" xfId="75" applyNumberFormat="1" applyFont="1" applyFill="1" applyBorder="1">
      <alignment/>
      <protection/>
    </xf>
    <xf numFmtId="3" fontId="2" fillId="0" borderId="0" xfId="75" applyNumberFormat="1" applyFont="1" applyFill="1" applyBorder="1">
      <alignment/>
      <protection/>
    </xf>
    <xf numFmtId="0" fontId="3" fillId="0" borderId="0" xfId="75" applyFont="1" applyFill="1" applyAlignment="1">
      <alignment horizontal="centerContinuous"/>
      <protection/>
    </xf>
    <xf numFmtId="0" fontId="2" fillId="0" borderId="0" xfId="75" applyFont="1" applyFill="1" applyBorder="1" applyAlignment="1">
      <alignment horizontal="centerContinuous"/>
      <protection/>
    </xf>
    <xf numFmtId="0" fontId="2" fillId="0" borderId="0" xfId="0" applyFont="1" applyAlignment="1" quotePrefix="1">
      <alignment/>
    </xf>
    <xf numFmtId="3" fontId="2" fillId="0" borderId="15" xfId="75" applyNumberFormat="1" applyFont="1" applyBorder="1" applyAlignment="1">
      <alignment horizontal="center"/>
      <protection/>
    </xf>
    <xf numFmtId="3" fontId="2" fillId="0" borderId="4" xfId="75" applyNumberFormat="1" applyFont="1" applyBorder="1" applyAlignment="1">
      <alignment horizontal="center"/>
      <protection/>
    </xf>
    <xf numFmtId="9" fontId="2" fillId="0" borderId="12" xfId="75" applyNumberFormat="1" applyFont="1" applyBorder="1" applyAlignment="1">
      <alignment horizontal="centerContinuous"/>
      <protection/>
    </xf>
    <xf numFmtId="9" fontId="2" fillId="0" borderId="0" xfId="75" applyNumberFormat="1" applyFont="1" applyBorder="1">
      <alignment/>
      <protection/>
    </xf>
    <xf numFmtId="3" fontId="2" fillId="0" borderId="18" xfId="75" applyNumberFormat="1" applyFont="1" applyBorder="1" applyAlignment="1">
      <alignment horizontal="center"/>
      <protection/>
    </xf>
    <xf numFmtId="10" fontId="2" fillId="0" borderId="19" xfId="75" applyNumberFormat="1" applyFont="1" applyBorder="1" applyAlignment="1">
      <alignment horizontal="center"/>
      <protection/>
    </xf>
    <xf numFmtId="0" fontId="2" fillId="0" borderId="0" xfId="75" applyFont="1" applyAlignment="1">
      <alignment horizontal="center"/>
      <protection/>
    </xf>
    <xf numFmtId="9" fontId="2" fillId="0" borderId="20" xfId="75" applyNumberFormat="1" applyFont="1" applyBorder="1" applyAlignment="1">
      <alignment horizontal="center"/>
      <protection/>
    </xf>
    <xf numFmtId="0" fontId="10" fillId="0" borderId="0" xfId="0" applyFont="1" applyAlignment="1">
      <alignment/>
    </xf>
    <xf numFmtId="0" fontId="3" fillId="0" borderId="0" xfId="72" applyFont="1" applyFill="1" applyBorder="1">
      <alignment/>
      <protection/>
    </xf>
    <xf numFmtId="0" fontId="0" fillId="0" borderId="0" xfId="0" applyFont="1" applyAlignment="1">
      <alignment/>
    </xf>
    <xf numFmtId="0" fontId="3" fillId="0" borderId="0" xfId="76" applyFont="1" applyFill="1" applyAlignment="1">
      <alignment horizontal="centerContinuous"/>
      <protection/>
    </xf>
    <xf numFmtId="0" fontId="2" fillId="0" borderId="0" xfId="76" applyFont="1" applyFill="1" applyAlignment="1">
      <alignment horizontal="centerContinuous"/>
      <protection/>
    </xf>
    <xf numFmtId="0" fontId="2" fillId="0" borderId="4" xfId="76" applyFont="1" applyFill="1" applyBorder="1" applyAlignment="1">
      <alignment horizontal="center"/>
      <protection/>
    </xf>
    <xf numFmtId="0" fontId="2" fillId="0" borderId="4" xfId="76" applyFont="1" applyFill="1" applyBorder="1" applyAlignment="1">
      <alignment horizontal="centerContinuous"/>
      <protection/>
    </xf>
    <xf numFmtId="0" fontId="2" fillId="0" borderId="12" xfId="76" applyFont="1" applyFill="1" applyBorder="1" applyAlignment="1">
      <alignment horizontal="centerContinuous"/>
      <protection/>
    </xf>
    <xf numFmtId="0" fontId="2" fillId="0" borderId="13" xfId="76" applyFont="1" applyFill="1" applyBorder="1" applyAlignment="1">
      <alignment horizontal="centerContinuous"/>
      <protection/>
    </xf>
    <xf numFmtId="0" fontId="2" fillId="0" borderId="14" xfId="76" applyFont="1" applyFill="1" applyBorder="1" applyAlignment="1">
      <alignment horizontal="left"/>
      <protection/>
    </xf>
    <xf numFmtId="0" fontId="2" fillId="0" borderId="15" xfId="76" applyFont="1" applyFill="1" applyBorder="1" applyAlignment="1">
      <alignment horizontal="centerContinuous"/>
      <protection/>
    </xf>
    <xf numFmtId="0" fontId="2" fillId="0" borderId="21" xfId="76" applyFont="1" applyFill="1" applyBorder="1" applyAlignment="1">
      <alignment horizontal="centerContinuous"/>
      <protection/>
    </xf>
    <xf numFmtId="0" fontId="2" fillId="0" borderId="15" xfId="76" applyFont="1" applyFill="1" applyBorder="1" applyAlignment="1">
      <alignment/>
      <protection/>
    </xf>
    <xf numFmtId="0" fontId="2" fillId="0" borderId="21" xfId="76" applyFont="1" applyFill="1" applyBorder="1" applyAlignment="1">
      <alignment/>
      <protection/>
    </xf>
    <xf numFmtId="0" fontId="2" fillId="0" borderId="16" xfId="76" applyFont="1" applyFill="1" applyBorder="1" applyAlignment="1">
      <alignment/>
      <protection/>
    </xf>
    <xf numFmtId="0" fontId="2" fillId="0" borderId="15" xfId="76" applyFont="1" applyFill="1" applyBorder="1" applyAlignment="1">
      <alignment horizontal="center"/>
      <protection/>
    </xf>
    <xf numFmtId="0" fontId="2" fillId="0" borderId="15" xfId="76" applyFont="1" applyFill="1" applyBorder="1" applyAlignment="1">
      <alignment horizontal="right"/>
      <protection/>
    </xf>
    <xf numFmtId="0" fontId="2" fillId="0" borderId="21" xfId="76" applyFont="1" applyFill="1" applyBorder="1" applyAlignment="1">
      <alignment horizontal="right"/>
      <protection/>
    </xf>
    <xf numFmtId="0" fontId="2" fillId="0" borderId="16" xfId="76" applyFont="1" applyFill="1" applyBorder="1" applyAlignment="1">
      <alignment horizontal="right"/>
      <protection/>
    </xf>
    <xf numFmtId="0" fontId="2" fillId="0" borderId="14" xfId="76" applyFont="1" applyFill="1" applyBorder="1">
      <alignment/>
      <protection/>
    </xf>
    <xf numFmtId="164" fontId="2" fillId="0" borderId="14" xfId="76" applyNumberFormat="1" applyFont="1" applyFill="1" applyBorder="1">
      <alignment/>
      <protection/>
    </xf>
    <xf numFmtId="164" fontId="2" fillId="0" borderId="0" xfId="76" applyNumberFormat="1" applyFont="1" applyFill="1" applyBorder="1">
      <alignment/>
      <protection/>
    </xf>
    <xf numFmtId="164" fontId="2" fillId="0" borderId="17" xfId="76" applyNumberFormat="1" applyFont="1" applyFill="1" applyBorder="1">
      <alignment/>
      <protection/>
    </xf>
    <xf numFmtId="164" fontId="2" fillId="0" borderId="14" xfId="76" applyNumberFormat="1" applyFont="1" applyFill="1" applyBorder="1" applyAlignment="1">
      <alignment horizontal="right"/>
      <protection/>
    </xf>
    <xf numFmtId="164" fontId="2" fillId="0" borderId="0" xfId="76" applyNumberFormat="1" applyFont="1" applyFill="1" applyBorder="1" applyAlignment="1">
      <alignment horizontal="right"/>
      <protection/>
    </xf>
    <xf numFmtId="164" fontId="2" fillId="0" borderId="17" xfId="76" applyNumberFormat="1" applyFont="1" applyFill="1" applyBorder="1" applyAlignment="1">
      <alignment horizontal="right"/>
      <protection/>
    </xf>
    <xf numFmtId="0" fontId="2" fillId="0" borderId="15" xfId="76" applyFont="1" applyFill="1" applyBorder="1">
      <alignment/>
      <protection/>
    </xf>
    <xf numFmtId="164" fontId="2" fillId="0" borderId="15" xfId="76" applyNumberFormat="1" applyFont="1" applyFill="1" applyBorder="1" applyAlignment="1">
      <alignment horizontal="right"/>
      <protection/>
    </xf>
    <xf numFmtId="164" fontId="2" fillId="0" borderId="21" xfId="76" applyNumberFormat="1" applyFont="1" applyFill="1" applyBorder="1" applyAlignment="1">
      <alignment horizontal="right"/>
      <protection/>
    </xf>
    <xf numFmtId="164" fontId="2" fillId="0" borderId="21" xfId="76" applyNumberFormat="1" applyFont="1" applyFill="1" applyBorder="1">
      <alignment/>
      <protection/>
    </xf>
    <xf numFmtId="164" fontId="2" fillId="0" borderId="15" xfId="76" applyNumberFormat="1" applyFont="1" applyFill="1" applyBorder="1">
      <alignment/>
      <protection/>
    </xf>
    <xf numFmtId="164" fontId="2" fillId="0" borderId="16" xfId="76" applyNumberFormat="1" applyFont="1" applyFill="1" applyBorder="1">
      <alignment/>
      <protection/>
    </xf>
    <xf numFmtId="0" fontId="2" fillId="0" borderId="0" xfId="0" applyFont="1" applyFill="1" applyAlignment="1">
      <alignment/>
    </xf>
    <xf numFmtId="0" fontId="2" fillId="0" borderId="0" xfId="0" applyFont="1" applyFill="1" applyBorder="1" applyAlignment="1">
      <alignment/>
    </xf>
    <xf numFmtId="3" fontId="2" fillId="0" borderId="0" xfId="75" applyNumberFormat="1" applyFont="1" applyFill="1" applyBorder="1" applyAlignment="1">
      <alignment horizontal="center"/>
      <protection/>
    </xf>
    <xf numFmtId="4" fontId="2" fillId="0" borderId="16" xfId="75" applyNumberFormat="1" applyFont="1" applyFill="1" applyBorder="1" applyAlignment="1">
      <alignment horizontal="center"/>
      <protection/>
    </xf>
    <xf numFmtId="4" fontId="2" fillId="0" borderId="15" xfId="75" applyNumberFormat="1" applyFont="1" applyFill="1" applyBorder="1" applyAlignment="1">
      <alignment horizontal="center"/>
      <protection/>
    </xf>
    <xf numFmtId="3" fontId="2" fillId="0" borderId="23" xfId="75" applyNumberFormat="1" applyFont="1" applyFill="1" applyBorder="1" applyAlignment="1">
      <alignment horizontal="center"/>
      <protection/>
    </xf>
    <xf numFmtId="0" fontId="2" fillId="0" borderId="16" xfId="75" applyFont="1" applyFill="1" applyBorder="1">
      <alignment/>
      <protection/>
    </xf>
    <xf numFmtId="0" fontId="2" fillId="0" borderId="15" xfId="75" applyFont="1" applyFill="1" applyBorder="1">
      <alignment/>
      <protection/>
    </xf>
    <xf numFmtId="4" fontId="2" fillId="0" borderId="17" xfId="75" applyNumberFormat="1" applyFont="1" applyFill="1" applyBorder="1" applyAlignment="1">
      <alignment horizontal="center"/>
      <protection/>
    </xf>
    <xf numFmtId="4" fontId="2" fillId="0" borderId="14" xfId="75" applyNumberFormat="1" applyFont="1" applyFill="1" applyBorder="1" applyAlignment="1">
      <alignment horizontal="center"/>
      <protection/>
    </xf>
    <xf numFmtId="3" fontId="2" fillId="0" borderId="17" xfId="75" applyNumberFormat="1" applyFont="1" applyFill="1" applyBorder="1" applyAlignment="1">
      <alignment horizontal="center"/>
      <protection/>
    </xf>
    <xf numFmtId="3" fontId="2" fillId="0" borderId="22" xfId="75" applyNumberFormat="1" applyFont="1" applyFill="1" applyBorder="1" applyAlignment="1">
      <alignment horizontal="center"/>
      <protection/>
    </xf>
    <xf numFmtId="3" fontId="2" fillId="0" borderId="14" xfId="75" applyNumberFormat="1" applyFont="1" applyFill="1" applyBorder="1" applyAlignment="1">
      <alignment horizontal="center"/>
      <protection/>
    </xf>
    <xf numFmtId="4" fontId="2" fillId="0" borderId="13" xfId="75" applyNumberFormat="1" applyFont="1" applyFill="1" applyBorder="1" applyAlignment="1">
      <alignment horizontal="center"/>
      <protection/>
    </xf>
    <xf numFmtId="4" fontId="2" fillId="0" borderId="4" xfId="75" applyNumberFormat="1" applyFont="1" applyFill="1" applyBorder="1" applyAlignment="1">
      <alignment horizontal="center"/>
      <protection/>
    </xf>
    <xf numFmtId="3" fontId="2" fillId="0" borderId="13" xfId="75" applyNumberFormat="1" applyFont="1" applyFill="1" applyBorder="1" applyAlignment="1">
      <alignment horizontal="center"/>
      <protection/>
    </xf>
    <xf numFmtId="3" fontId="2" fillId="0" borderId="24" xfId="75" applyNumberFormat="1" applyFont="1" applyFill="1" applyBorder="1" applyAlignment="1">
      <alignment horizontal="center"/>
      <protection/>
    </xf>
    <xf numFmtId="0" fontId="2" fillId="0" borderId="23" xfId="75" applyFont="1" applyFill="1" applyBorder="1">
      <alignment/>
      <protection/>
    </xf>
    <xf numFmtId="3" fontId="2" fillId="0" borderId="0" xfId="75" applyNumberFormat="1" applyFont="1" applyFill="1" applyBorder="1" applyAlignment="1">
      <alignment horizontal="centerContinuous"/>
      <protection/>
    </xf>
    <xf numFmtId="3" fontId="2" fillId="0" borderId="24" xfId="75" applyNumberFormat="1" applyFont="1" applyFill="1" applyBorder="1" applyAlignment="1">
      <alignment horizontal="centerContinuous"/>
      <protection/>
    </xf>
    <xf numFmtId="0" fontId="2" fillId="0" borderId="22" xfId="75" applyFont="1" applyFill="1" applyBorder="1">
      <alignment/>
      <protection/>
    </xf>
    <xf numFmtId="3" fontId="2" fillId="0" borderId="23" xfId="75" applyNumberFormat="1" applyFont="1" applyFill="1" applyBorder="1">
      <alignment/>
      <protection/>
    </xf>
    <xf numFmtId="0" fontId="2" fillId="0" borderId="0" xfId="72" applyFont="1" applyFill="1">
      <alignment/>
      <protection/>
    </xf>
    <xf numFmtId="3" fontId="2" fillId="0" borderId="0" xfId="0" applyNumberFormat="1" applyFont="1" applyFill="1" applyBorder="1" applyAlignment="1">
      <alignment/>
    </xf>
    <xf numFmtId="3" fontId="2" fillId="0" borderId="0" xfId="0" applyNumberFormat="1" applyFont="1" applyFill="1" applyAlignment="1">
      <alignment/>
    </xf>
    <xf numFmtId="164" fontId="2" fillId="0" borderId="16" xfId="76" applyNumberFormat="1" applyFont="1" applyFill="1" applyBorder="1" applyAlignment="1">
      <alignment horizontal="right"/>
      <protection/>
    </xf>
    <xf numFmtId="0" fontId="10" fillId="0" borderId="0" xfId="0" applyFont="1" applyAlignment="1">
      <alignment/>
    </xf>
    <xf numFmtId="0" fontId="2" fillId="0" borderId="0" xfId="76" applyFont="1" applyFill="1" applyBorder="1">
      <alignment/>
      <protection/>
    </xf>
    <xf numFmtId="0" fontId="0" fillId="0" borderId="0" xfId="0" applyFill="1" applyAlignment="1">
      <alignment/>
    </xf>
    <xf numFmtId="3" fontId="2" fillId="0" borderId="14" xfId="75" applyNumberFormat="1" applyFont="1" applyBorder="1" applyAlignment="1">
      <alignment horizontal="right"/>
      <protection/>
    </xf>
    <xf numFmtId="3" fontId="2" fillId="0" borderId="0" xfId="75" applyNumberFormat="1" applyFont="1" applyBorder="1" applyAlignment="1">
      <alignment horizontal="right"/>
      <protection/>
    </xf>
    <xf numFmtId="3" fontId="2" fillId="0" borderId="17" xfId="75" applyNumberFormat="1" applyFont="1" applyFill="1" applyBorder="1" applyAlignment="1">
      <alignment horizontal="right"/>
      <protection/>
    </xf>
    <xf numFmtId="0" fontId="2" fillId="0" borderId="0" xfId="74" applyFont="1" applyFill="1">
      <alignment/>
      <protection/>
    </xf>
    <xf numFmtId="3" fontId="3" fillId="0" borderId="0" xfId="74" applyNumberFormat="1" applyFont="1" applyFill="1" applyAlignment="1">
      <alignment horizontal="centerContinuous"/>
      <protection/>
    </xf>
    <xf numFmtId="3" fontId="2" fillId="0" borderId="0" xfId="74" applyNumberFormat="1" applyFont="1" applyFill="1" applyAlignment="1">
      <alignment horizontal="centerContinuous"/>
      <protection/>
    </xf>
    <xf numFmtId="10" fontId="2" fillId="0" borderId="0" xfId="74" applyNumberFormat="1" applyFont="1" applyFill="1" applyAlignment="1">
      <alignment horizontal="centerContinuous"/>
      <protection/>
    </xf>
    <xf numFmtId="3" fontId="2" fillId="0" borderId="25" xfId="74" applyNumberFormat="1" applyFont="1" applyFill="1" applyBorder="1" applyAlignment="1">
      <alignment horizontal="center"/>
      <protection/>
    </xf>
    <xf numFmtId="3" fontId="2" fillId="0" borderId="25" xfId="74" applyNumberFormat="1" applyFont="1" applyFill="1" applyBorder="1" applyAlignment="1">
      <alignment horizontal="right"/>
      <protection/>
    </xf>
    <xf numFmtId="10" fontId="2" fillId="0" borderId="26" xfId="74" applyNumberFormat="1" applyFont="1" applyFill="1" applyBorder="1" applyAlignment="1">
      <alignment horizontal="right"/>
      <protection/>
    </xf>
    <xf numFmtId="0" fontId="2" fillId="0" borderId="27" xfId="74" applyFont="1" applyFill="1" applyBorder="1" applyAlignment="1">
      <alignment horizontal="right"/>
      <protection/>
    </xf>
    <xf numFmtId="3" fontId="2" fillId="0" borderId="14" xfId="74" applyNumberFormat="1" applyFont="1" applyFill="1" applyBorder="1" applyAlignment="1">
      <alignment horizontal="left"/>
      <protection/>
    </xf>
    <xf numFmtId="3" fontId="2" fillId="0" borderId="14" xfId="74" applyNumberFormat="1" applyFont="1" applyFill="1" applyBorder="1" applyAlignment="1">
      <alignment/>
      <protection/>
    </xf>
    <xf numFmtId="164" fontId="2" fillId="0" borderId="0" xfId="74" applyNumberFormat="1" applyFont="1" applyFill="1" applyAlignment="1">
      <alignment/>
      <protection/>
    </xf>
    <xf numFmtId="3" fontId="2" fillId="0" borderId="17" xfId="74" applyNumberFormat="1" applyFont="1" applyFill="1" applyBorder="1">
      <alignment/>
      <protection/>
    </xf>
    <xf numFmtId="164" fontId="2" fillId="0" borderId="0" xfId="74" applyNumberFormat="1" applyFont="1" applyFill="1" applyBorder="1" applyAlignment="1">
      <alignment/>
      <protection/>
    </xf>
    <xf numFmtId="3" fontId="2" fillId="0" borderId="22" xfId="74" applyNumberFormat="1" applyFont="1" applyFill="1" applyBorder="1" applyAlignment="1">
      <alignment horizontal="left"/>
      <protection/>
    </xf>
    <xf numFmtId="3" fontId="2" fillId="0" borderId="0" xfId="74" applyNumberFormat="1" applyFont="1" applyFill="1" applyBorder="1" applyAlignment="1">
      <alignment/>
      <protection/>
    </xf>
    <xf numFmtId="3" fontId="2" fillId="0" borderId="0" xfId="74" applyNumberFormat="1" applyFont="1" applyFill="1" applyBorder="1" applyAlignment="1">
      <alignment horizontal="left"/>
      <protection/>
    </xf>
    <xf numFmtId="3" fontId="2" fillId="0" borderId="0" xfId="74" applyNumberFormat="1" applyFont="1" applyFill="1" applyBorder="1">
      <alignment/>
      <protection/>
    </xf>
    <xf numFmtId="9" fontId="2" fillId="0" borderId="24" xfId="75" applyNumberFormat="1" applyFont="1" applyFill="1" applyBorder="1" applyAlignment="1">
      <alignment horizontal="centerContinuous"/>
      <protection/>
    </xf>
    <xf numFmtId="9" fontId="2" fillId="0" borderId="22" xfId="75" applyNumberFormat="1" applyFont="1" applyFill="1" applyBorder="1">
      <alignment/>
      <protection/>
    </xf>
    <xf numFmtId="10" fontId="2" fillId="0" borderId="23" xfId="75" applyNumberFormat="1" applyFont="1" applyFill="1" applyBorder="1" applyAlignment="1">
      <alignment horizontal="right"/>
      <protection/>
    </xf>
    <xf numFmtId="164" fontId="2" fillId="0" borderId="14" xfId="75" applyNumberFormat="1" applyFont="1" applyBorder="1" applyAlignment="1">
      <alignment/>
      <protection/>
    </xf>
    <xf numFmtId="164" fontId="2" fillId="0" borderId="22" xfId="75" applyNumberFormat="1" applyFont="1" applyFill="1" applyBorder="1" applyAlignment="1">
      <alignment/>
      <protection/>
    </xf>
    <xf numFmtId="164" fontId="2" fillId="1" borderId="14" xfId="75" applyNumberFormat="1" applyFont="1" applyFill="1" applyBorder="1">
      <alignment/>
      <protection/>
    </xf>
    <xf numFmtId="164" fontId="2" fillId="0" borderId="15" xfId="75" applyNumberFormat="1" applyFont="1" applyBorder="1" applyAlignment="1">
      <alignment/>
      <protection/>
    </xf>
    <xf numFmtId="164" fontId="2" fillId="0" borderId="23" xfId="75" applyNumberFormat="1" applyFont="1" applyFill="1" applyBorder="1" applyAlignment="1">
      <alignment/>
      <protection/>
    </xf>
    <xf numFmtId="164" fontId="2" fillId="0" borderId="0" xfId="75" applyNumberFormat="1" applyFont="1" applyBorder="1" applyAlignment="1">
      <alignment/>
      <protection/>
    </xf>
    <xf numFmtId="10" fontId="2" fillId="0" borderId="0" xfId="75" applyNumberFormat="1" applyFont="1" applyBorder="1">
      <alignment/>
      <protection/>
    </xf>
    <xf numFmtId="164" fontId="2" fillId="0" borderId="22" xfId="75" applyNumberFormat="1" applyFont="1" applyBorder="1" applyAlignment="1">
      <alignment/>
      <protection/>
    </xf>
    <xf numFmtId="164" fontId="2" fillId="0" borderId="23" xfId="75" applyNumberFormat="1" applyFont="1" applyBorder="1" applyAlignment="1">
      <alignment/>
      <protection/>
    </xf>
    <xf numFmtId="0" fontId="13" fillId="0" borderId="0" xfId="75" applyFont="1">
      <alignment/>
      <protection/>
    </xf>
    <xf numFmtId="0" fontId="2" fillId="0" borderId="4" xfId="75" applyFont="1" applyBorder="1">
      <alignment/>
      <protection/>
    </xf>
    <xf numFmtId="0" fontId="2" fillId="0" borderId="4" xfId="75" applyFont="1" applyBorder="1" applyAlignment="1">
      <alignment horizontal="center"/>
      <protection/>
    </xf>
    <xf numFmtId="0" fontId="2" fillId="0" borderId="13" xfId="75" applyFont="1" applyBorder="1" applyAlignment="1">
      <alignment horizontal="centerContinuous"/>
      <protection/>
    </xf>
    <xf numFmtId="0" fontId="2" fillId="0" borderId="15" xfId="75" applyFont="1" applyBorder="1">
      <alignment/>
      <protection/>
    </xf>
    <xf numFmtId="0" fontId="2" fillId="0" borderId="15" xfId="75" applyFont="1" applyBorder="1" applyAlignment="1">
      <alignment horizontal="center"/>
      <protection/>
    </xf>
    <xf numFmtId="0" fontId="2" fillId="0" borderId="18" xfId="75" applyFont="1" applyBorder="1" applyAlignment="1">
      <alignment horizontal="center"/>
      <protection/>
    </xf>
    <xf numFmtId="0" fontId="2" fillId="0" borderId="28" xfId="75" applyFont="1" applyBorder="1" applyAlignment="1">
      <alignment horizontal="center"/>
      <protection/>
    </xf>
    <xf numFmtId="0" fontId="2" fillId="0" borderId="15" xfId="75" applyFont="1" applyBorder="1" applyAlignment="1">
      <alignment horizontal="centerContinuous"/>
      <protection/>
    </xf>
    <xf numFmtId="0" fontId="2" fillId="0" borderId="16" xfId="75" applyFont="1" applyBorder="1" applyAlignment="1">
      <alignment horizontal="centerContinuous"/>
      <protection/>
    </xf>
    <xf numFmtId="0" fontId="2" fillId="0" borderId="17" xfId="75" applyFont="1" applyBorder="1" applyAlignment="1">
      <alignment horizontal="centerContinuous"/>
      <protection/>
    </xf>
    <xf numFmtId="3" fontId="2" fillId="0" borderId="0" xfId="75" applyNumberFormat="1" applyFont="1" applyBorder="1" applyAlignment="1">
      <alignment horizontal="centerContinuous"/>
      <protection/>
    </xf>
    <xf numFmtId="0" fontId="2" fillId="0" borderId="0" xfId="75" applyFont="1" applyBorder="1" applyAlignment="1">
      <alignment horizontal="centerContinuous"/>
      <protection/>
    </xf>
    <xf numFmtId="164" fontId="3" fillId="0" borderId="0" xfId="77" applyNumberFormat="1" applyFont="1" applyFill="1" applyBorder="1">
      <alignment/>
      <protection/>
    </xf>
    <xf numFmtId="3" fontId="2" fillId="0" borderId="13" xfId="75" applyNumberFormat="1" applyFont="1" applyFill="1" applyBorder="1" applyAlignment="1">
      <alignment horizontal="centerContinuous"/>
      <protection/>
    </xf>
    <xf numFmtId="3" fontId="2" fillId="0" borderId="17" xfId="75" applyNumberFormat="1" applyFont="1" applyFill="1" applyBorder="1">
      <alignment/>
      <protection/>
    </xf>
    <xf numFmtId="3" fontId="2" fillId="0" borderId="16" xfId="75" applyNumberFormat="1" applyFont="1" applyFill="1" applyBorder="1">
      <alignment/>
      <protection/>
    </xf>
    <xf numFmtId="0" fontId="2" fillId="0" borderId="4" xfId="75" applyFont="1" applyFill="1" applyBorder="1">
      <alignment/>
      <protection/>
    </xf>
    <xf numFmtId="0" fontId="2" fillId="0" borderId="13" xfId="75" applyFont="1" applyFill="1" applyBorder="1">
      <alignment/>
      <protection/>
    </xf>
    <xf numFmtId="0" fontId="0" fillId="0" borderId="0" xfId="71" applyFill="1">
      <alignment/>
      <protection/>
    </xf>
    <xf numFmtId="0" fontId="2" fillId="0" borderId="14" xfId="75" applyFont="1" applyFill="1" applyBorder="1">
      <alignment/>
      <protection/>
    </xf>
    <xf numFmtId="0" fontId="2" fillId="0" borderId="17" xfId="75" applyFont="1" applyFill="1" applyBorder="1">
      <alignment/>
      <protection/>
    </xf>
    <xf numFmtId="164" fontId="2" fillId="0" borderId="22" xfId="75" applyNumberFormat="1" applyFont="1" applyFill="1" applyBorder="1" applyAlignment="1">
      <alignment horizontal="center"/>
      <protection/>
    </xf>
    <xf numFmtId="0" fontId="2" fillId="0" borderId="29" xfId="75" applyFont="1" applyFill="1" applyBorder="1">
      <alignment/>
      <protection/>
    </xf>
    <xf numFmtId="0" fontId="2" fillId="0" borderId="30" xfId="75" applyFont="1" applyFill="1" applyBorder="1">
      <alignment/>
      <protection/>
    </xf>
    <xf numFmtId="3" fontId="2" fillId="0" borderId="29" xfId="75" applyNumberFormat="1" applyFont="1" applyFill="1" applyBorder="1" applyAlignment="1">
      <alignment horizontal="center"/>
      <protection/>
    </xf>
    <xf numFmtId="164" fontId="2" fillId="0" borderId="31" xfId="75" applyNumberFormat="1" applyFont="1" applyFill="1" applyBorder="1" applyAlignment="1">
      <alignment horizontal="center"/>
      <protection/>
    </xf>
    <xf numFmtId="3" fontId="2" fillId="0" borderId="30" xfId="75" applyNumberFormat="1" applyFont="1" applyFill="1" applyBorder="1" applyAlignment="1">
      <alignment horizontal="center"/>
      <protection/>
    </xf>
    <xf numFmtId="4" fontId="2" fillId="0" borderId="29" xfId="75" applyNumberFormat="1" applyFont="1" applyFill="1" applyBorder="1" applyAlignment="1">
      <alignment horizontal="center"/>
      <protection/>
    </xf>
    <xf numFmtId="4" fontId="2" fillId="0" borderId="30" xfId="75" applyNumberFormat="1" applyFont="1" applyFill="1" applyBorder="1" applyAlignment="1">
      <alignment horizontal="center"/>
      <protection/>
    </xf>
    <xf numFmtId="3" fontId="2" fillId="0" borderId="31" xfId="75" applyNumberFormat="1" applyFont="1" applyFill="1" applyBorder="1" applyAlignment="1">
      <alignment horizontal="center"/>
      <protection/>
    </xf>
    <xf numFmtId="3" fontId="2" fillId="0" borderId="0" xfId="72" applyNumberFormat="1" applyFont="1" applyFill="1">
      <alignment/>
      <protection/>
    </xf>
    <xf numFmtId="3" fontId="13" fillId="0" borderId="0" xfId="75" applyNumberFormat="1" applyFont="1" applyFill="1">
      <alignment/>
      <protection/>
    </xf>
    <xf numFmtId="2" fontId="2" fillId="0" borderId="14" xfId="75" applyNumberFormat="1" applyFont="1" applyFill="1" applyBorder="1" applyAlignment="1">
      <alignment horizontal="center"/>
      <protection/>
    </xf>
    <xf numFmtId="2" fontId="2" fillId="0" borderId="17" xfId="75" applyNumberFormat="1" applyFont="1" applyFill="1" applyBorder="1" applyAlignment="1">
      <alignment horizontal="center"/>
      <protection/>
    </xf>
    <xf numFmtId="2" fontId="2" fillId="0" borderId="15" xfId="75" applyNumberFormat="1" applyFont="1" applyFill="1" applyBorder="1" applyAlignment="1">
      <alignment horizontal="center"/>
      <protection/>
    </xf>
    <xf numFmtId="2" fontId="2" fillId="0" borderId="16" xfId="75" applyNumberFormat="1" applyFont="1" applyFill="1" applyBorder="1" applyAlignment="1">
      <alignment horizontal="center"/>
      <protection/>
    </xf>
    <xf numFmtId="3" fontId="2" fillId="0" borderId="0" xfId="72" applyNumberFormat="1" applyFont="1" applyFill="1" applyBorder="1">
      <alignment/>
      <protection/>
    </xf>
    <xf numFmtId="3" fontId="13" fillId="0" borderId="0" xfId="75" applyNumberFormat="1" applyFont="1" applyFill="1" applyBorder="1">
      <alignment/>
      <protection/>
    </xf>
    <xf numFmtId="2" fontId="2" fillId="0" borderId="0" xfId="75" applyNumberFormat="1" applyFont="1" applyFill="1" applyBorder="1" applyAlignment="1">
      <alignment horizontal="center"/>
      <protection/>
    </xf>
    <xf numFmtId="3" fontId="14" fillId="0" borderId="0" xfId="75" applyNumberFormat="1" applyFont="1" applyFill="1">
      <alignment/>
      <protection/>
    </xf>
    <xf numFmtId="0" fontId="2" fillId="0" borderId="0" xfId="73" applyFont="1" applyBorder="1">
      <alignment/>
      <protection/>
    </xf>
    <xf numFmtId="0" fontId="48" fillId="0" borderId="0" xfId="0" applyFont="1" applyFill="1" applyAlignment="1">
      <alignment/>
    </xf>
    <xf numFmtId="0" fontId="49" fillId="0" borderId="0" xfId="73" applyFont="1">
      <alignment/>
      <protection/>
    </xf>
    <xf numFmtId="0" fontId="50" fillId="0" borderId="0" xfId="73" applyFont="1" applyBorder="1">
      <alignment/>
      <protection/>
    </xf>
    <xf numFmtId="0" fontId="3" fillId="0" borderId="0" xfId="71" applyFont="1" applyFill="1" applyAlignment="1">
      <alignment horizontal="center"/>
      <protection/>
    </xf>
    <xf numFmtId="0" fontId="2" fillId="0" borderId="0" xfId="71" applyFont="1" applyFill="1">
      <alignment/>
      <protection/>
    </xf>
    <xf numFmtId="0" fontId="2" fillId="0" borderId="0" xfId="71" applyFont="1" applyFill="1" applyBorder="1">
      <alignment/>
      <protection/>
    </xf>
    <xf numFmtId="0" fontId="2" fillId="0" borderId="0" xfId="71" applyFont="1" applyFill="1" applyAlignment="1">
      <alignment horizontal="right"/>
      <protection/>
    </xf>
    <xf numFmtId="3" fontId="2" fillId="0" borderId="12" xfId="75" applyNumberFormat="1" applyFont="1" applyFill="1" applyBorder="1">
      <alignment/>
      <protection/>
    </xf>
    <xf numFmtId="3" fontId="2" fillId="0" borderId="24" xfId="75" applyNumberFormat="1" applyFont="1" applyFill="1" applyBorder="1" applyAlignment="1">
      <alignment horizontal="right"/>
      <protection/>
    </xf>
    <xf numFmtId="3" fontId="2" fillId="0" borderId="21" xfId="75" applyNumberFormat="1" applyFont="1" applyFill="1" applyBorder="1" applyAlignment="1">
      <alignment horizontal="left"/>
      <protection/>
    </xf>
    <xf numFmtId="3" fontId="2" fillId="0" borderId="28" xfId="75" applyNumberFormat="1" applyFont="1" applyFill="1" applyBorder="1" applyAlignment="1">
      <alignment horizontal="right"/>
      <protection/>
    </xf>
    <xf numFmtId="10" fontId="2" fillId="0" borderId="28" xfId="75" applyNumberFormat="1" applyFont="1" applyFill="1" applyBorder="1" applyAlignment="1">
      <alignment horizontal="right"/>
      <protection/>
    </xf>
    <xf numFmtId="3" fontId="2" fillId="0" borderId="22" xfId="75" applyNumberFormat="1" applyFont="1" applyFill="1" applyBorder="1">
      <alignment/>
      <protection/>
    </xf>
    <xf numFmtId="10" fontId="2" fillId="0" borderId="22" xfId="70" applyNumberFormat="1" applyFont="1" applyFill="1" applyBorder="1" applyAlignment="1">
      <alignment/>
    </xf>
    <xf numFmtId="3" fontId="2" fillId="0" borderId="22" xfId="75" applyNumberFormat="1" applyFont="1" applyFill="1" applyBorder="1" applyAlignment="1">
      <alignment horizontal="right"/>
      <protection/>
    </xf>
    <xf numFmtId="164" fontId="2" fillId="0" borderId="22" xfId="71" applyNumberFormat="1" applyFont="1" applyFill="1" applyBorder="1">
      <alignment/>
      <protection/>
    </xf>
    <xf numFmtId="10" fontId="2" fillId="0" borderId="32" xfId="70" applyNumberFormat="1" applyFont="1" applyFill="1" applyBorder="1" applyAlignment="1">
      <alignment/>
    </xf>
    <xf numFmtId="164" fontId="2" fillId="0" borderId="32" xfId="71" applyNumberFormat="1" applyFont="1" applyFill="1" applyBorder="1">
      <alignment/>
      <protection/>
    </xf>
    <xf numFmtId="164" fontId="2" fillId="0" borderId="22" xfId="71" applyNumberFormat="1" applyFont="1" applyFill="1" applyBorder="1" applyAlignment="1">
      <alignment horizontal="right"/>
      <protection/>
    </xf>
    <xf numFmtId="3" fontId="2" fillId="0" borderId="33" xfId="75" applyNumberFormat="1" applyFont="1" applyFill="1" applyBorder="1">
      <alignment/>
      <protection/>
    </xf>
    <xf numFmtId="164" fontId="2" fillId="0" borderId="31" xfId="71" applyNumberFormat="1" applyFont="1" applyFill="1" applyBorder="1">
      <alignment/>
      <protection/>
    </xf>
    <xf numFmtId="164" fontId="2" fillId="0" borderId="31" xfId="71" applyNumberFormat="1" applyFont="1" applyFill="1" applyBorder="1" applyAlignment="1">
      <alignment horizontal="right"/>
      <protection/>
    </xf>
    <xf numFmtId="0" fontId="49" fillId="0" borderId="0" xfId="73" applyFont="1" applyBorder="1">
      <alignment/>
      <protection/>
    </xf>
    <xf numFmtId="3" fontId="2" fillId="0" borderId="21" xfId="75" applyNumberFormat="1" applyFont="1" applyFill="1" applyBorder="1">
      <alignment/>
      <protection/>
    </xf>
    <xf numFmtId="10" fontId="2" fillId="0" borderId="23" xfId="70" applyNumberFormat="1" applyFont="1" applyFill="1" applyBorder="1" applyAlignment="1">
      <alignment/>
    </xf>
    <xf numFmtId="3" fontId="2" fillId="0" borderId="23" xfId="75" applyNumberFormat="1" applyFont="1" applyFill="1" applyBorder="1" applyAlignment="1">
      <alignment horizontal="right"/>
      <protection/>
    </xf>
    <xf numFmtId="0" fontId="3" fillId="0" borderId="0" xfId="71" applyFont="1" applyFill="1" applyBorder="1">
      <alignment/>
      <protection/>
    </xf>
    <xf numFmtId="0" fontId="2" fillId="0" borderId="12" xfId="71" applyFont="1" applyFill="1" applyBorder="1">
      <alignment/>
      <protection/>
    </xf>
    <xf numFmtId="0" fontId="2" fillId="0" borderId="28" xfId="71" applyFont="1" applyFill="1" applyBorder="1" applyAlignment="1">
      <alignment horizontal="center"/>
      <protection/>
    </xf>
    <xf numFmtId="0" fontId="2" fillId="0" borderId="28" xfId="71" applyFont="1" applyFill="1" applyBorder="1" applyAlignment="1">
      <alignment horizontal="right"/>
      <protection/>
    </xf>
    <xf numFmtId="0" fontId="2" fillId="0" borderId="21" xfId="71" applyFont="1" applyFill="1" applyBorder="1">
      <alignment/>
      <protection/>
    </xf>
    <xf numFmtId="164" fontId="2" fillId="0" borderId="24" xfId="71" applyNumberFormat="1" applyFont="1" applyFill="1" applyBorder="1">
      <alignment/>
      <protection/>
    </xf>
    <xf numFmtId="2" fontId="2" fillId="0" borderId="24" xfId="71" applyNumberFormat="1" applyFont="1" applyFill="1" applyBorder="1">
      <alignment/>
      <protection/>
    </xf>
    <xf numFmtId="164" fontId="2" fillId="0" borderId="24" xfId="71" applyNumberFormat="1" applyFont="1" applyFill="1" applyBorder="1" applyAlignment="1">
      <alignment horizontal="right"/>
      <protection/>
    </xf>
    <xf numFmtId="2" fontId="2" fillId="0" borderId="22" xfId="71" applyNumberFormat="1" applyFont="1" applyFill="1" applyBorder="1">
      <alignment/>
      <protection/>
    </xf>
    <xf numFmtId="2" fontId="2" fillId="0" borderId="31" xfId="71" applyNumberFormat="1" applyFont="1" applyFill="1" applyBorder="1">
      <alignment/>
      <protection/>
    </xf>
    <xf numFmtId="2" fontId="2" fillId="0" borderId="17" xfId="71" applyNumberFormat="1" applyFont="1" applyFill="1" applyBorder="1">
      <alignment/>
      <protection/>
    </xf>
    <xf numFmtId="0" fontId="2" fillId="0" borderId="22" xfId="75" applyNumberFormat="1" applyFont="1" applyFill="1" applyBorder="1">
      <alignment/>
      <protection/>
    </xf>
    <xf numFmtId="2" fontId="2" fillId="0" borderId="22" xfId="69" applyNumberFormat="1" applyFont="1" applyFill="1" applyBorder="1" applyAlignment="1">
      <alignment/>
    </xf>
    <xf numFmtId="2" fontId="2" fillId="0" borderId="22" xfId="70" applyNumberFormat="1" applyFont="1" applyFill="1" applyBorder="1" applyAlignment="1">
      <alignment/>
    </xf>
    <xf numFmtId="2" fontId="2" fillId="0" borderId="23" xfId="70" applyNumberFormat="1" applyFont="1" applyFill="1" applyBorder="1" applyAlignment="1">
      <alignment/>
    </xf>
    <xf numFmtId="0" fontId="2" fillId="0" borderId="0" xfId="73" applyFont="1">
      <alignment/>
      <protection/>
    </xf>
    <xf numFmtId="164" fontId="2" fillId="0" borderId="0" xfId="71" applyNumberFormat="1" applyFont="1" applyFill="1" applyBorder="1">
      <alignment/>
      <protection/>
    </xf>
    <xf numFmtId="2" fontId="2" fillId="0" borderId="0" xfId="71" applyNumberFormat="1" applyFont="1" applyFill="1" applyBorder="1">
      <alignment/>
      <protection/>
    </xf>
    <xf numFmtId="164" fontId="2" fillId="0" borderId="0" xfId="71" applyNumberFormat="1" applyFont="1" applyFill="1" applyBorder="1" applyAlignment="1">
      <alignment horizontal="right"/>
      <protection/>
    </xf>
    <xf numFmtId="0" fontId="51" fillId="0" borderId="0" xfId="71" applyFont="1" applyFill="1" applyBorder="1">
      <alignment/>
      <protection/>
    </xf>
    <xf numFmtId="3" fontId="2" fillId="0" borderId="34" xfId="75" applyNumberFormat="1" applyFont="1" applyFill="1" applyBorder="1">
      <alignment/>
      <protection/>
    </xf>
    <xf numFmtId="164" fontId="2" fillId="0" borderId="35" xfId="71" applyNumberFormat="1" applyFont="1" applyFill="1" applyBorder="1">
      <alignment/>
      <protection/>
    </xf>
    <xf numFmtId="2" fontId="2" fillId="0" borderId="35" xfId="71" applyNumberFormat="1" applyFont="1" applyFill="1" applyBorder="1">
      <alignment/>
      <protection/>
    </xf>
    <xf numFmtId="164" fontId="2" fillId="0" borderId="35" xfId="71" applyNumberFormat="1" applyFont="1" applyFill="1" applyBorder="1" applyAlignment="1">
      <alignment horizontal="right"/>
      <protection/>
    </xf>
    <xf numFmtId="164" fontId="2" fillId="0" borderId="23" xfId="71" applyNumberFormat="1" applyFont="1" applyFill="1" applyBorder="1">
      <alignment/>
      <protection/>
    </xf>
    <xf numFmtId="2" fontId="2" fillId="0" borderId="23" xfId="71" applyNumberFormat="1" applyFont="1" applyFill="1" applyBorder="1">
      <alignment/>
      <protection/>
    </xf>
    <xf numFmtId="164" fontId="2" fillId="0" borderId="23" xfId="71" applyNumberFormat="1" applyFont="1" applyFill="1" applyBorder="1" applyAlignment="1">
      <alignment horizontal="right"/>
      <protection/>
    </xf>
    <xf numFmtId="2" fontId="2" fillId="0" borderId="21" xfId="75" applyNumberFormat="1" applyFont="1" applyFill="1" applyBorder="1">
      <alignment/>
      <protection/>
    </xf>
    <xf numFmtId="0" fontId="3" fillId="0" borderId="0" xfId="71" applyFont="1" applyFill="1">
      <alignment/>
      <protection/>
    </xf>
    <xf numFmtId="0" fontId="2" fillId="0" borderId="0" xfId="71" applyFont="1" applyFill="1" applyAlignment="1">
      <alignment horizontal="center"/>
      <protection/>
    </xf>
    <xf numFmtId="2" fontId="2" fillId="0" borderId="0" xfId="71" applyNumberFormat="1" applyFont="1" applyFill="1" applyAlignment="1">
      <alignment horizontal="center"/>
      <protection/>
    </xf>
    <xf numFmtId="0" fontId="2" fillId="0" borderId="26" xfId="71" applyFont="1" applyFill="1" applyBorder="1">
      <alignment/>
      <protection/>
    </xf>
    <xf numFmtId="0" fontId="2" fillId="0" borderId="36" xfId="71" applyFont="1" applyFill="1" applyBorder="1" applyAlignment="1">
      <alignment vertical="top" wrapText="1"/>
      <protection/>
    </xf>
    <xf numFmtId="0" fontId="2" fillId="0" borderId="25" xfId="71" applyFont="1" applyFill="1" applyBorder="1" applyAlignment="1">
      <alignment horizontal="center" vertical="center"/>
      <protection/>
    </xf>
    <xf numFmtId="0" fontId="2" fillId="0" borderId="17" xfId="71" applyFont="1" applyFill="1" applyBorder="1">
      <alignment/>
      <protection/>
    </xf>
    <xf numFmtId="0" fontId="2" fillId="0" borderId="37" xfId="71" applyFont="1" applyFill="1" applyBorder="1">
      <alignment/>
      <protection/>
    </xf>
    <xf numFmtId="164" fontId="2" fillId="0" borderId="32" xfId="71" applyNumberFormat="1" applyFont="1" applyFill="1" applyBorder="1" applyAlignment="1">
      <alignment horizontal="right"/>
      <protection/>
    </xf>
    <xf numFmtId="3" fontId="2" fillId="0" borderId="38" xfId="75" applyNumberFormat="1" applyFont="1" applyFill="1" applyBorder="1">
      <alignment/>
      <protection/>
    </xf>
    <xf numFmtId="0" fontId="49" fillId="0" borderId="0" xfId="73" applyFont="1" applyFill="1">
      <alignment/>
      <protection/>
    </xf>
    <xf numFmtId="0" fontId="51" fillId="0" borderId="0" xfId="71" applyFont="1" applyFill="1">
      <alignment/>
      <protection/>
    </xf>
    <xf numFmtId="3" fontId="2" fillId="0" borderId="17" xfId="75" applyNumberFormat="1" applyFont="1" applyBorder="1" applyAlignment="1">
      <alignment horizontal="right"/>
      <protection/>
    </xf>
    <xf numFmtId="3" fontId="2" fillId="0" borderId="14" xfId="75" applyNumberFormat="1" applyFont="1" applyBorder="1" applyAlignment="1">
      <alignment horizontal="left"/>
      <protection/>
    </xf>
    <xf numFmtId="4" fontId="2" fillId="0" borderId="14" xfId="75" applyNumberFormat="1" applyFont="1" applyBorder="1" applyAlignment="1">
      <alignment horizontal="right"/>
      <protection/>
    </xf>
    <xf numFmtId="4" fontId="2" fillId="0" borderId="17" xfId="75" applyNumberFormat="1" applyFont="1" applyBorder="1" applyAlignment="1">
      <alignment horizontal="right"/>
      <protection/>
    </xf>
    <xf numFmtId="0" fontId="2" fillId="0" borderId="23" xfId="76" applyFont="1" applyFill="1" applyBorder="1" applyAlignment="1">
      <alignment horizontal="left"/>
      <protection/>
    </xf>
    <xf numFmtId="0" fontId="2" fillId="0" borderId="23" xfId="75" applyNumberFormat="1" applyFont="1" applyFill="1" applyBorder="1">
      <alignment/>
      <protection/>
    </xf>
    <xf numFmtId="0" fontId="2" fillId="0" borderId="0" xfId="75" applyNumberFormat="1" applyFont="1" applyFill="1" applyBorder="1">
      <alignment/>
      <protection/>
    </xf>
    <xf numFmtId="2" fontId="2" fillId="0" borderId="0" xfId="70" applyNumberFormat="1" applyFont="1" applyFill="1" applyBorder="1" applyAlignment="1">
      <alignment/>
    </xf>
    <xf numFmtId="3" fontId="2" fillId="0" borderId="0" xfId="75" applyNumberFormat="1" applyFont="1" applyFill="1" applyBorder="1" applyAlignment="1">
      <alignment horizontal="right"/>
      <protection/>
    </xf>
    <xf numFmtId="3" fontId="2" fillId="0" borderId="15" xfId="75" applyNumberFormat="1" applyFont="1" applyBorder="1" applyAlignment="1">
      <alignment horizontal="center"/>
      <protection/>
    </xf>
    <xf numFmtId="3" fontId="2" fillId="0" borderId="16" xfId="75" applyNumberFormat="1" applyFont="1" applyBorder="1" applyAlignment="1">
      <alignment horizontal="center"/>
      <protection/>
    </xf>
    <xf numFmtId="3" fontId="2" fillId="0" borderId="0" xfId="75" applyNumberFormat="1" applyFont="1" applyFill="1" applyBorder="1" applyAlignment="1">
      <alignment horizontal="left" vertical="top" wrapText="1"/>
      <protection/>
    </xf>
    <xf numFmtId="0" fontId="3" fillId="0" borderId="0" xfId="71" applyFont="1" applyFill="1" applyAlignment="1">
      <alignment horizontal="center"/>
      <protection/>
    </xf>
    <xf numFmtId="0" fontId="3" fillId="0" borderId="0" xfId="71" applyFont="1" applyFill="1" applyBorder="1" applyAlignment="1">
      <alignment horizontal="center" vertical="center"/>
      <protection/>
    </xf>
    <xf numFmtId="0" fontId="2" fillId="0" borderId="28" xfId="71" applyFont="1" applyFill="1" applyBorder="1" applyAlignment="1">
      <alignment horizontal="center"/>
      <protection/>
    </xf>
    <xf numFmtId="0" fontId="2" fillId="0" borderId="24" xfId="71" applyFont="1" applyFill="1" applyBorder="1" applyAlignment="1">
      <alignment horizontal="center"/>
      <protection/>
    </xf>
    <xf numFmtId="0" fontId="12" fillId="0" borderId="0" xfId="71" applyFont="1" applyFill="1" applyBorder="1" applyAlignment="1">
      <alignment horizontal="left" wrapText="1"/>
      <protection/>
    </xf>
    <xf numFmtId="0" fontId="3" fillId="0" borderId="0" xfId="71" applyFont="1" applyFill="1" applyAlignment="1">
      <alignment horizontal="center" wrapText="1"/>
      <protection/>
    </xf>
    <xf numFmtId="2" fontId="2" fillId="0" borderId="25" xfId="71" applyNumberFormat="1" applyFont="1" applyFill="1" applyBorder="1" applyAlignment="1">
      <alignment horizontal="center" vertical="center" wrapText="1"/>
      <protection/>
    </xf>
    <xf numFmtId="2" fontId="2" fillId="0" borderId="27" xfId="71" applyNumberFormat="1" applyFont="1" applyFill="1" applyBorder="1" applyAlignment="1">
      <alignment horizontal="center" vertical="center" wrapText="1"/>
      <protection/>
    </xf>
    <xf numFmtId="164" fontId="2" fillId="0" borderId="14" xfId="71" applyNumberFormat="1" applyFont="1" applyFill="1" applyBorder="1" applyAlignment="1">
      <alignment horizontal="right"/>
      <protection/>
    </xf>
    <xf numFmtId="164" fontId="2" fillId="0" borderId="17" xfId="71" applyNumberFormat="1" applyFont="1" applyFill="1" applyBorder="1" applyAlignment="1">
      <alignment horizontal="right"/>
      <protection/>
    </xf>
    <xf numFmtId="164" fontId="2" fillId="0" borderId="38" xfId="71" applyNumberFormat="1" applyFont="1" applyFill="1" applyBorder="1" applyAlignment="1">
      <alignment horizontal="right"/>
      <protection/>
    </xf>
    <xf numFmtId="164" fontId="2" fillId="0" borderId="37" xfId="71" applyNumberFormat="1" applyFont="1" applyFill="1" applyBorder="1" applyAlignment="1">
      <alignment horizontal="right"/>
      <protection/>
    </xf>
    <xf numFmtId="0" fontId="3" fillId="0" borderId="0" xfId="75" applyFont="1" applyFill="1" applyBorder="1" applyAlignment="1">
      <alignment horizontal="center"/>
      <protection/>
    </xf>
    <xf numFmtId="4" fontId="2" fillId="0" borderId="4" xfId="75" applyNumberFormat="1" applyFont="1" applyFill="1" applyBorder="1" applyAlignment="1">
      <alignment horizontal="center"/>
      <protection/>
    </xf>
    <xf numFmtId="4" fontId="2" fillId="0" borderId="13" xfId="75" applyNumberFormat="1" applyFont="1" applyFill="1" applyBorder="1" applyAlignment="1">
      <alignment horizontal="center"/>
      <protection/>
    </xf>
    <xf numFmtId="0" fontId="12" fillId="0" borderId="0" xfId="0" applyFont="1" applyFill="1" applyBorder="1" applyAlignment="1">
      <alignment horizontal="left" vertical="top" wrapText="1"/>
    </xf>
    <xf numFmtId="3" fontId="3" fillId="0" borderId="0" xfId="74" applyNumberFormat="1" applyFont="1" applyFill="1" applyAlignment="1">
      <alignment horizontal="center"/>
      <protection/>
    </xf>
    <xf numFmtId="0" fontId="3" fillId="0" borderId="0" xfId="75" applyFont="1" applyAlignment="1">
      <alignment horizontal="center"/>
      <protection/>
    </xf>
    <xf numFmtId="3" fontId="2" fillId="0" borderId="14" xfId="75" applyNumberFormat="1" applyFont="1" applyBorder="1" applyAlignment="1">
      <alignment horizontal="center"/>
      <protection/>
    </xf>
    <xf numFmtId="3" fontId="2" fillId="0" borderId="17" xfId="75" applyNumberFormat="1" applyFont="1" applyBorder="1" applyAlignment="1">
      <alignment horizontal="center"/>
      <protection/>
    </xf>
  </cellXfs>
  <cellStyles count="72">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Header 2" xfId="49"/>
    <cellStyle name="Invoer" xfId="50"/>
    <cellStyle name="Comma" xfId="51"/>
    <cellStyle name="Comma [0]" xfId="52"/>
    <cellStyle name="komma1nul" xfId="53"/>
    <cellStyle name="komma2nul" xfId="54"/>
    <cellStyle name="Kop 1" xfId="55"/>
    <cellStyle name="Kop 2" xfId="56"/>
    <cellStyle name="Kop 3" xfId="57"/>
    <cellStyle name="Kop 4" xfId="58"/>
    <cellStyle name="Netten_1" xfId="59"/>
    <cellStyle name="Neutraal" xfId="60"/>
    <cellStyle name="nieuw" xfId="61"/>
    <cellStyle name="Niveau" xfId="62"/>
    <cellStyle name="Notitie" xfId="63"/>
    <cellStyle name="Ongeldig" xfId="64"/>
    <cellStyle name="perc1nul" xfId="65"/>
    <cellStyle name="perc2nul" xfId="66"/>
    <cellStyle name="perc3nul" xfId="67"/>
    <cellStyle name="perc4" xfId="68"/>
    <cellStyle name="Percent" xfId="69"/>
    <cellStyle name="Procent 2" xfId="70"/>
    <cellStyle name="Standaard 2" xfId="71"/>
    <cellStyle name="Standaard 3" xfId="72"/>
    <cellStyle name="Standaard 5" xfId="73"/>
    <cellStyle name="Standaard_97EVO15" xfId="74"/>
    <cellStyle name="Standaard_evo9899" xfId="75"/>
    <cellStyle name="Standaard_evolutie type5" xfId="76"/>
    <cellStyle name="Standaard_l_hoger0203" xfId="77"/>
    <cellStyle name="Subtotaal" xfId="78"/>
    <cellStyle name="Titel" xfId="79"/>
    <cellStyle name="Totaal" xfId="80"/>
    <cellStyle name="Uitvoer" xfId="81"/>
    <cellStyle name="Currency" xfId="82"/>
    <cellStyle name="Currency [0]" xfId="83"/>
    <cellStyle name="Verklarende tekst" xfId="84"/>
    <cellStyle name="Waarschuwingsteks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0</xdr:col>
      <xdr:colOff>0</xdr:colOff>
      <xdr:row>37</xdr:row>
      <xdr:rowOff>0</xdr:rowOff>
    </xdr:to>
    <xdr:sp>
      <xdr:nvSpPr>
        <xdr:cNvPr id="1" name="Rectangle 1"/>
        <xdr:cNvSpPr>
          <a:spLocks/>
        </xdr:cNvSpPr>
      </xdr:nvSpPr>
      <xdr:spPr>
        <a:xfrm>
          <a:off x="0" y="49530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57150</xdr:rowOff>
    </xdr:from>
    <xdr:to>
      <xdr:col>5</xdr:col>
      <xdr:colOff>0</xdr:colOff>
      <xdr:row>67</xdr:row>
      <xdr:rowOff>142875</xdr:rowOff>
    </xdr:to>
    <xdr:sp>
      <xdr:nvSpPr>
        <xdr:cNvPr id="1" name="Tekstvak 1"/>
        <xdr:cNvSpPr txBox="1">
          <a:spLocks noChangeArrowheads="1"/>
        </xdr:cNvSpPr>
      </xdr:nvSpPr>
      <xdr:spPr>
        <a:xfrm>
          <a:off x="0" y="9991725"/>
          <a:ext cx="5724525"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rPr>
            <a:t>Unieke inschrijving in een opleiding: iemand die zich gedurende een referteperiode twee of meer keer inschrijft in dezelfde opleiding wordt slechts éénmaal geteld. Wanneer hij/zij zich in twee verschillende opleidingen -al dan niet binnen hetzelfde studiegebied- inschrijft, wordt hij twee keer geteld.
</a:t>
          </a:r>
        </a:p>
      </xdr:txBody>
    </xdr:sp>
    <xdr:clientData/>
  </xdr:twoCellAnchor>
  <xdr:twoCellAnchor>
    <xdr:from>
      <xdr:col>0</xdr:col>
      <xdr:colOff>28575</xdr:colOff>
      <xdr:row>43</xdr:row>
      <xdr:rowOff>0</xdr:rowOff>
    </xdr:from>
    <xdr:to>
      <xdr:col>5</xdr:col>
      <xdr:colOff>0</xdr:colOff>
      <xdr:row>48</xdr:row>
      <xdr:rowOff>257175</xdr:rowOff>
    </xdr:to>
    <xdr:sp>
      <xdr:nvSpPr>
        <xdr:cNvPr id="2" name="Tekstvak 2"/>
        <xdr:cNvSpPr txBox="1">
          <a:spLocks noChangeArrowheads="1"/>
        </xdr:cNvSpPr>
      </xdr:nvSpPr>
      <xdr:spPr>
        <a:xfrm>
          <a:off x="28575" y="6505575"/>
          <a:ext cx="569595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rPr>
            <a:t>Unieke inschrijving in een opleiding: iemand die zich gedurende een referteperiode twee of meer keer inschrijft in dezelfde opleiding en binnen hetzelfde onderwijsstelsel, wordt slechts éénmaal geteld. Wanneer hij/zij zich twee (of meer) keer inschrijft in dezelfde opleiding, maar in een verschillend onderwijsstelsel (de ene keer lineair, de andere keer modulair), dan wordt hij tweemaal geteld. Wanneer hij/zij zich in twee verschillende opleidingen -al dan niet binnen hetzelfde studiegebied- inschrijft, wordt hij tweemaal geteld.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A43" sqref="A43"/>
    </sheetView>
  </sheetViews>
  <sheetFormatPr defaultColWidth="9.140625" defaultRowHeight="12.75"/>
  <cols>
    <col min="1" max="1" width="11.57421875" style="0" customWidth="1"/>
  </cols>
  <sheetData>
    <row r="1" spans="1:10" ht="15">
      <c r="A1" s="148" t="s">
        <v>71</v>
      </c>
      <c r="J1" s="206"/>
    </row>
    <row r="2" spans="1:10" ht="15">
      <c r="A2" s="206" t="s">
        <v>191</v>
      </c>
      <c r="J2" s="206"/>
    </row>
    <row r="3" spans="1:10" ht="15">
      <c r="A3" s="148"/>
      <c r="J3" s="206"/>
    </row>
    <row r="4" spans="1:2" ht="12.75">
      <c r="A4" s="208" t="s">
        <v>133</v>
      </c>
      <c r="B4" t="s">
        <v>118</v>
      </c>
    </row>
    <row r="5" spans="1:2" ht="12.75">
      <c r="A5" s="208" t="s">
        <v>134</v>
      </c>
      <c r="B5" t="s">
        <v>119</v>
      </c>
    </row>
    <row r="6" spans="1:2" ht="12.75">
      <c r="A6" s="208" t="s">
        <v>135</v>
      </c>
      <c r="B6" t="s">
        <v>120</v>
      </c>
    </row>
    <row r="7" spans="1:2" ht="12.75">
      <c r="A7" s="208" t="s">
        <v>136</v>
      </c>
      <c r="B7" t="s">
        <v>121</v>
      </c>
    </row>
    <row r="8" spans="1:2" ht="12.75">
      <c r="A8" s="208" t="s">
        <v>137</v>
      </c>
      <c r="B8" t="s">
        <v>122</v>
      </c>
    </row>
    <row r="9" spans="1:2" ht="12.75">
      <c r="A9" s="208" t="s">
        <v>138</v>
      </c>
      <c r="B9" t="s">
        <v>123</v>
      </c>
    </row>
    <row r="10" spans="1:2" ht="12.75">
      <c r="A10" s="208" t="s">
        <v>247</v>
      </c>
      <c r="B10" t="s">
        <v>248</v>
      </c>
    </row>
    <row r="11" spans="1:11" ht="12.75">
      <c r="A11" s="208" t="s">
        <v>139</v>
      </c>
      <c r="B11" s="150" t="s">
        <v>128</v>
      </c>
      <c r="K11" s="150"/>
    </row>
    <row r="12" spans="1:11" ht="12.75">
      <c r="A12" s="208" t="s">
        <v>140</v>
      </c>
      <c r="B12" s="150" t="s">
        <v>99</v>
      </c>
      <c r="K12" s="150"/>
    </row>
    <row r="13" spans="1:2" ht="12.75">
      <c r="A13" s="208" t="s">
        <v>141</v>
      </c>
      <c r="B13" t="s">
        <v>69</v>
      </c>
    </row>
    <row r="14" spans="1:2" ht="12.75">
      <c r="A14" t="s">
        <v>145</v>
      </c>
      <c r="B14" t="s">
        <v>146</v>
      </c>
    </row>
    <row r="15" spans="1:2" ht="12.75">
      <c r="A15" t="s">
        <v>147</v>
      </c>
      <c r="B15" t="s">
        <v>148</v>
      </c>
    </row>
  </sheetData>
  <sheetProtection/>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P95"/>
  <sheetViews>
    <sheetView zoomScalePageLayoutView="0" workbookViewId="0" topLeftCell="A1">
      <selection activeCell="A106" sqref="A106"/>
    </sheetView>
  </sheetViews>
  <sheetFormatPr defaultColWidth="9.140625" defaultRowHeight="12.75"/>
  <cols>
    <col min="1" max="1" width="12.140625" style="180" customWidth="1"/>
    <col min="2" max="16" width="5.140625" style="180" customWidth="1"/>
    <col min="17" max="16384" width="8.8515625" style="180" customWidth="1"/>
  </cols>
  <sheetData>
    <row r="1" spans="1:16" ht="12.75" customHeight="1">
      <c r="A1" s="95" t="s">
        <v>143</v>
      </c>
      <c r="B1" s="202"/>
      <c r="C1" s="202"/>
      <c r="D1" s="202"/>
      <c r="E1" s="202"/>
      <c r="F1" s="202"/>
      <c r="G1" s="202"/>
      <c r="H1" s="202"/>
      <c r="I1" s="202"/>
      <c r="J1" s="202"/>
      <c r="K1" s="202"/>
      <c r="L1" s="202"/>
      <c r="M1" s="202"/>
      <c r="N1" s="202"/>
      <c r="O1" s="202"/>
      <c r="P1" s="202"/>
    </row>
    <row r="2" spans="1:16" ht="12.75" customHeight="1">
      <c r="A2" s="95"/>
      <c r="B2" s="202"/>
      <c r="C2" s="202"/>
      <c r="D2" s="202"/>
      <c r="E2" s="202"/>
      <c r="F2" s="202"/>
      <c r="G2" s="202"/>
      <c r="H2" s="202"/>
      <c r="I2" s="202"/>
      <c r="J2" s="202"/>
      <c r="K2" s="202"/>
      <c r="L2" s="202"/>
      <c r="M2" s="202"/>
      <c r="N2" s="202"/>
      <c r="O2" s="202"/>
      <c r="P2" s="202"/>
    </row>
    <row r="3" spans="1:16" ht="12.75" customHeight="1">
      <c r="A3" s="151" t="s">
        <v>74</v>
      </c>
      <c r="B3" s="152"/>
      <c r="C3" s="152"/>
      <c r="D3" s="152"/>
      <c r="E3" s="152"/>
      <c r="F3" s="152"/>
      <c r="G3" s="152"/>
      <c r="H3" s="152"/>
      <c r="I3" s="152"/>
      <c r="J3" s="152"/>
      <c r="K3" s="152"/>
      <c r="L3" s="152"/>
      <c r="M3" s="152"/>
      <c r="N3" s="152"/>
      <c r="O3" s="152"/>
      <c r="P3" s="152"/>
    </row>
    <row r="4" spans="1:16" ht="10.5" customHeight="1">
      <c r="A4" s="151"/>
      <c r="B4" s="152"/>
      <c r="C4" s="152"/>
      <c r="D4" s="152"/>
      <c r="E4" s="152"/>
      <c r="F4" s="152"/>
      <c r="G4" s="152"/>
      <c r="H4" s="152"/>
      <c r="I4" s="152"/>
      <c r="J4" s="152"/>
      <c r="K4" s="152"/>
      <c r="L4" s="152"/>
      <c r="M4" s="152"/>
      <c r="N4" s="152"/>
      <c r="O4" s="152"/>
      <c r="P4" s="152"/>
    </row>
    <row r="5" spans="1:16" ht="12.75" customHeight="1">
      <c r="A5" s="151" t="s">
        <v>75</v>
      </c>
      <c r="B5" s="152"/>
      <c r="C5" s="152"/>
      <c r="D5" s="152"/>
      <c r="E5" s="152"/>
      <c r="F5" s="152"/>
      <c r="G5" s="152"/>
      <c r="H5" s="152"/>
      <c r="I5" s="152"/>
      <c r="J5" s="152"/>
      <c r="K5" s="152"/>
      <c r="L5" s="152"/>
      <c r="M5" s="152"/>
      <c r="N5" s="152"/>
      <c r="O5" s="152"/>
      <c r="P5" s="152"/>
    </row>
    <row r="6" ht="5.25" customHeight="1"/>
    <row r="7" spans="1:16" ht="12.75" customHeight="1">
      <c r="A7" s="153"/>
      <c r="B7" s="154" t="s">
        <v>7</v>
      </c>
      <c r="C7" s="155"/>
      <c r="D7" s="155"/>
      <c r="E7" s="154" t="s">
        <v>6</v>
      </c>
      <c r="F7" s="155"/>
      <c r="G7" s="155"/>
      <c r="H7" s="154" t="s">
        <v>0</v>
      </c>
      <c r="I7" s="155"/>
      <c r="J7" s="155"/>
      <c r="K7" s="154" t="s">
        <v>1</v>
      </c>
      <c r="L7" s="155"/>
      <c r="M7" s="155"/>
      <c r="N7" s="154" t="s">
        <v>4</v>
      </c>
      <c r="O7" s="155"/>
      <c r="P7" s="156"/>
    </row>
    <row r="8" spans="1:16" ht="12.75" customHeight="1">
      <c r="A8" s="353" t="s">
        <v>12</v>
      </c>
      <c r="B8" s="158" t="s">
        <v>5</v>
      </c>
      <c r="C8" s="159"/>
      <c r="D8" s="159"/>
      <c r="E8" s="158" t="s">
        <v>8</v>
      </c>
      <c r="F8" s="159"/>
      <c r="G8" s="159"/>
      <c r="H8" s="160"/>
      <c r="I8" s="161"/>
      <c r="J8" s="161"/>
      <c r="K8" s="160"/>
      <c r="L8" s="161"/>
      <c r="M8" s="161"/>
      <c r="N8" s="160"/>
      <c r="O8" s="161"/>
      <c r="P8" s="162"/>
    </row>
    <row r="9" spans="1:16" ht="10.5" customHeight="1">
      <c r="A9" s="167" t="s">
        <v>9</v>
      </c>
      <c r="B9" s="168">
        <v>0</v>
      </c>
      <c r="C9" s="169">
        <v>0</v>
      </c>
      <c r="D9" s="169">
        <v>0</v>
      </c>
      <c r="E9" s="168">
        <v>98</v>
      </c>
      <c r="F9" s="169">
        <v>69</v>
      </c>
      <c r="G9" s="169">
        <v>167</v>
      </c>
      <c r="H9" s="168">
        <v>0</v>
      </c>
      <c r="I9" s="169">
        <v>0</v>
      </c>
      <c r="J9" s="169">
        <v>0</v>
      </c>
      <c r="K9" s="168">
        <v>58</v>
      </c>
      <c r="L9" s="169">
        <v>34</v>
      </c>
      <c r="M9" s="169">
        <v>92</v>
      </c>
      <c r="N9" s="168">
        <v>156</v>
      </c>
      <c r="O9" s="169">
        <v>103</v>
      </c>
      <c r="P9" s="170">
        <v>259</v>
      </c>
    </row>
    <row r="10" spans="1:16" ht="10.5" customHeight="1">
      <c r="A10" s="167" t="s">
        <v>79</v>
      </c>
      <c r="B10" s="168">
        <v>0</v>
      </c>
      <c r="C10" s="169">
        <v>0</v>
      </c>
      <c r="D10" s="169">
        <v>0</v>
      </c>
      <c r="E10" s="168">
        <v>113</v>
      </c>
      <c r="F10" s="169">
        <v>63</v>
      </c>
      <c r="G10" s="169">
        <v>176</v>
      </c>
      <c r="H10" s="168">
        <v>0</v>
      </c>
      <c r="I10" s="169">
        <v>0</v>
      </c>
      <c r="J10" s="169">
        <v>0</v>
      </c>
      <c r="K10" s="168">
        <v>58</v>
      </c>
      <c r="L10" s="169">
        <v>47</v>
      </c>
      <c r="M10" s="169">
        <v>105</v>
      </c>
      <c r="N10" s="168">
        <v>171</v>
      </c>
      <c r="O10" s="169">
        <v>110</v>
      </c>
      <c r="P10" s="170">
        <v>281</v>
      </c>
    </row>
    <row r="11" spans="1:16" ht="10.5" customHeight="1">
      <c r="A11" s="167" t="s">
        <v>80</v>
      </c>
      <c r="B11" s="168">
        <v>0</v>
      </c>
      <c r="C11" s="169">
        <v>0</v>
      </c>
      <c r="D11" s="169">
        <v>0</v>
      </c>
      <c r="E11" s="168">
        <v>99</v>
      </c>
      <c r="F11" s="169">
        <v>55</v>
      </c>
      <c r="G11" s="169">
        <v>154</v>
      </c>
      <c r="H11" s="168">
        <v>0</v>
      </c>
      <c r="I11" s="169">
        <v>0</v>
      </c>
      <c r="J11" s="169">
        <v>0</v>
      </c>
      <c r="K11" s="168">
        <v>44</v>
      </c>
      <c r="L11" s="169">
        <v>32</v>
      </c>
      <c r="M11" s="169">
        <v>76</v>
      </c>
      <c r="N11" s="168">
        <v>143</v>
      </c>
      <c r="O11" s="169">
        <v>87</v>
      </c>
      <c r="P11" s="170">
        <v>230</v>
      </c>
    </row>
    <row r="12" spans="1:16" ht="10.5" customHeight="1">
      <c r="A12" s="167" t="s">
        <v>82</v>
      </c>
      <c r="B12" s="168">
        <v>26</v>
      </c>
      <c r="C12" s="169">
        <v>15</v>
      </c>
      <c r="D12" s="169">
        <v>41</v>
      </c>
      <c r="E12" s="168">
        <v>44</v>
      </c>
      <c r="F12" s="169">
        <v>36</v>
      </c>
      <c r="G12" s="169">
        <v>80</v>
      </c>
      <c r="H12" s="168">
        <v>0</v>
      </c>
      <c r="I12" s="169">
        <v>0</v>
      </c>
      <c r="J12" s="169">
        <v>0</v>
      </c>
      <c r="K12" s="168">
        <v>54</v>
      </c>
      <c r="L12" s="169">
        <v>52</v>
      </c>
      <c r="M12" s="169">
        <v>106</v>
      </c>
      <c r="N12" s="168">
        <v>124</v>
      </c>
      <c r="O12" s="169">
        <v>103</v>
      </c>
      <c r="P12" s="170">
        <v>227</v>
      </c>
    </row>
    <row r="13" spans="1:16" ht="10.5" customHeight="1">
      <c r="A13" s="167" t="s">
        <v>83</v>
      </c>
      <c r="B13" s="168">
        <v>19</v>
      </c>
      <c r="C13" s="169">
        <v>7</v>
      </c>
      <c r="D13" s="169">
        <v>26</v>
      </c>
      <c r="E13" s="168">
        <v>51</v>
      </c>
      <c r="F13" s="169">
        <v>46</v>
      </c>
      <c r="G13" s="169">
        <v>97</v>
      </c>
      <c r="H13" s="168">
        <v>0</v>
      </c>
      <c r="I13" s="169">
        <v>0</v>
      </c>
      <c r="J13" s="169">
        <v>0</v>
      </c>
      <c r="K13" s="168">
        <v>33</v>
      </c>
      <c r="L13" s="169">
        <v>35</v>
      </c>
      <c r="M13" s="169">
        <v>68</v>
      </c>
      <c r="N13" s="168">
        <v>103</v>
      </c>
      <c r="O13" s="169">
        <v>88</v>
      </c>
      <c r="P13" s="170">
        <v>191</v>
      </c>
    </row>
    <row r="14" spans="1:16" ht="10.5" customHeight="1">
      <c r="A14" s="167" t="s">
        <v>84</v>
      </c>
      <c r="B14" s="171" t="s">
        <v>85</v>
      </c>
      <c r="C14" s="172" t="s">
        <v>85</v>
      </c>
      <c r="D14" s="169">
        <v>11</v>
      </c>
      <c r="E14" s="171" t="s">
        <v>85</v>
      </c>
      <c r="F14" s="172" t="s">
        <v>85</v>
      </c>
      <c r="G14" s="169">
        <v>49</v>
      </c>
      <c r="H14" s="168">
        <v>0</v>
      </c>
      <c r="I14" s="169">
        <v>0</v>
      </c>
      <c r="J14" s="169">
        <v>0</v>
      </c>
      <c r="K14" s="171" t="s">
        <v>85</v>
      </c>
      <c r="L14" s="172" t="s">
        <v>85</v>
      </c>
      <c r="M14" s="169">
        <v>54</v>
      </c>
      <c r="N14" s="171" t="s">
        <v>85</v>
      </c>
      <c r="O14" s="172" t="s">
        <v>85</v>
      </c>
      <c r="P14" s="170">
        <v>114</v>
      </c>
    </row>
    <row r="15" spans="1:16" ht="10.5" customHeight="1">
      <c r="A15" s="167" t="s">
        <v>86</v>
      </c>
      <c r="B15" s="171" t="s">
        <v>85</v>
      </c>
      <c r="C15" s="172" t="s">
        <v>85</v>
      </c>
      <c r="D15" s="169">
        <v>13</v>
      </c>
      <c r="E15" s="171" t="s">
        <v>85</v>
      </c>
      <c r="F15" s="172" t="s">
        <v>85</v>
      </c>
      <c r="G15" s="169">
        <v>72</v>
      </c>
      <c r="H15" s="168">
        <v>0</v>
      </c>
      <c r="I15" s="169">
        <v>0</v>
      </c>
      <c r="J15" s="169">
        <v>0</v>
      </c>
      <c r="K15" s="171" t="s">
        <v>85</v>
      </c>
      <c r="L15" s="172" t="s">
        <v>85</v>
      </c>
      <c r="M15" s="169">
        <v>45</v>
      </c>
      <c r="N15" s="171" t="s">
        <v>85</v>
      </c>
      <c r="O15" s="172" t="s">
        <v>85</v>
      </c>
      <c r="P15" s="170">
        <v>130</v>
      </c>
    </row>
    <row r="16" spans="1:16" ht="10.5" customHeight="1">
      <c r="A16" s="167" t="s">
        <v>87</v>
      </c>
      <c r="B16" s="171" t="s">
        <v>85</v>
      </c>
      <c r="C16" s="172" t="s">
        <v>85</v>
      </c>
      <c r="D16" s="169">
        <v>26</v>
      </c>
      <c r="E16" s="171" t="s">
        <v>85</v>
      </c>
      <c r="F16" s="172" t="s">
        <v>85</v>
      </c>
      <c r="G16" s="169">
        <v>77</v>
      </c>
      <c r="H16" s="168">
        <v>0</v>
      </c>
      <c r="I16" s="169">
        <v>0</v>
      </c>
      <c r="J16" s="169">
        <v>0</v>
      </c>
      <c r="K16" s="171" t="s">
        <v>85</v>
      </c>
      <c r="L16" s="172" t="s">
        <v>85</v>
      </c>
      <c r="M16" s="169">
        <v>44</v>
      </c>
      <c r="N16" s="171" t="s">
        <v>85</v>
      </c>
      <c r="O16" s="172" t="s">
        <v>85</v>
      </c>
      <c r="P16" s="170">
        <v>147</v>
      </c>
    </row>
    <row r="17" spans="1:16" ht="10.5" customHeight="1">
      <c r="A17" s="167" t="s">
        <v>88</v>
      </c>
      <c r="B17" s="171">
        <v>12</v>
      </c>
      <c r="C17" s="172">
        <v>6</v>
      </c>
      <c r="D17" s="169">
        <v>18</v>
      </c>
      <c r="E17" s="171">
        <v>42</v>
      </c>
      <c r="F17" s="172">
        <v>43</v>
      </c>
      <c r="G17" s="169">
        <v>85</v>
      </c>
      <c r="H17" s="168">
        <v>0</v>
      </c>
      <c r="I17" s="169">
        <v>0</v>
      </c>
      <c r="J17" s="169">
        <v>0</v>
      </c>
      <c r="K17" s="171">
        <v>28</v>
      </c>
      <c r="L17" s="172">
        <v>18</v>
      </c>
      <c r="M17" s="169">
        <v>46</v>
      </c>
      <c r="N17" s="171">
        <v>82</v>
      </c>
      <c r="O17" s="172">
        <v>67</v>
      </c>
      <c r="P17" s="170">
        <v>149</v>
      </c>
    </row>
    <row r="18" spans="1:16" ht="10.5" customHeight="1">
      <c r="A18" s="167" t="s">
        <v>89</v>
      </c>
      <c r="B18" s="171">
        <v>12</v>
      </c>
      <c r="C18" s="172">
        <v>5</v>
      </c>
      <c r="D18" s="169">
        <v>17</v>
      </c>
      <c r="E18" s="171">
        <v>51</v>
      </c>
      <c r="F18" s="172">
        <v>43</v>
      </c>
      <c r="G18" s="169">
        <v>94</v>
      </c>
      <c r="H18" s="168">
        <v>0</v>
      </c>
      <c r="I18" s="169">
        <v>0</v>
      </c>
      <c r="J18" s="169">
        <v>0</v>
      </c>
      <c r="K18" s="171">
        <v>29</v>
      </c>
      <c r="L18" s="172">
        <v>24</v>
      </c>
      <c r="M18" s="169">
        <v>53</v>
      </c>
      <c r="N18" s="171">
        <v>92</v>
      </c>
      <c r="O18" s="172">
        <v>72</v>
      </c>
      <c r="P18" s="170">
        <v>164</v>
      </c>
    </row>
    <row r="19" spans="1:16" ht="10.5" customHeight="1">
      <c r="A19" s="167" t="s">
        <v>90</v>
      </c>
      <c r="B19" s="171">
        <v>15</v>
      </c>
      <c r="C19" s="172">
        <v>4</v>
      </c>
      <c r="D19" s="169">
        <v>19</v>
      </c>
      <c r="E19" s="171">
        <v>48</v>
      </c>
      <c r="F19" s="172">
        <v>35</v>
      </c>
      <c r="G19" s="169">
        <v>83</v>
      </c>
      <c r="H19" s="168">
        <v>0</v>
      </c>
      <c r="I19" s="169">
        <v>0</v>
      </c>
      <c r="J19" s="169">
        <v>0</v>
      </c>
      <c r="K19" s="171">
        <v>22</v>
      </c>
      <c r="L19" s="172">
        <v>16</v>
      </c>
      <c r="M19" s="169">
        <v>38</v>
      </c>
      <c r="N19" s="171">
        <v>85</v>
      </c>
      <c r="O19" s="172">
        <v>55</v>
      </c>
      <c r="P19" s="170">
        <v>140</v>
      </c>
    </row>
    <row r="20" spans="1:16" ht="10.5" customHeight="1">
      <c r="A20" s="167" t="s">
        <v>91</v>
      </c>
      <c r="B20" s="171">
        <v>9</v>
      </c>
      <c r="C20" s="172">
        <v>6</v>
      </c>
      <c r="D20" s="169">
        <v>15</v>
      </c>
      <c r="E20" s="171">
        <v>50</v>
      </c>
      <c r="F20" s="172">
        <v>31</v>
      </c>
      <c r="G20" s="169">
        <v>81</v>
      </c>
      <c r="H20" s="168">
        <v>0</v>
      </c>
      <c r="I20" s="169">
        <v>0</v>
      </c>
      <c r="J20" s="169">
        <v>0</v>
      </c>
      <c r="K20" s="171">
        <v>20</v>
      </c>
      <c r="L20" s="172">
        <v>16</v>
      </c>
      <c r="M20" s="169">
        <v>36</v>
      </c>
      <c r="N20" s="171">
        <v>79</v>
      </c>
      <c r="O20" s="172">
        <v>53</v>
      </c>
      <c r="P20" s="170">
        <v>132</v>
      </c>
    </row>
    <row r="21" spans="1:16" ht="10.5" customHeight="1">
      <c r="A21" s="167" t="s">
        <v>92</v>
      </c>
      <c r="B21" s="171">
        <v>8</v>
      </c>
      <c r="C21" s="172">
        <v>3</v>
      </c>
      <c r="D21" s="169">
        <v>11</v>
      </c>
      <c r="E21" s="171">
        <v>33</v>
      </c>
      <c r="F21" s="172">
        <v>23</v>
      </c>
      <c r="G21" s="169">
        <v>56</v>
      </c>
      <c r="H21" s="168">
        <v>0</v>
      </c>
      <c r="I21" s="169">
        <v>0</v>
      </c>
      <c r="J21" s="169">
        <v>0</v>
      </c>
      <c r="K21" s="171">
        <v>26</v>
      </c>
      <c r="L21" s="172">
        <v>16</v>
      </c>
      <c r="M21" s="169">
        <v>42</v>
      </c>
      <c r="N21" s="171">
        <v>67</v>
      </c>
      <c r="O21" s="172">
        <v>42</v>
      </c>
      <c r="P21" s="170">
        <v>109</v>
      </c>
    </row>
    <row r="22" spans="1:16" ht="10.5" customHeight="1">
      <c r="A22" s="167" t="s">
        <v>93</v>
      </c>
      <c r="B22" s="171">
        <v>9</v>
      </c>
      <c r="C22" s="172">
        <v>6</v>
      </c>
      <c r="D22" s="169">
        <v>15</v>
      </c>
      <c r="E22" s="171">
        <v>50</v>
      </c>
      <c r="F22" s="172">
        <v>29</v>
      </c>
      <c r="G22" s="169">
        <v>79</v>
      </c>
      <c r="H22" s="168">
        <v>0</v>
      </c>
      <c r="I22" s="169">
        <v>0</v>
      </c>
      <c r="J22" s="169">
        <v>0</v>
      </c>
      <c r="K22" s="171">
        <v>31</v>
      </c>
      <c r="L22" s="172">
        <v>14</v>
      </c>
      <c r="M22" s="169">
        <v>45</v>
      </c>
      <c r="N22" s="171">
        <v>90</v>
      </c>
      <c r="O22" s="172">
        <v>49</v>
      </c>
      <c r="P22" s="170">
        <v>139</v>
      </c>
    </row>
    <row r="23" spans="1:16" ht="10.5" customHeight="1">
      <c r="A23" s="167" t="s">
        <v>94</v>
      </c>
      <c r="B23" s="171" t="s">
        <v>85</v>
      </c>
      <c r="C23" s="172" t="s">
        <v>85</v>
      </c>
      <c r="D23" s="169">
        <v>7</v>
      </c>
      <c r="E23" s="171" t="s">
        <v>85</v>
      </c>
      <c r="F23" s="172" t="s">
        <v>85</v>
      </c>
      <c r="G23" s="169">
        <v>77</v>
      </c>
      <c r="H23" s="168">
        <v>0</v>
      </c>
      <c r="I23" s="169">
        <v>0</v>
      </c>
      <c r="J23" s="169">
        <v>0</v>
      </c>
      <c r="K23" s="171" t="s">
        <v>85</v>
      </c>
      <c r="L23" s="172" t="s">
        <v>85</v>
      </c>
      <c r="M23" s="169">
        <v>43</v>
      </c>
      <c r="N23" s="171" t="s">
        <v>85</v>
      </c>
      <c r="O23" s="172" t="s">
        <v>85</v>
      </c>
      <c r="P23" s="173">
        <v>127</v>
      </c>
    </row>
    <row r="24" spans="1:16" ht="10.5" customHeight="1">
      <c r="A24" s="167" t="s">
        <v>95</v>
      </c>
      <c r="B24" s="171" t="s">
        <v>85</v>
      </c>
      <c r="C24" s="172" t="s">
        <v>85</v>
      </c>
      <c r="D24" s="169">
        <v>5</v>
      </c>
      <c r="E24" s="171" t="s">
        <v>85</v>
      </c>
      <c r="F24" s="172" t="s">
        <v>85</v>
      </c>
      <c r="G24" s="169">
        <v>81</v>
      </c>
      <c r="H24" s="168">
        <v>0</v>
      </c>
      <c r="I24" s="169">
        <v>0</v>
      </c>
      <c r="J24" s="169">
        <v>0</v>
      </c>
      <c r="K24" s="171" t="s">
        <v>85</v>
      </c>
      <c r="L24" s="172" t="s">
        <v>85</v>
      </c>
      <c r="M24" s="169">
        <v>40</v>
      </c>
      <c r="N24" s="171" t="s">
        <v>85</v>
      </c>
      <c r="O24" s="172" t="s">
        <v>85</v>
      </c>
      <c r="P24" s="173">
        <v>126</v>
      </c>
    </row>
    <row r="25" spans="1:16" ht="10.5" customHeight="1">
      <c r="A25" s="167" t="s">
        <v>96</v>
      </c>
      <c r="B25" s="171" t="s">
        <v>85</v>
      </c>
      <c r="C25" s="172" t="s">
        <v>85</v>
      </c>
      <c r="D25" s="169">
        <v>7</v>
      </c>
      <c r="E25" s="171" t="s">
        <v>85</v>
      </c>
      <c r="F25" s="172" t="s">
        <v>85</v>
      </c>
      <c r="G25" s="169">
        <v>67</v>
      </c>
      <c r="H25" s="168">
        <v>0</v>
      </c>
      <c r="I25" s="169">
        <v>0</v>
      </c>
      <c r="J25" s="169">
        <v>0</v>
      </c>
      <c r="K25" s="171" t="s">
        <v>85</v>
      </c>
      <c r="L25" s="172" t="s">
        <v>85</v>
      </c>
      <c r="M25" s="169">
        <v>42</v>
      </c>
      <c r="N25" s="171" t="s">
        <v>85</v>
      </c>
      <c r="O25" s="172" t="s">
        <v>85</v>
      </c>
      <c r="P25" s="173">
        <v>116</v>
      </c>
    </row>
    <row r="26" spans="1:16" s="181" customFormat="1" ht="10.5" customHeight="1">
      <c r="A26" s="167" t="s">
        <v>101</v>
      </c>
      <c r="B26" s="171" t="s">
        <v>85</v>
      </c>
      <c r="C26" s="172" t="s">
        <v>85</v>
      </c>
      <c r="D26" s="169">
        <v>9</v>
      </c>
      <c r="E26" s="171" t="s">
        <v>85</v>
      </c>
      <c r="F26" s="172" t="s">
        <v>85</v>
      </c>
      <c r="G26" s="169">
        <v>72</v>
      </c>
      <c r="H26" s="168">
        <v>0</v>
      </c>
      <c r="I26" s="169">
        <v>0</v>
      </c>
      <c r="J26" s="169">
        <v>0</v>
      </c>
      <c r="K26" s="171" t="s">
        <v>85</v>
      </c>
      <c r="L26" s="172" t="s">
        <v>85</v>
      </c>
      <c r="M26" s="169">
        <v>36</v>
      </c>
      <c r="N26" s="171" t="s">
        <v>85</v>
      </c>
      <c r="O26" s="172" t="s">
        <v>85</v>
      </c>
      <c r="P26" s="173">
        <f aca="true" t="shared" si="0" ref="P26:P31">SUM(M26,G26,D26)</f>
        <v>117</v>
      </c>
    </row>
    <row r="27" spans="1:16" s="181" customFormat="1" ht="10.5" customHeight="1">
      <c r="A27" s="167" t="s">
        <v>115</v>
      </c>
      <c r="B27" s="171" t="s">
        <v>85</v>
      </c>
      <c r="C27" s="172" t="s">
        <v>85</v>
      </c>
      <c r="D27" s="169">
        <v>6</v>
      </c>
      <c r="E27" s="171" t="s">
        <v>85</v>
      </c>
      <c r="F27" s="172" t="s">
        <v>85</v>
      </c>
      <c r="G27" s="169">
        <v>86</v>
      </c>
      <c r="H27" s="168">
        <v>0</v>
      </c>
      <c r="I27" s="169">
        <v>0</v>
      </c>
      <c r="J27" s="169">
        <v>0</v>
      </c>
      <c r="K27" s="171" t="s">
        <v>85</v>
      </c>
      <c r="L27" s="172" t="s">
        <v>85</v>
      </c>
      <c r="M27" s="169">
        <v>50</v>
      </c>
      <c r="N27" s="171" t="s">
        <v>85</v>
      </c>
      <c r="O27" s="172" t="s">
        <v>85</v>
      </c>
      <c r="P27" s="173">
        <f t="shared" si="0"/>
        <v>142</v>
      </c>
    </row>
    <row r="28" spans="1:16" s="181" customFormat="1" ht="10.5" customHeight="1">
      <c r="A28" s="167" t="s">
        <v>125</v>
      </c>
      <c r="B28" s="171" t="s">
        <v>85</v>
      </c>
      <c r="C28" s="172" t="s">
        <v>85</v>
      </c>
      <c r="D28" s="169">
        <v>8</v>
      </c>
      <c r="E28" s="171" t="s">
        <v>85</v>
      </c>
      <c r="F28" s="172" t="s">
        <v>85</v>
      </c>
      <c r="G28" s="169">
        <v>77</v>
      </c>
      <c r="H28" s="168">
        <v>0</v>
      </c>
      <c r="I28" s="169">
        <v>0</v>
      </c>
      <c r="J28" s="169">
        <v>0</v>
      </c>
      <c r="K28" s="171" t="s">
        <v>85</v>
      </c>
      <c r="L28" s="172" t="s">
        <v>85</v>
      </c>
      <c r="M28" s="169">
        <v>47</v>
      </c>
      <c r="N28" s="171" t="s">
        <v>85</v>
      </c>
      <c r="O28" s="172" t="s">
        <v>85</v>
      </c>
      <c r="P28" s="173">
        <f t="shared" si="0"/>
        <v>132</v>
      </c>
    </row>
    <row r="29" spans="1:16" s="181" customFormat="1" ht="10.5" customHeight="1">
      <c r="A29" s="167" t="s">
        <v>130</v>
      </c>
      <c r="B29" s="171" t="s">
        <v>85</v>
      </c>
      <c r="C29" s="172" t="s">
        <v>85</v>
      </c>
      <c r="D29" s="169">
        <v>5</v>
      </c>
      <c r="E29" s="171" t="s">
        <v>85</v>
      </c>
      <c r="F29" s="172" t="s">
        <v>85</v>
      </c>
      <c r="G29" s="169">
        <v>70</v>
      </c>
      <c r="H29" s="168">
        <v>0</v>
      </c>
      <c r="I29" s="169">
        <v>0</v>
      </c>
      <c r="J29" s="169">
        <v>0</v>
      </c>
      <c r="K29" s="171" t="s">
        <v>85</v>
      </c>
      <c r="L29" s="172" t="s">
        <v>85</v>
      </c>
      <c r="M29" s="169">
        <v>46</v>
      </c>
      <c r="N29" s="171" t="s">
        <v>85</v>
      </c>
      <c r="O29" s="172" t="s">
        <v>85</v>
      </c>
      <c r="P29" s="173">
        <f t="shared" si="0"/>
        <v>121</v>
      </c>
    </row>
    <row r="30" spans="1:16" s="181" customFormat="1" ht="10.5" customHeight="1">
      <c r="A30" s="167" t="s">
        <v>132</v>
      </c>
      <c r="B30" s="171" t="s">
        <v>85</v>
      </c>
      <c r="C30" s="172" t="s">
        <v>85</v>
      </c>
      <c r="D30" s="169">
        <v>9</v>
      </c>
      <c r="E30" s="171" t="s">
        <v>85</v>
      </c>
      <c r="F30" s="172" t="s">
        <v>85</v>
      </c>
      <c r="G30" s="169">
        <v>74</v>
      </c>
      <c r="H30" s="168">
        <v>0</v>
      </c>
      <c r="I30" s="169">
        <v>0</v>
      </c>
      <c r="J30" s="169">
        <v>0</v>
      </c>
      <c r="K30" s="171" t="s">
        <v>85</v>
      </c>
      <c r="L30" s="172" t="s">
        <v>85</v>
      </c>
      <c r="M30" s="169">
        <v>56</v>
      </c>
      <c r="N30" s="171" t="s">
        <v>85</v>
      </c>
      <c r="O30" s="172" t="s">
        <v>85</v>
      </c>
      <c r="P30" s="173">
        <f t="shared" si="0"/>
        <v>139</v>
      </c>
    </row>
    <row r="31" spans="1:16" s="181" customFormat="1" ht="10.5" customHeight="1">
      <c r="A31" s="174" t="s">
        <v>144</v>
      </c>
      <c r="B31" s="175" t="s">
        <v>85</v>
      </c>
      <c r="C31" s="176" t="s">
        <v>85</v>
      </c>
      <c r="D31" s="177">
        <v>6</v>
      </c>
      <c r="E31" s="175" t="s">
        <v>85</v>
      </c>
      <c r="F31" s="176" t="s">
        <v>85</v>
      </c>
      <c r="G31" s="177">
        <v>81</v>
      </c>
      <c r="H31" s="178">
        <v>0</v>
      </c>
      <c r="I31" s="177">
        <v>0</v>
      </c>
      <c r="J31" s="177">
        <v>0</v>
      </c>
      <c r="K31" s="175" t="s">
        <v>85</v>
      </c>
      <c r="L31" s="176" t="s">
        <v>85</v>
      </c>
      <c r="M31" s="177">
        <v>45</v>
      </c>
      <c r="N31" s="175" t="s">
        <v>85</v>
      </c>
      <c r="O31" s="176" t="s">
        <v>85</v>
      </c>
      <c r="P31" s="205">
        <f t="shared" si="0"/>
        <v>132</v>
      </c>
    </row>
    <row r="32" spans="1:16" s="181" customFormat="1" ht="10.5" customHeight="1">
      <c r="A32" s="207"/>
      <c r="B32" s="172"/>
      <c r="C32" s="172"/>
      <c r="D32" s="169"/>
      <c r="E32" s="172"/>
      <c r="F32" s="172"/>
      <c r="G32" s="169"/>
      <c r="H32" s="169"/>
      <c r="I32" s="169"/>
      <c r="J32" s="169"/>
      <c r="K32" s="172"/>
      <c r="L32" s="172"/>
      <c r="M32" s="169"/>
      <c r="N32" s="172"/>
      <c r="O32" s="172"/>
      <c r="P32" s="172"/>
    </row>
    <row r="33" ht="12.75" customHeight="1"/>
    <row r="34" spans="1:16" ht="12.75" customHeight="1">
      <c r="A34" s="151" t="s">
        <v>97</v>
      </c>
      <c r="B34" s="152"/>
      <c r="C34" s="152"/>
      <c r="D34" s="152"/>
      <c r="E34" s="152"/>
      <c r="F34" s="152"/>
      <c r="G34" s="152"/>
      <c r="H34" s="152"/>
      <c r="I34" s="152"/>
      <c r="J34" s="152"/>
      <c r="K34" s="152"/>
      <c r="L34" s="152"/>
      <c r="M34" s="152"/>
      <c r="N34" s="152"/>
      <c r="O34" s="152"/>
      <c r="P34" s="152"/>
    </row>
    <row r="35" ht="5.25" customHeight="1"/>
    <row r="36" spans="1:16" ht="12.75" customHeight="1">
      <c r="A36" s="153"/>
      <c r="B36" s="154" t="s">
        <v>7</v>
      </c>
      <c r="C36" s="155"/>
      <c r="D36" s="155"/>
      <c r="E36" s="154" t="s">
        <v>6</v>
      </c>
      <c r="F36" s="155"/>
      <c r="G36" s="155"/>
      <c r="H36" s="154" t="s">
        <v>0</v>
      </c>
      <c r="I36" s="155"/>
      <c r="J36" s="155"/>
      <c r="K36" s="154" t="s">
        <v>1</v>
      </c>
      <c r="L36" s="155"/>
      <c r="M36" s="155"/>
      <c r="N36" s="154" t="s">
        <v>4</v>
      </c>
      <c r="O36" s="155"/>
      <c r="P36" s="156"/>
    </row>
    <row r="37" spans="1:16" ht="12.75" customHeight="1">
      <c r="A37" s="157" t="s">
        <v>12</v>
      </c>
      <c r="B37" s="158" t="s">
        <v>5</v>
      </c>
      <c r="C37" s="159"/>
      <c r="D37" s="159"/>
      <c r="E37" s="158" t="s">
        <v>8</v>
      </c>
      <c r="F37" s="159"/>
      <c r="G37" s="159"/>
      <c r="H37" s="160"/>
      <c r="I37" s="161"/>
      <c r="J37" s="161"/>
      <c r="K37" s="160"/>
      <c r="L37" s="161"/>
      <c r="M37" s="161"/>
      <c r="N37" s="160"/>
      <c r="O37" s="161"/>
      <c r="P37" s="162"/>
    </row>
    <row r="38" spans="1:16" ht="12.75" customHeight="1">
      <c r="A38" s="163"/>
      <c r="B38" s="164" t="s">
        <v>76</v>
      </c>
      <c r="C38" s="165" t="s">
        <v>77</v>
      </c>
      <c r="D38" s="165" t="s">
        <v>78</v>
      </c>
      <c r="E38" s="164" t="s">
        <v>76</v>
      </c>
      <c r="F38" s="165" t="s">
        <v>77</v>
      </c>
      <c r="G38" s="165" t="s">
        <v>78</v>
      </c>
      <c r="H38" s="164" t="s">
        <v>76</v>
      </c>
      <c r="I38" s="165" t="s">
        <v>77</v>
      </c>
      <c r="J38" s="165" t="s">
        <v>78</v>
      </c>
      <c r="K38" s="164" t="s">
        <v>76</v>
      </c>
      <c r="L38" s="165" t="s">
        <v>77</v>
      </c>
      <c r="M38" s="165" t="s">
        <v>78</v>
      </c>
      <c r="N38" s="164" t="s">
        <v>76</v>
      </c>
      <c r="O38" s="165" t="s">
        <v>77</v>
      </c>
      <c r="P38" s="166" t="s">
        <v>78</v>
      </c>
    </row>
    <row r="39" spans="1:16" ht="10.5" customHeight="1">
      <c r="A39" s="167" t="s">
        <v>9</v>
      </c>
      <c r="B39" s="168">
        <v>0</v>
      </c>
      <c r="C39" s="169">
        <v>0</v>
      </c>
      <c r="D39" s="169">
        <v>0</v>
      </c>
      <c r="E39" s="168">
        <v>138</v>
      </c>
      <c r="F39" s="169">
        <v>83</v>
      </c>
      <c r="G39" s="169">
        <v>221</v>
      </c>
      <c r="H39" s="168">
        <v>0</v>
      </c>
      <c r="I39" s="169">
        <v>0</v>
      </c>
      <c r="J39" s="169">
        <v>0</v>
      </c>
      <c r="K39" s="168">
        <v>57</v>
      </c>
      <c r="L39" s="169">
        <v>39</v>
      </c>
      <c r="M39" s="169">
        <v>96</v>
      </c>
      <c r="N39" s="168">
        <v>195</v>
      </c>
      <c r="O39" s="169">
        <v>122</v>
      </c>
      <c r="P39" s="170">
        <v>317</v>
      </c>
    </row>
    <row r="40" spans="1:16" ht="10.5" customHeight="1">
      <c r="A40" s="167" t="s">
        <v>79</v>
      </c>
      <c r="B40" s="168">
        <v>0</v>
      </c>
      <c r="C40" s="169">
        <v>0</v>
      </c>
      <c r="D40" s="169">
        <v>0</v>
      </c>
      <c r="E40" s="168">
        <v>173</v>
      </c>
      <c r="F40" s="169">
        <v>84</v>
      </c>
      <c r="G40" s="169">
        <v>257</v>
      </c>
      <c r="H40" s="168">
        <v>0</v>
      </c>
      <c r="I40" s="169">
        <v>0</v>
      </c>
      <c r="J40" s="169">
        <v>0</v>
      </c>
      <c r="K40" s="168">
        <v>43</v>
      </c>
      <c r="L40" s="169">
        <v>29</v>
      </c>
      <c r="M40" s="169">
        <v>72</v>
      </c>
      <c r="N40" s="168">
        <v>216</v>
      </c>
      <c r="O40" s="169">
        <v>113</v>
      </c>
      <c r="P40" s="170">
        <v>329</v>
      </c>
    </row>
    <row r="41" spans="1:16" ht="10.5" customHeight="1">
      <c r="A41" s="167" t="s">
        <v>80</v>
      </c>
      <c r="B41" s="168">
        <v>0</v>
      </c>
      <c r="C41" s="169">
        <v>0</v>
      </c>
      <c r="D41" s="169">
        <v>0</v>
      </c>
      <c r="E41" s="168">
        <v>137</v>
      </c>
      <c r="F41" s="169">
        <v>90</v>
      </c>
      <c r="G41" s="169">
        <v>227</v>
      </c>
      <c r="H41" s="168">
        <v>0</v>
      </c>
      <c r="I41" s="169">
        <v>0</v>
      </c>
      <c r="J41" s="169">
        <v>0</v>
      </c>
      <c r="K41" s="168">
        <v>47</v>
      </c>
      <c r="L41" s="169">
        <v>44</v>
      </c>
      <c r="M41" s="169">
        <v>91</v>
      </c>
      <c r="N41" s="168">
        <v>184</v>
      </c>
      <c r="O41" s="169">
        <v>134</v>
      </c>
      <c r="P41" s="170">
        <v>318</v>
      </c>
    </row>
    <row r="42" spans="1:16" ht="10.5" customHeight="1">
      <c r="A42" s="167" t="s">
        <v>10</v>
      </c>
      <c r="B42" s="168">
        <v>0</v>
      </c>
      <c r="C42" s="169">
        <v>0</v>
      </c>
      <c r="D42" s="169">
        <v>0</v>
      </c>
      <c r="E42" s="168">
        <v>126</v>
      </c>
      <c r="F42" s="169">
        <v>91</v>
      </c>
      <c r="G42" s="169">
        <v>217</v>
      </c>
      <c r="H42" s="168">
        <v>0</v>
      </c>
      <c r="I42" s="169">
        <v>0</v>
      </c>
      <c r="J42" s="169">
        <v>0</v>
      </c>
      <c r="K42" s="168">
        <v>51</v>
      </c>
      <c r="L42" s="169">
        <v>31</v>
      </c>
      <c r="M42" s="169">
        <v>82</v>
      </c>
      <c r="N42" s="168">
        <v>177</v>
      </c>
      <c r="O42" s="169">
        <v>122</v>
      </c>
      <c r="P42" s="170">
        <v>299</v>
      </c>
    </row>
    <row r="43" spans="1:16" ht="10.5" customHeight="1">
      <c r="A43" s="167" t="s">
        <v>81</v>
      </c>
      <c r="B43" s="168">
        <v>0</v>
      </c>
      <c r="C43" s="169">
        <v>0</v>
      </c>
      <c r="D43" s="169">
        <v>0</v>
      </c>
      <c r="E43" s="168">
        <v>107</v>
      </c>
      <c r="F43" s="169">
        <v>51</v>
      </c>
      <c r="G43" s="169">
        <v>158</v>
      </c>
      <c r="H43" s="168">
        <v>0</v>
      </c>
      <c r="I43" s="169">
        <v>0</v>
      </c>
      <c r="J43" s="169">
        <v>0</v>
      </c>
      <c r="K43" s="168">
        <v>65</v>
      </c>
      <c r="L43" s="169">
        <v>23</v>
      </c>
      <c r="M43" s="169">
        <v>88</v>
      </c>
      <c r="N43" s="168">
        <v>172</v>
      </c>
      <c r="O43" s="169">
        <v>74</v>
      </c>
      <c r="P43" s="170">
        <v>246</v>
      </c>
    </row>
    <row r="44" spans="1:16" ht="10.5" customHeight="1">
      <c r="A44" s="167" t="s">
        <v>82</v>
      </c>
      <c r="B44" s="168">
        <v>49</v>
      </c>
      <c r="C44" s="169">
        <v>37</v>
      </c>
      <c r="D44" s="169">
        <v>86</v>
      </c>
      <c r="E44" s="168">
        <v>45</v>
      </c>
      <c r="F44" s="169">
        <v>44</v>
      </c>
      <c r="G44" s="169">
        <v>89</v>
      </c>
      <c r="H44" s="168">
        <v>0</v>
      </c>
      <c r="I44" s="169">
        <v>0</v>
      </c>
      <c r="J44" s="169">
        <v>0</v>
      </c>
      <c r="K44" s="168">
        <v>43</v>
      </c>
      <c r="L44" s="169">
        <v>38</v>
      </c>
      <c r="M44" s="169">
        <v>81</v>
      </c>
      <c r="N44" s="168">
        <v>137</v>
      </c>
      <c r="O44" s="169">
        <v>119</v>
      </c>
      <c r="P44" s="170">
        <v>256</v>
      </c>
    </row>
    <row r="45" spans="1:16" ht="10.5" customHeight="1">
      <c r="A45" s="167" t="s">
        <v>83</v>
      </c>
      <c r="B45" s="168">
        <v>52</v>
      </c>
      <c r="C45" s="169">
        <v>33</v>
      </c>
      <c r="D45" s="169">
        <v>85</v>
      </c>
      <c r="E45" s="168">
        <v>64</v>
      </c>
      <c r="F45" s="169">
        <v>43</v>
      </c>
      <c r="G45" s="169">
        <v>107</v>
      </c>
      <c r="H45" s="168">
        <v>0</v>
      </c>
      <c r="I45" s="169">
        <v>0</v>
      </c>
      <c r="J45" s="169">
        <v>0</v>
      </c>
      <c r="K45" s="168">
        <v>46</v>
      </c>
      <c r="L45" s="169">
        <v>23</v>
      </c>
      <c r="M45" s="169">
        <v>69</v>
      </c>
      <c r="N45" s="168">
        <v>162</v>
      </c>
      <c r="O45" s="169">
        <v>99</v>
      </c>
      <c r="P45" s="170">
        <v>261</v>
      </c>
    </row>
    <row r="46" spans="1:16" ht="10.5" customHeight="1">
      <c r="A46" s="167" t="s">
        <v>84</v>
      </c>
      <c r="B46" s="171" t="s">
        <v>85</v>
      </c>
      <c r="C46" s="172" t="s">
        <v>85</v>
      </c>
      <c r="D46" s="169">
        <v>76</v>
      </c>
      <c r="E46" s="171" t="s">
        <v>85</v>
      </c>
      <c r="F46" s="172" t="s">
        <v>85</v>
      </c>
      <c r="G46" s="169">
        <v>75</v>
      </c>
      <c r="H46" s="168">
        <v>0</v>
      </c>
      <c r="I46" s="169">
        <v>0</v>
      </c>
      <c r="J46" s="169">
        <v>0</v>
      </c>
      <c r="K46" s="171" t="s">
        <v>85</v>
      </c>
      <c r="L46" s="172" t="s">
        <v>85</v>
      </c>
      <c r="M46" s="169">
        <v>56</v>
      </c>
      <c r="N46" s="171" t="s">
        <v>85</v>
      </c>
      <c r="O46" s="172" t="s">
        <v>85</v>
      </c>
      <c r="P46" s="170">
        <v>207</v>
      </c>
    </row>
    <row r="47" spans="1:16" ht="10.5" customHeight="1">
      <c r="A47" s="167" t="s">
        <v>86</v>
      </c>
      <c r="B47" s="171" t="s">
        <v>85</v>
      </c>
      <c r="C47" s="172" t="s">
        <v>85</v>
      </c>
      <c r="D47" s="169">
        <v>74</v>
      </c>
      <c r="E47" s="171" t="s">
        <v>85</v>
      </c>
      <c r="F47" s="172" t="s">
        <v>85</v>
      </c>
      <c r="G47" s="169">
        <v>90</v>
      </c>
      <c r="H47" s="168">
        <v>0</v>
      </c>
      <c r="I47" s="169">
        <v>0</v>
      </c>
      <c r="J47" s="169">
        <v>0</v>
      </c>
      <c r="K47" s="171" t="s">
        <v>85</v>
      </c>
      <c r="L47" s="172" t="s">
        <v>85</v>
      </c>
      <c r="M47" s="169">
        <v>63</v>
      </c>
      <c r="N47" s="171" t="s">
        <v>85</v>
      </c>
      <c r="O47" s="172" t="s">
        <v>85</v>
      </c>
      <c r="P47" s="170">
        <v>227</v>
      </c>
    </row>
    <row r="48" spans="1:16" ht="10.5" customHeight="1">
      <c r="A48" s="167" t="s">
        <v>87</v>
      </c>
      <c r="B48" s="171" t="s">
        <v>85</v>
      </c>
      <c r="C48" s="172" t="s">
        <v>85</v>
      </c>
      <c r="D48" s="169">
        <v>65</v>
      </c>
      <c r="E48" s="171" t="s">
        <v>85</v>
      </c>
      <c r="F48" s="172" t="s">
        <v>85</v>
      </c>
      <c r="G48" s="169">
        <v>91</v>
      </c>
      <c r="H48" s="168">
        <v>0</v>
      </c>
      <c r="I48" s="169">
        <v>0</v>
      </c>
      <c r="J48" s="169">
        <v>0</v>
      </c>
      <c r="K48" s="171" t="s">
        <v>85</v>
      </c>
      <c r="L48" s="172" t="s">
        <v>85</v>
      </c>
      <c r="M48" s="169">
        <v>52</v>
      </c>
      <c r="N48" s="171" t="s">
        <v>85</v>
      </c>
      <c r="O48" s="172" t="s">
        <v>85</v>
      </c>
      <c r="P48" s="170">
        <v>208</v>
      </c>
    </row>
    <row r="49" spans="1:16" ht="10.5" customHeight="1">
      <c r="A49" s="167" t="s">
        <v>88</v>
      </c>
      <c r="B49" s="171">
        <v>35</v>
      </c>
      <c r="C49" s="172">
        <v>27</v>
      </c>
      <c r="D49" s="169">
        <v>62</v>
      </c>
      <c r="E49" s="171">
        <v>49</v>
      </c>
      <c r="F49" s="172">
        <v>40</v>
      </c>
      <c r="G49" s="169">
        <v>89</v>
      </c>
      <c r="H49" s="168">
        <v>0</v>
      </c>
      <c r="I49" s="169">
        <v>0</v>
      </c>
      <c r="J49" s="169">
        <v>0</v>
      </c>
      <c r="K49" s="171">
        <v>38</v>
      </c>
      <c r="L49" s="172">
        <v>24</v>
      </c>
      <c r="M49" s="169">
        <v>62</v>
      </c>
      <c r="N49" s="171">
        <v>122</v>
      </c>
      <c r="O49" s="172">
        <v>91</v>
      </c>
      <c r="P49" s="170">
        <v>213</v>
      </c>
    </row>
    <row r="50" spans="1:16" ht="10.5" customHeight="1">
      <c r="A50" s="167" t="s">
        <v>89</v>
      </c>
      <c r="B50" s="171">
        <v>34</v>
      </c>
      <c r="C50" s="172">
        <v>24</v>
      </c>
      <c r="D50" s="169">
        <v>58</v>
      </c>
      <c r="E50" s="171">
        <v>62</v>
      </c>
      <c r="F50" s="172">
        <v>27</v>
      </c>
      <c r="G50" s="169">
        <v>89</v>
      </c>
      <c r="H50" s="168">
        <v>0</v>
      </c>
      <c r="I50" s="169">
        <v>0</v>
      </c>
      <c r="J50" s="169">
        <v>0</v>
      </c>
      <c r="K50" s="171">
        <v>43</v>
      </c>
      <c r="L50" s="172">
        <v>18</v>
      </c>
      <c r="M50" s="169">
        <v>61</v>
      </c>
      <c r="N50" s="171">
        <v>139</v>
      </c>
      <c r="O50" s="172">
        <v>69</v>
      </c>
      <c r="P50" s="170">
        <v>208</v>
      </c>
    </row>
    <row r="51" spans="1:16" ht="10.5" customHeight="1">
      <c r="A51" s="167" t="s">
        <v>90</v>
      </c>
      <c r="B51" s="171">
        <v>23</v>
      </c>
      <c r="C51" s="172">
        <v>22</v>
      </c>
      <c r="D51" s="169">
        <v>45</v>
      </c>
      <c r="E51" s="171">
        <v>60</v>
      </c>
      <c r="F51" s="172">
        <v>37</v>
      </c>
      <c r="G51" s="169">
        <v>97</v>
      </c>
      <c r="H51" s="168">
        <v>0</v>
      </c>
      <c r="I51" s="169">
        <v>0</v>
      </c>
      <c r="J51" s="169">
        <v>0</v>
      </c>
      <c r="K51" s="171">
        <v>43</v>
      </c>
      <c r="L51" s="172">
        <v>25</v>
      </c>
      <c r="M51" s="169">
        <v>68</v>
      </c>
      <c r="N51" s="171">
        <v>126</v>
      </c>
      <c r="O51" s="172">
        <v>84</v>
      </c>
      <c r="P51" s="170">
        <v>210</v>
      </c>
    </row>
    <row r="52" spans="1:16" ht="10.5" customHeight="1">
      <c r="A52" s="167" t="s">
        <v>91</v>
      </c>
      <c r="B52" s="171">
        <v>25</v>
      </c>
      <c r="C52" s="172">
        <v>21</v>
      </c>
      <c r="D52" s="169">
        <v>46</v>
      </c>
      <c r="E52" s="171">
        <v>46</v>
      </c>
      <c r="F52" s="172">
        <v>42</v>
      </c>
      <c r="G52" s="169">
        <v>88</v>
      </c>
      <c r="H52" s="168">
        <v>0</v>
      </c>
      <c r="I52" s="169">
        <v>0</v>
      </c>
      <c r="J52" s="170">
        <v>0</v>
      </c>
      <c r="K52" s="171">
        <v>46</v>
      </c>
      <c r="L52" s="172">
        <v>23</v>
      </c>
      <c r="M52" s="169">
        <v>69</v>
      </c>
      <c r="N52" s="171">
        <v>117</v>
      </c>
      <c r="O52" s="172">
        <v>86</v>
      </c>
      <c r="P52" s="170">
        <v>203</v>
      </c>
    </row>
    <row r="53" spans="1:16" ht="10.5" customHeight="1">
      <c r="A53" s="167" t="s">
        <v>92</v>
      </c>
      <c r="B53" s="171">
        <v>26</v>
      </c>
      <c r="C53" s="172">
        <v>25</v>
      </c>
      <c r="D53" s="169">
        <v>51</v>
      </c>
      <c r="E53" s="171">
        <v>37</v>
      </c>
      <c r="F53" s="172">
        <v>26</v>
      </c>
      <c r="G53" s="169">
        <v>63</v>
      </c>
      <c r="H53" s="168">
        <v>0</v>
      </c>
      <c r="I53" s="169">
        <v>0</v>
      </c>
      <c r="J53" s="170">
        <v>0</v>
      </c>
      <c r="K53" s="171">
        <v>45</v>
      </c>
      <c r="L53" s="172">
        <v>26</v>
      </c>
      <c r="M53" s="169">
        <v>71</v>
      </c>
      <c r="N53" s="171">
        <v>108</v>
      </c>
      <c r="O53" s="172">
        <v>77</v>
      </c>
      <c r="P53" s="170">
        <v>185</v>
      </c>
    </row>
    <row r="54" spans="1:16" ht="10.5" customHeight="1">
      <c r="A54" s="167" t="s">
        <v>93</v>
      </c>
      <c r="B54" s="171">
        <v>23</v>
      </c>
      <c r="C54" s="172">
        <v>22</v>
      </c>
      <c r="D54" s="169">
        <v>45</v>
      </c>
      <c r="E54" s="171">
        <v>58</v>
      </c>
      <c r="F54" s="172">
        <v>36</v>
      </c>
      <c r="G54" s="169">
        <v>94</v>
      </c>
      <c r="H54" s="168">
        <v>0</v>
      </c>
      <c r="I54" s="169">
        <v>0</v>
      </c>
      <c r="J54" s="170">
        <v>0</v>
      </c>
      <c r="K54" s="171">
        <v>43</v>
      </c>
      <c r="L54" s="172">
        <v>34</v>
      </c>
      <c r="M54" s="169">
        <v>77</v>
      </c>
      <c r="N54" s="171">
        <v>124</v>
      </c>
      <c r="O54" s="172">
        <v>92</v>
      </c>
      <c r="P54" s="170">
        <v>216</v>
      </c>
    </row>
    <row r="55" spans="1:16" ht="10.5" customHeight="1">
      <c r="A55" s="167" t="s">
        <v>94</v>
      </c>
      <c r="B55" s="171" t="s">
        <v>85</v>
      </c>
      <c r="C55" s="172" t="s">
        <v>85</v>
      </c>
      <c r="D55" s="169">
        <v>48</v>
      </c>
      <c r="E55" s="171" t="s">
        <v>85</v>
      </c>
      <c r="F55" s="172" t="s">
        <v>85</v>
      </c>
      <c r="G55" s="169">
        <v>97</v>
      </c>
      <c r="H55" s="168">
        <v>0</v>
      </c>
      <c r="I55" s="169">
        <v>0</v>
      </c>
      <c r="J55" s="170">
        <v>0</v>
      </c>
      <c r="K55" s="171" t="s">
        <v>85</v>
      </c>
      <c r="L55" s="172" t="s">
        <v>85</v>
      </c>
      <c r="M55" s="169">
        <v>71</v>
      </c>
      <c r="N55" s="171" t="s">
        <v>85</v>
      </c>
      <c r="O55" s="172" t="s">
        <v>85</v>
      </c>
      <c r="P55" s="173">
        <v>216</v>
      </c>
    </row>
    <row r="56" spans="1:16" ht="10.5" customHeight="1">
      <c r="A56" s="167" t="s">
        <v>95</v>
      </c>
      <c r="B56" s="171" t="s">
        <v>85</v>
      </c>
      <c r="C56" s="172" t="s">
        <v>85</v>
      </c>
      <c r="D56" s="169">
        <v>33</v>
      </c>
      <c r="E56" s="171" t="s">
        <v>85</v>
      </c>
      <c r="F56" s="172" t="s">
        <v>85</v>
      </c>
      <c r="G56" s="169">
        <v>93</v>
      </c>
      <c r="H56" s="168">
        <v>0</v>
      </c>
      <c r="I56" s="169">
        <v>0</v>
      </c>
      <c r="J56" s="170">
        <v>0</v>
      </c>
      <c r="K56" s="171" t="s">
        <v>85</v>
      </c>
      <c r="L56" s="172" t="s">
        <v>85</v>
      </c>
      <c r="M56" s="169">
        <v>71</v>
      </c>
      <c r="N56" s="171" t="s">
        <v>85</v>
      </c>
      <c r="O56" s="172" t="s">
        <v>85</v>
      </c>
      <c r="P56" s="173">
        <v>197</v>
      </c>
    </row>
    <row r="57" spans="1:16" ht="10.5" customHeight="1">
      <c r="A57" s="167" t="s">
        <v>96</v>
      </c>
      <c r="B57" s="171" t="s">
        <v>85</v>
      </c>
      <c r="C57" s="172" t="s">
        <v>85</v>
      </c>
      <c r="D57" s="169">
        <v>42</v>
      </c>
      <c r="E57" s="171" t="s">
        <v>85</v>
      </c>
      <c r="F57" s="172" t="s">
        <v>85</v>
      </c>
      <c r="G57" s="169">
        <v>104</v>
      </c>
      <c r="H57" s="168">
        <v>0</v>
      </c>
      <c r="I57" s="169">
        <v>0</v>
      </c>
      <c r="J57" s="170">
        <v>0</v>
      </c>
      <c r="K57" s="171" t="s">
        <v>85</v>
      </c>
      <c r="L57" s="172" t="s">
        <v>85</v>
      </c>
      <c r="M57" s="169">
        <v>61</v>
      </c>
      <c r="N57" s="171" t="s">
        <v>85</v>
      </c>
      <c r="O57" s="172" t="s">
        <v>85</v>
      </c>
      <c r="P57" s="173">
        <v>207</v>
      </c>
    </row>
    <row r="58" spans="1:16" s="181" customFormat="1" ht="10.5" customHeight="1">
      <c r="A58" s="167" t="s">
        <v>101</v>
      </c>
      <c r="B58" s="171" t="s">
        <v>85</v>
      </c>
      <c r="C58" s="172" t="s">
        <v>85</v>
      </c>
      <c r="D58" s="169">
        <v>53</v>
      </c>
      <c r="E58" s="171" t="s">
        <v>85</v>
      </c>
      <c r="F58" s="172" t="s">
        <v>85</v>
      </c>
      <c r="G58" s="169">
        <v>113</v>
      </c>
      <c r="H58" s="168">
        <v>0</v>
      </c>
      <c r="I58" s="169">
        <v>0</v>
      </c>
      <c r="J58" s="170">
        <v>0</v>
      </c>
      <c r="K58" s="171" t="s">
        <v>85</v>
      </c>
      <c r="L58" s="172" t="s">
        <v>85</v>
      </c>
      <c r="M58" s="169">
        <v>76</v>
      </c>
      <c r="N58" s="171" t="s">
        <v>85</v>
      </c>
      <c r="O58" s="172" t="s">
        <v>85</v>
      </c>
      <c r="P58" s="173">
        <f aca="true" t="shared" si="1" ref="P58:P63">SUM(M58,G58,D58)</f>
        <v>242</v>
      </c>
    </row>
    <row r="59" spans="1:16" s="181" customFormat="1" ht="10.5" customHeight="1">
      <c r="A59" s="167" t="s">
        <v>115</v>
      </c>
      <c r="B59" s="171" t="s">
        <v>85</v>
      </c>
      <c r="C59" s="172" t="s">
        <v>85</v>
      </c>
      <c r="D59" s="169">
        <v>40</v>
      </c>
      <c r="E59" s="171" t="s">
        <v>85</v>
      </c>
      <c r="F59" s="172" t="s">
        <v>85</v>
      </c>
      <c r="G59" s="169">
        <v>96</v>
      </c>
      <c r="H59" s="168">
        <v>0</v>
      </c>
      <c r="I59" s="169">
        <v>0</v>
      </c>
      <c r="J59" s="170">
        <v>0</v>
      </c>
      <c r="K59" s="171" t="s">
        <v>85</v>
      </c>
      <c r="L59" s="172" t="s">
        <v>85</v>
      </c>
      <c r="M59" s="169">
        <v>71</v>
      </c>
      <c r="N59" s="171" t="s">
        <v>85</v>
      </c>
      <c r="O59" s="172" t="s">
        <v>85</v>
      </c>
      <c r="P59" s="173">
        <f t="shared" si="1"/>
        <v>207</v>
      </c>
    </row>
    <row r="60" spans="1:16" s="181" customFormat="1" ht="10.5" customHeight="1">
      <c r="A60" s="167" t="s">
        <v>125</v>
      </c>
      <c r="B60" s="171" t="s">
        <v>85</v>
      </c>
      <c r="C60" s="172" t="s">
        <v>85</v>
      </c>
      <c r="D60" s="169">
        <v>52</v>
      </c>
      <c r="E60" s="171" t="s">
        <v>85</v>
      </c>
      <c r="F60" s="172" t="s">
        <v>85</v>
      </c>
      <c r="G60" s="169">
        <v>99</v>
      </c>
      <c r="H60" s="168">
        <v>0</v>
      </c>
      <c r="I60" s="169">
        <v>0</v>
      </c>
      <c r="J60" s="170">
        <v>0</v>
      </c>
      <c r="K60" s="171" t="s">
        <v>85</v>
      </c>
      <c r="L60" s="172" t="s">
        <v>85</v>
      </c>
      <c r="M60" s="169">
        <v>84</v>
      </c>
      <c r="N60" s="171" t="s">
        <v>85</v>
      </c>
      <c r="O60" s="172" t="s">
        <v>85</v>
      </c>
      <c r="P60" s="173">
        <f t="shared" si="1"/>
        <v>235</v>
      </c>
    </row>
    <row r="61" spans="1:16" s="181" customFormat="1" ht="10.5" customHeight="1">
      <c r="A61" s="167" t="s">
        <v>130</v>
      </c>
      <c r="B61" s="171" t="s">
        <v>85</v>
      </c>
      <c r="C61" s="172" t="s">
        <v>85</v>
      </c>
      <c r="D61" s="169">
        <v>50</v>
      </c>
      <c r="E61" s="171" t="s">
        <v>85</v>
      </c>
      <c r="F61" s="172" t="s">
        <v>85</v>
      </c>
      <c r="G61" s="169">
        <v>95</v>
      </c>
      <c r="H61" s="168">
        <v>0</v>
      </c>
      <c r="I61" s="169">
        <v>0</v>
      </c>
      <c r="J61" s="170">
        <v>0</v>
      </c>
      <c r="K61" s="171" t="s">
        <v>85</v>
      </c>
      <c r="L61" s="172" t="s">
        <v>85</v>
      </c>
      <c r="M61" s="169">
        <v>90</v>
      </c>
      <c r="N61" s="171" t="s">
        <v>85</v>
      </c>
      <c r="O61" s="172" t="s">
        <v>85</v>
      </c>
      <c r="P61" s="173">
        <f t="shared" si="1"/>
        <v>235</v>
      </c>
    </row>
    <row r="62" spans="1:16" s="181" customFormat="1" ht="10.5" customHeight="1">
      <c r="A62" s="167" t="s">
        <v>132</v>
      </c>
      <c r="B62" s="171" t="s">
        <v>85</v>
      </c>
      <c r="C62" s="172" t="s">
        <v>85</v>
      </c>
      <c r="D62" s="169">
        <v>42</v>
      </c>
      <c r="E62" s="171" t="s">
        <v>85</v>
      </c>
      <c r="F62" s="172" t="s">
        <v>85</v>
      </c>
      <c r="G62" s="169">
        <v>98</v>
      </c>
      <c r="H62" s="168">
        <v>0</v>
      </c>
      <c r="I62" s="169">
        <v>0</v>
      </c>
      <c r="J62" s="170">
        <v>0</v>
      </c>
      <c r="K62" s="171" t="s">
        <v>85</v>
      </c>
      <c r="L62" s="172" t="s">
        <v>85</v>
      </c>
      <c r="M62" s="169">
        <v>90</v>
      </c>
      <c r="N62" s="171" t="s">
        <v>85</v>
      </c>
      <c r="O62" s="172" t="s">
        <v>85</v>
      </c>
      <c r="P62" s="173">
        <f t="shared" si="1"/>
        <v>230</v>
      </c>
    </row>
    <row r="63" spans="1:16" s="181" customFormat="1" ht="10.5" customHeight="1">
      <c r="A63" s="174" t="s">
        <v>144</v>
      </c>
      <c r="B63" s="175" t="s">
        <v>85</v>
      </c>
      <c r="C63" s="176" t="s">
        <v>85</v>
      </c>
      <c r="D63" s="177">
        <v>30</v>
      </c>
      <c r="E63" s="175" t="s">
        <v>85</v>
      </c>
      <c r="F63" s="176" t="s">
        <v>85</v>
      </c>
      <c r="G63" s="177">
        <v>79</v>
      </c>
      <c r="H63" s="178">
        <v>0</v>
      </c>
      <c r="I63" s="177">
        <v>0</v>
      </c>
      <c r="J63" s="179">
        <v>0</v>
      </c>
      <c r="K63" s="175" t="s">
        <v>85</v>
      </c>
      <c r="L63" s="176" t="s">
        <v>85</v>
      </c>
      <c r="M63" s="177">
        <v>86</v>
      </c>
      <c r="N63" s="175" t="s">
        <v>85</v>
      </c>
      <c r="O63" s="176" t="s">
        <v>85</v>
      </c>
      <c r="P63" s="205">
        <f t="shared" si="1"/>
        <v>195</v>
      </c>
    </row>
    <row r="64" spans="1:16" s="181" customFormat="1" ht="10.5" customHeight="1">
      <c r="A64" s="207"/>
      <c r="B64" s="172"/>
      <c r="C64" s="172"/>
      <c r="D64" s="169"/>
      <c r="E64" s="172"/>
      <c r="F64" s="172"/>
      <c r="G64" s="169"/>
      <c r="H64" s="169"/>
      <c r="I64" s="169"/>
      <c r="J64" s="169"/>
      <c r="K64" s="172"/>
      <c r="L64" s="172"/>
      <c r="M64" s="169"/>
      <c r="N64" s="172"/>
      <c r="O64" s="172"/>
      <c r="P64" s="172"/>
    </row>
    <row r="65" spans="1:16" ht="12.75" customHeight="1">
      <c r="A65" s="202"/>
      <c r="B65" s="202"/>
      <c r="C65" s="202"/>
      <c r="D65" s="202"/>
      <c r="E65" s="202"/>
      <c r="F65" s="202"/>
      <c r="G65" s="202"/>
      <c r="H65" s="202"/>
      <c r="I65" s="202"/>
      <c r="J65" s="202"/>
      <c r="K65" s="202"/>
      <c r="L65" s="202"/>
      <c r="M65" s="202"/>
      <c r="N65" s="202"/>
      <c r="O65" s="202"/>
      <c r="P65" s="202"/>
    </row>
    <row r="66" spans="1:16" ht="12.75" customHeight="1">
      <c r="A66" s="151" t="s">
        <v>98</v>
      </c>
      <c r="B66" s="152"/>
      <c r="C66" s="152"/>
      <c r="D66" s="152"/>
      <c r="E66" s="152"/>
      <c r="F66" s="152"/>
      <c r="G66" s="152"/>
      <c r="H66" s="152"/>
      <c r="I66" s="152"/>
      <c r="J66" s="152"/>
      <c r="K66" s="152"/>
      <c r="L66" s="152"/>
      <c r="M66" s="152"/>
      <c r="N66" s="152"/>
      <c r="O66" s="152"/>
      <c r="P66" s="152"/>
    </row>
    <row r="67" ht="3.75" customHeight="1"/>
    <row r="68" spans="1:16" ht="12.75" customHeight="1">
      <c r="A68" s="153"/>
      <c r="B68" s="154" t="s">
        <v>7</v>
      </c>
      <c r="C68" s="155"/>
      <c r="D68" s="155"/>
      <c r="E68" s="154" t="s">
        <v>6</v>
      </c>
      <c r="F68" s="155"/>
      <c r="G68" s="155"/>
      <c r="H68" s="154" t="s">
        <v>0</v>
      </c>
      <c r="I68" s="155"/>
      <c r="J68" s="155"/>
      <c r="K68" s="154" t="s">
        <v>1</v>
      </c>
      <c r="L68" s="155"/>
      <c r="M68" s="155"/>
      <c r="N68" s="154" t="s">
        <v>4</v>
      </c>
      <c r="O68" s="155"/>
      <c r="P68" s="156"/>
    </row>
    <row r="69" spans="1:16" ht="12.75" customHeight="1">
      <c r="A69" s="157" t="s">
        <v>12</v>
      </c>
      <c r="B69" s="158" t="s">
        <v>5</v>
      </c>
      <c r="C69" s="159"/>
      <c r="D69" s="159"/>
      <c r="E69" s="158" t="s">
        <v>8</v>
      </c>
      <c r="F69" s="159"/>
      <c r="G69" s="159"/>
      <c r="H69" s="160"/>
      <c r="I69" s="161"/>
      <c r="J69" s="161"/>
      <c r="K69" s="160"/>
      <c r="L69" s="161"/>
      <c r="M69" s="161"/>
      <c r="N69" s="160"/>
      <c r="O69" s="161"/>
      <c r="P69" s="162"/>
    </row>
    <row r="70" spans="1:16" ht="12.75" customHeight="1">
      <c r="A70" s="163"/>
      <c r="B70" s="164" t="s">
        <v>76</v>
      </c>
      <c r="C70" s="165" t="s">
        <v>77</v>
      </c>
      <c r="D70" s="165" t="s">
        <v>78</v>
      </c>
      <c r="E70" s="164" t="s">
        <v>76</v>
      </c>
      <c r="F70" s="165" t="s">
        <v>77</v>
      </c>
      <c r="G70" s="165" t="s">
        <v>78</v>
      </c>
      <c r="H70" s="164" t="s">
        <v>76</v>
      </c>
      <c r="I70" s="165" t="s">
        <v>77</v>
      </c>
      <c r="J70" s="165" t="s">
        <v>78</v>
      </c>
      <c r="K70" s="164" t="s">
        <v>76</v>
      </c>
      <c r="L70" s="165" t="s">
        <v>77</v>
      </c>
      <c r="M70" s="165" t="s">
        <v>78</v>
      </c>
      <c r="N70" s="164" t="s">
        <v>76</v>
      </c>
      <c r="O70" s="165" t="s">
        <v>77</v>
      </c>
      <c r="P70" s="166" t="s">
        <v>78</v>
      </c>
    </row>
    <row r="71" spans="1:16" ht="10.5" customHeight="1">
      <c r="A71" s="167" t="s">
        <v>9</v>
      </c>
      <c r="B71" s="168">
        <v>0</v>
      </c>
      <c r="C71" s="169">
        <v>0</v>
      </c>
      <c r="D71" s="169">
        <v>0</v>
      </c>
      <c r="E71" s="168">
        <v>65</v>
      </c>
      <c r="F71" s="169">
        <v>44</v>
      </c>
      <c r="G71" s="169">
        <v>109</v>
      </c>
      <c r="H71" s="168">
        <v>0</v>
      </c>
      <c r="I71" s="169">
        <v>0</v>
      </c>
      <c r="J71" s="169">
        <v>0</v>
      </c>
      <c r="K71" s="168">
        <v>43</v>
      </c>
      <c r="L71" s="169">
        <v>31</v>
      </c>
      <c r="M71" s="169">
        <v>74</v>
      </c>
      <c r="N71" s="168">
        <v>108</v>
      </c>
      <c r="O71" s="169">
        <v>75</v>
      </c>
      <c r="P71" s="170">
        <v>183</v>
      </c>
    </row>
    <row r="72" spans="1:16" ht="10.5" customHeight="1">
      <c r="A72" s="167" t="s">
        <v>79</v>
      </c>
      <c r="B72" s="168">
        <v>0</v>
      </c>
      <c r="C72" s="169">
        <v>0</v>
      </c>
      <c r="D72" s="169">
        <v>0</v>
      </c>
      <c r="E72" s="168">
        <v>51</v>
      </c>
      <c r="F72" s="169">
        <v>55</v>
      </c>
      <c r="G72" s="169">
        <v>106</v>
      </c>
      <c r="H72" s="168">
        <v>0</v>
      </c>
      <c r="I72" s="169">
        <v>0</v>
      </c>
      <c r="J72" s="169">
        <v>0</v>
      </c>
      <c r="K72" s="168">
        <v>46</v>
      </c>
      <c r="L72" s="169">
        <v>29</v>
      </c>
      <c r="M72" s="169">
        <v>75</v>
      </c>
      <c r="N72" s="168">
        <v>97</v>
      </c>
      <c r="O72" s="169">
        <v>84</v>
      </c>
      <c r="P72" s="170">
        <v>181</v>
      </c>
    </row>
    <row r="73" spans="1:16" ht="10.5" customHeight="1">
      <c r="A73" s="167" t="s">
        <v>80</v>
      </c>
      <c r="B73" s="168">
        <v>0</v>
      </c>
      <c r="C73" s="169">
        <v>0</v>
      </c>
      <c r="D73" s="169">
        <v>0</v>
      </c>
      <c r="E73" s="168">
        <v>58</v>
      </c>
      <c r="F73" s="169">
        <v>56</v>
      </c>
      <c r="G73" s="169">
        <v>114</v>
      </c>
      <c r="H73" s="168">
        <v>0</v>
      </c>
      <c r="I73" s="169">
        <v>0</v>
      </c>
      <c r="J73" s="169">
        <v>0</v>
      </c>
      <c r="K73" s="168">
        <v>25</v>
      </c>
      <c r="L73" s="169">
        <v>40</v>
      </c>
      <c r="M73" s="169">
        <v>65</v>
      </c>
      <c r="N73" s="168">
        <v>83</v>
      </c>
      <c r="O73" s="169">
        <v>96</v>
      </c>
      <c r="P73" s="170">
        <v>179</v>
      </c>
    </row>
    <row r="74" spans="1:16" ht="10.5" customHeight="1">
      <c r="A74" s="167" t="s">
        <v>10</v>
      </c>
      <c r="B74" s="168">
        <v>0</v>
      </c>
      <c r="C74" s="169">
        <v>0</v>
      </c>
      <c r="D74" s="169">
        <v>0</v>
      </c>
      <c r="E74" s="168">
        <v>67</v>
      </c>
      <c r="F74" s="169">
        <v>53</v>
      </c>
      <c r="G74" s="169">
        <v>120</v>
      </c>
      <c r="H74" s="168">
        <v>0</v>
      </c>
      <c r="I74" s="169">
        <v>0</v>
      </c>
      <c r="J74" s="169">
        <v>0</v>
      </c>
      <c r="K74" s="168">
        <v>31</v>
      </c>
      <c r="L74" s="169">
        <v>29</v>
      </c>
      <c r="M74" s="169">
        <v>60</v>
      </c>
      <c r="N74" s="168">
        <v>98</v>
      </c>
      <c r="O74" s="169">
        <v>82</v>
      </c>
      <c r="P74" s="170">
        <v>180</v>
      </c>
    </row>
    <row r="75" spans="1:16" ht="10.5" customHeight="1">
      <c r="A75" s="167" t="s">
        <v>81</v>
      </c>
      <c r="B75" s="168">
        <v>0</v>
      </c>
      <c r="C75" s="169">
        <v>0</v>
      </c>
      <c r="D75" s="169">
        <v>0</v>
      </c>
      <c r="E75" s="168">
        <v>61</v>
      </c>
      <c r="F75" s="169">
        <v>71</v>
      </c>
      <c r="G75" s="169">
        <v>132</v>
      </c>
      <c r="H75" s="168">
        <v>0</v>
      </c>
      <c r="I75" s="169">
        <v>0</v>
      </c>
      <c r="J75" s="169">
        <v>0</v>
      </c>
      <c r="K75" s="168">
        <v>30</v>
      </c>
      <c r="L75" s="169">
        <v>30</v>
      </c>
      <c r="M75" s="169">
        <v>60</v>
      </c>
      <c r="N75" s="168">
        <v>91</v>
      </c>
      <c r="O75" s="169">
        <v>101</v>
      </c>
      <c r="P75" s="170">
        <v>192</v>
      </c>
    </row>
    <row r="76" spans="1:16" ht="10.5" customHeight="1">
      <c r="A76" s="167" t="s">
        <v>82</v>
      </c>
      <c r="B76" s="168">
        <v>51</v>
      </c>
      <c r="C76" s="169">
        <v>42</v>
      </c>
      <c r="D76" s="169">
        <v>93</v>
      </c>
      <c r="E76" s="168">
        <v>15</v>
      </c>
      <c r="F76" s="169">
        <v>24</v>
      </c>
      <c r="G76" s="169">
        <v>39</v>
      </c>
      <c r="H76" s="168">
        <v>0</v>
      </c>
      <c r="I76" s="169">
        <v>0</v>
      </c>
      <c r="J76" s="169">
        <v>0</v>
      </c>
      <c r="K76" s="168">
        <v>21</v>
      </c>
      <c r="L76" s="169">
        <v>24</v>
      </c>
      <c r="M76" s="169">
        <v>45</v>
      </c>
      <c r="N76" s="168">
        <v>87</v>
      </c>
      <c r="O76" s="169">
        <v>90</v>
      </c>
      <c r="P76" s="170">
        <v>177</v>
      </c>
    </row>
    <row r="77" spans="1:16" ht="10.5" customHeight="1">
      <c r="A77" s="167" t="s">
        <v>83</v>
      </c>
      <c r="B77" s="168">
        <v>48</v>
      </c>
      <c r="C77" s="169">
        <v>52</v>
      </c>
      <c r="D77" s="169">
        <v>100</v>
      </c>
      <c r="E77" s="168">
        <v>13</v>
      </c>
      <c r="F77" s="169">
        <v>23</v>
      </c>
      <c r="G77" s="169">
        <v>36</v>
      </c>
      <c r="H77" s="168">
        <v>0</v>
      </c>
      <c r="I77" s="169">
        <v>0</v>
      </c>
      <c r="J77" s="169">
        <v>0</v>
      </c>
      <c r="K77" s="168">
        <v>28</v>
      </c>
      <c r="L77" s="169">
        <v>26</v>
      </c>
      <c r="M77" s="169">
        <v>54</v>
      </c>
      <c r="N77" s="168">
        <v>89</v>
      </c>
      <c r="O77" s="169">
        <v>101</v>
      </c>
      <c r="P77" s="170">
        <v>190</v>
      </c>
    </row>
    <row r="78" spans="1:16" ht="10.5" customHeight="1">
      <c r="A78" s="167" t="s">
        <v>84</v>
      </c>
      <c r="B78" s="171" t="s">
        <v>85</v>
      </c>
      <c r="C78" s="172" t="s">
        <v>85</v>
      </c>
      <c r="D78" s="169">
        <v>97</v>
      </c>
      <c r="E78" s="171" t="s">
        <v>85</v>
      </c>
      <c r="F78" s="172" t="s">
        <v>85</v>
      </c>
      <c r="G78" s="169">
        <v>35</v>
      </c>
      <c r="H78" s="168">
        <v>0</v>
      </c>
      <c r="I78" s="169">
        <v>0</v>
      </c>
      <c r="J78" s="169">
        <v>0</v>
      </c>
      <c r="K78" s="171" t="s">
        <v>85</v>
      </c>
      <c r="L78" s="172" t="s">
        <v>85</v>
      </c>
      <c r="M78" s="169">
        <v>43</v>
      </c>
      <c r="N78" s="171" t="s">
        <v>85</v>
      </c>
      <c r="O78" s="172" t="s">
        <v>85</v>
      </c>
      <c r="P78" s="170">
        <v>175</v>
      </c>
    </row>
    <row r="79" spans="1:16" ht="10.5" customHeight="1">
      <c r="A79" s="167" t="s">
        <v>86</v>
      </c>
      <c r="B79" s="171" t="s">
        <v>85</v>
      </c>
      <c r="C79" s="172" t="s">
        <v>85</v>
      </c>
      <c r="D79" s="169">
        <v>115</v>
      </c>
      <c r="E79" s="171" t="s">
        <v>85</v>
      </c>
      <c r="F79" s="172" t="s">
        <v>85</v>
      </c>
      <c r="G79" s="169">
        <v>32</v>
      </c>
      <c r="H79" s="168">
        <v>0</v>
      </c>
      <c r="I79" s="169">
        <v>0</v>
      </c>
      <c r="J79" s="169">
        <v>0</v>
      </c>
      <c r="K79" s="171" t="s">
        <v>85</v>
      </c>
      <c r="L79" s="172" t="s">
        <v>85</v>
      </c>
      <c r="M79" s="169">
        <v>50</v>
      </c>
      <c r="N79" s="171" t="s">
        <v>85</v>
      </c>
      <c r="O79" s="172" t="s">
        <v>85</v>
      </c>
      <c r="P79" s="170">
        <v>197</v>
      </c>
    </row>
    <row r="80" spans="1:16" ht="10.5" customHeight="1">
      <c r="A80" s="167" t="s">
        <v>87</v>
      </c>
      <c r="B80" s="171" t="s">
        <v>85</v>
      </c>
      <c r="C80" s="172" t="s">
        <v>85</v>
      </c>
      <c r="D80" s="169">
        <v>122</v>
      </c>
      <c r="E80" s="171" t="s">
        <v>85</v>
      </c>
      <c r="F80" s="172" t="s">
        <v>85</v>
      </c>
      <c r="G80" s="169">
        <v>42</v>
      </c>
      <c r="H80" s="168">
        <v>0</v>
      </c>
      <c r="I80" s="169">
        <v>0</v>
      </c>
      <c r="J80" s="169">
        <v>0</v>
      </c>
      <c r="K80" s="171" t="s">
        <v>85</v>
      </c>
      <c r="L80" s="172" t="s">
        <v>85</v>
      </c>
      <c r="M80" s="169">
        <v>64</v>
      </c>
      <c r="N80" s="171" t="s">
        <v>85</v>
      </c>
      <c r="O80" s="172" t="s">
        <v>85</v>
      </c>
      <c r="P80" s="170">
        <v>228</v>
      </c>
    </row>
    <row r="81" spans="1:16" ht="10.5" customHeight="1">
      <c r="A81" s="167" t="s">
        <v>88</v>
      </c>
      <c r="B81" s="171" t="s">
        <v>85</v>
      </c>
      <c r="C81" s="172" t="s">
        <v>85</v>
      </c>
      <c r="D81" s="169">
        <v>108</v>
      </c>
      <c r="E81" s="171" t="s">
        <v>85</v>
      </c>
      <c r="F81" s="172" t="s">
        <v>85</v>
      </c>
      <c r="G81" s="169">
        <v>34</v>
      </c>
      <c r="H81" s="168">
        <v>0</v>
      </c>
      <c r="I81" s="169">
        <v>0</v>
      </c>
      <c r="J81" s="169">
        <v>0</v>
      </c>
      <c r="K81" s="171" t="s">
        <v>85</v>
      </c>
      <c r="L81" s="172" t="s">
        <v>85</v>
      </c>
      <c r="M81" s="169">
        <v>71</v>
      </c>
      <c r="N81" s="171" t="s">
        <v>85</v>
      </c>
      <c r="O81" s="172" t="s">
        <v>85</v>
      </c>
      <c r="P81" s="170">
        <v>213</v>
      </c>
    </row>
    <row r="82" spans="1:16" ht="10.5" customHeight="1">
      <c r="A82" s="167" t="s">
        <v>89</v>
      </c>
      <c r="B82" s="171" t="s">
        <v>85</v>
      </c>
      <c r="C82" s="172" t="s">
        <v>85</v>
      </c>
      <c r="D82" s="169">
        <v>121</v>
      </c>
      <c r="E82" s="171" t="s">
        <v>85</v>
      </c>
      <c r="F82" s="172" t="s">
        <v>85</v>
      </c>
      <c r="G82" s="169">
        <v>45</v>
      </c>
      <c r="H82" s="168">
        <v>0</v>
      </c>
      <c r="I82" s="169">
        <v>0</v>
      </c>
      <c r="J82" s="169">
        <v>0</v>
      </c>
      <c r="K82" s="171" t="s">
        <v>85</v>
      </c>
      <c r="L82" s="172" t="s">
        <v>85</v>
      </c>
      <c r="M82" s="169">
        <v>62</v>
      </c>
      <c r="N82" s="171" t="s">
        <v>85</v>
      </c>
      <c r="O82" s="172" t="s">
        <v>85</v>
      </c>
      <c r="P82" s="170">
        <v>228</v>
      </c>
    </row>
    <row r="83" spans="1:16" ht="10.5" customHeight="1">
      <c r="A83" s="167" t="s">
        <v>90</v>
      </c>
      <c r="B83" s="171" t="s">
        <v>85</v>
      </c>
      <c r="C83" s="172" t="s">
        <v>85</v>
      </c>
      <c r="D83" s="169">
        <v>124</v>
      </c>
      <c r="E83" s="171" t="s">
        <v>85</v>
      </c>
      <c r="F83" s="172" t="s">
        <v>85</v>
      </c>
      <c r="G83" s="169">
        <v>34</v>
      </c>
      <c r="H83" s="168">
        <v>0</v>
      </c>
      <c r="I83" s="169">
        <v>0</v>
      </c>
      <c r="J83" s="169">
        <v>0</v>
      </c>
      <c r="K83" s="171" t="s">
        <v>85</v>
      </c>
      <c r="L83" s="172" t="s">
        <v>85</v>
      </c>
      <c r="M83" s="169">
        <v>60</v>
      </c>
      <c r="N83" s="171" t="s">
        <v>85</v>
      </c>
      <c r="O83" s="172" t="s">
        <v>85</v>
      </c>
      <c r="P83" s="170">
        <v>218</v>
      </c>
    </row>
    <row r="84" spans="1:16" ht="10.5" customHeight="1">
      <c r="A84" s="167" t="s">
        <v>91</v>
      </c>
      <c r="B84" s="171" t="s">
        <v>85</v>
      </c>
      <c r="C84" s="172" t="s">
        <v>85</v>
      </c>
      <c r="D84" s="169">
        <v>120</v>
      </c>
      <c r="E84" s="171" t="s">
        <v>85</v>
      </c>
      <c r="F84" s="172" t="s">
        <v>85</v>
      </c>
      <c r="G84" s="169">
        <v>40</v>
      </c>
      <c r="H84" s="168">
        <v>0</v>
      </c>
      <c r="I84" s="169">
        <v>0</v>
      </c>
      <c r="J84" s="169">
        <v>0</v>
      </c>
      <c r="K84" s="171" t="s">
        <v>85</v>
      </c>
      <c r="L84" s="172" t="s">
        <v>85</v>
      </c>
      <c r="M84" s="170">
        <v>80</v>
      </c>
      <c r="N84" s="171" t="s">
        <v>85</v>
      </c>
      <c r="O84" s="172" t="s">
        <v>85</v>
      </c>
      <c r="P84" s="170">
        <v>240</v>
      </c>
    </row>
    <row r="85" spans="1:16" ht="10.5" customHeight="1">
      <c r="A85" s="167" t="s">
        <v>92</v>
      </c>
      <c r="B85" s="171" t="s">
        <v>85</v>
      </c>
      <c r="C85" s="172" t="s">
        <v>85</v>
      </c>
      <c r="D85" s="169">
        <v>120</v>
      </c>
      <c r="E85" s="171" t="s">
        <v>85</v>
      </c>
      <c r="F85" s="172" t="s">
        <v>85</v>
      </c>
      <c r="G85" s="169">
        <v>35</v>
      </c>
      <c r="H85" s="168">
        <v>0</v>
      </c>
      <c r="I85" s="169">
        <v>0</v>
      </c>
      <c r="J85" s="169">
        <v>0</v>
      </c>
      <c r="K85" s="171" t="s">
        <v>85</v>
      </c>
      <c r="L85" s="172" t="s">
        <v>85</v>
      </c>
      <c r="M85" s="170">
        <v>80</v>
      </c>
      <c r="N85" s="171" t="s">
        <v>85</v>
      </c>
      <c r="O85" s="172" t="s">
        <v>85</v>
      </c>
      <c r="P85" s="170">
        <v>235</v>
      </c>
    </row>
    <row r="86" spans="1:16" ht="10.5" customHeight="1">
      <c r="A86" s="167" t="s">
        <v>93</v>
      </c>
      <c r="B86" s="171" t="s">
        <v>85</v>
      </c>
      <c r="C86" s="172" t="s">
        <v>85</v>
      </c>
      <c r="D86" s="169">
        <v>130</v>
      </c>
      <c r="E86" s="171" t="s">
        <v>85</v>
      </c>
      <c r="F86" s="172" t="s">
        <v>85</v>
      </c>
      <c r="G86" s="169">
        <v>35</v>
      </c>
      <c r="H86" s="168">
        <v>0</v>
      </c>
      <c r="I86" s="169">
        <v>0</v>
      </c>
      <c r="J86" s="169">
        <v>0</v>
      </c>
      <c r="K86" s="171" t="s">
        <v>85</v>
      </c>
      <c r="L86" s="172" t="s">
        <v>85</v>
      </c>
      <c r="M86" s="170">
        <v>73</v>
      </c>
      <c r="N86" s="171" t="s">
        <v>85</v>
      </c>
      <c r="O86" s="172" t="s">
        <v>85</v>
      </c>
      <c r="P86" s="170">
        <v>238</v>
      </c>
    </row>
    <row r="87" spans="1:16" ht="10.5" customHeight="1">
      <c r="A87" s="167" t="s">
        <v>94</v>
      </c>
      <c r="B87" s="171" t="s">
        <v>85</v>
      </c>
      <c r="C87" s="172" t="s">
        <v>85</v>
      </c>
      <c r="D87" s="169">
        <v>178</v>
      </c>
      <c r="E87" s="171" t="s">
        <v>85</v>
      </c>
      <c r="F87" s="172" t="s">
        <v>85</v>
      </c>
      <c r="G87" s="169">
        <v>33</v>
      </c>
      <c r="H87" s="168">
        <v>0</v>
      </c>
      <c r="I87" s="169">
        <v>0</v>
      </c>
      <c r="J87" s="169">
        <v>0</v>
      </c>
      <c r="K87" s="171" t="s">
        <v>85</v>
      </c>
      <c r="L87" s="172" t="s">
        <v>85</v>
      </c>
      <c r="M87" s="170">
        <v>87</v>
      </c>
      <c r="N87" s="171" t="s">
        <v>85</v>
      </c>
      <c r="O87" s="172" t="s">
        <v>85</v>
      </c>
      <c r="P87" s="170">
        <v>298</v>
      </c>
    </row>
    <row r="88" spans="1:16" ht="10.5" customHeight="1">
      <c r="A88" s="167" t="s">
        <v>95</v>
      </c>
      <c r="B88" s="171" t="s">
        <v>85</v>
      </c>
      <c r="C88" s="172" t="s">
        <v>85</v>
      </c>
      <c r="D88" s="169">
        <v>192</v>
      </c>
      <c r="E88" s="171" t="s">
        <v>85</v>
      </c>
      <c r="F88" s="172" t="s">
        <v>85</v>
      </c>
      <c r="G88" s="169">
        <v>61</v>
      </c>
      <c r="H88" s="168">
        <v>0</v>
      </c>
      <c r="I88" s="169">
        <v>0</v>
      </c>
      <c r="J88" s="169">
        <v>0</v>
      </c>
      <c r="K88" s="171" t="s">
        <v>85</v>
      </c>
      <c r="L88" s="172" t="s">
        <v>85</v>
      </c>
      <c r="M88" s="170">
        <v>80</v>
      </c>
      <c r="N88" s="171" t="s">
        <v>85</v>
      </c>
      <c r="O88" s="172" t="s">
        <v>85</v>
      </c>
      <c r="P88" s="170">
        <v>333</v>
      </c>
    </row>
    <row r="89" spans="1:16" s="181" customFormat="1" ht="10.5" customHeight="1">
      <c r="A89" s="167" t="s">
        <v>96</v>
      </c>
      <c r="B89" s="171" t="s">
        <v>85</v>
      </c>
      <c r="C89" s="172" t="s">
        <v>85</v>
      </c>
      <c r="D89" s="169">
        <v>183</v>
      </c>
      <c r="E89" s="171" t="s">
        <v>85</v>
      </c>
      <c r="F89" s="172" t="s">
        <v>85</v>
      </c>
      <c r="G89" s="169">
        <v>54</v>
      </c>
      <c r="H89" s="168">
        <v>0</v>
      </c>
      <c r="I89" s="169">
        <v>0</v>
      </c>
      <c r="J89" s="169">
        <v>0</v>
      </c>
      <c r="K89" s="171" t="s">
        <v>85</v>
      </c>
      <c r="L89" s="172" t="s">
        <v>85</v>
      </c>
      <c r="M89" s="170">
        <v>82</v>
      </c>
      <c r="N89" s="171" t="s">
        <v>85</v>
      </c>
      <c r="O89" s="172" t="s">
        <v>85</v>
      </c>
      <c r="P89" s="170">
        <v>319</v>
      </c>
    </row>
    <row r="90" spans="1:16" s="181" customFormat="1" ht="10.5" customHeight="1">
      <c r="A90" s="167" t="s">
        <v>101</v>
      </c>
      <c r="B90" s="171" t="s">
        <v>85</v>
      </c>
      <c r="C90" s="172" t="s">
        <v>85</v>
      </c>
      <c r="D90" s="169">
        <v>216</v>
      </c>
      <c r="E90" s="171" t="s">
        <v>85</v>
      </c>
      <c r="F90" s="172" t="s">
        <v>85</v>
      </c>
      <c r="G90" s="169">
        <v>71</v>
      </c>
      <c r="H90" s="168">
        <v>0</v>
      </c>
      <c r="I90" s="169">
        <v>0</v>
      </c>
      <c r="J90" s="169">
        <v>0</v>
      </c>
      <c r="K90" s="171" t="s">
        <v>85</v>
      </c>
      <c r="L90" s="172" t="s">
        <v>85</v>
      </c>
      <c r="M90" s="170">
        <v>117</v>
      </c>
      <c r="N90" s="171" t="s">
        <v>85</v>
      </c>
      <c r="O90" s="172" t="s">
        <v>85</v>
      </c>
      <c r="P90" s="170">
        <f aca="true" t="shared" si="2" ref="P90:P95">SUM(M90,J90,G90,D90)</f>
        <v>404</v>
      </c>
    </row>
    <row r="91" spans="1:16" s="181" customFormat="1" ht="10.5" customHeight="1">
      <c r="A91" s="167" t="s">
        <v>115</v>
      </c>
      <c r="B91" s="171" t="s">
        <v>85</v>
      </c>
      <c r="C91" s="172" t="s">
        <v>85</v>
      </c>
      <c r="D91" s="169">
        <v>201</v>
      </c>
      <c r="E91" s="171" t="s">
        <v>85</v>
      </c>
      <c r="F91" s="172" t="s">
        <v>85</v>
      </c>
      <c r="G91" s="169">
        <v>71</v>
      </c>
      <c r="H91" s="168">
        <v>0</v>
      </c>
      <c r="I91" s="169">
        <v>0</v>
      </c>
      <c r="J91" s="169">
        <v>0</v>
      </c>
      <c r="K91" s="171" t="s">
        <v>85</v>
      </c>
      <c r="L91" s="172" t="s">
        <v>85</v>
      </c>
      <c r="M91" s="170">
        <v>152</v>
      </c>
      <c r="N91" s="171" t="s">
        <v>85</v>
      </c>
      <c r="O91" s="172" t="s">
        <v>85</v>
      </c>
      <c r="P91" s="170">
        <f t="shared" si="2"/>
        <v>424</v>
      </c>
    </row>
    <row r="92" spans="1:16" s="181" customFormat="1" ht="10.5" customHeight="1">
      <c r="A92" s="167" t="s">
        <v>125</v>
      </c>
      <c r="B92" s="171" t="s">
        <v>85</v>
      </c>
      <c r="C92" s="172" t="s">
        <v>85</v>
      </c>
      <c r="D92" s="169">
        <v>221</v>
      </c>
      <c r="E92" s="171" t="s">
        <v>85</v>
      </c>
      <c r="F92" s="172" t="s">
        <v>85</v>
      </c>
      <c r="G92" s="169">
        <v>88</v>
      </c>
      <c r="H92" s="168">
        <v>0</v>
      </c>
      <c r="I92" s="169">
        <v>0</v>
      </c>
      <c r="J92" s="169">
        <v>0</v>
      </c>
      <c r="K92" s="171" t="s">
        <v>85</v>
      </c>
      <c r="L92" s="172" t="s">
        <v>85</v>
      </c>
      <c r="M92" s="170">
        <v>137</v>
      </c>
      <c r="N92" s="171" t="s">
        <v>85</v>
      </c>
      <c r="O92" s="172" t="s">
        <v>85</v>
      </c>
      <c r="P92" s="170">
        <f t="shared" si="2"/>
        <v>446</v>
      </c>
    </row>
    <row r="93" spans="1:16" s="181" customFormat="1" ht="9.75">
      <c r="A93" s="167" t="s">
        <v>130</v>
      </c>
      <c r="B93" s="171" t="s">
        <v>85</v>
      </c>
      <c r="C93" s="172" t="s">
        <v>85</v>
      </c>
      <c r="D93" s="169">
        <v>224</v>
      </c>
      <c r="E93" s="171" t="s">
        <v>85</v>
      </c>
      <c r="F93" s="172" t="s">
        <v>85</v>
      </c>
      <c r="G93" s="169">
        <v>87</v>
      </c>
      <c r="H93" s="168">
        <v>0</v>
      </c>
      <c r="I93" s="169">
        <v>0</v>
      </c>
      <c r="J93" s="169">
        <v>0</v>
      </c>
      <c r="K93" s="171" t="s">
        <v>85</v>
      </c>
      <c r="L93" s="172" t="s">
        <v>85</v>
      </c>
      <c r="M93" s="170">
        <v>159</v>
      </c>
      <c r="N93" s="171" t="s">
        <v>85</v>
      </c>
      <c r="O93" s="172" t="s">
        <v>85</v>
      </c>
      <c r="P93" s="170">
        <f t="shared" si="2"/>
        <v>470</v>
      </c>
    </row>
    <row r="94" spans="1:16" ht="9.75">
      <c r="A94" s="167" t="s">
        <v>132</v>
      </c>
      <c r="B94" s="171" t="s">
        <v>85</v>
      </c>
      <c r="C94" s="172" t="s">
        <v>85</v>
      </c>
      <c r="D94" s="169">
        <v>176</v>
      </c>
      <c r="E94" s="171" t="s">
        <v>85</v>
      </c>
      <c r="F94" s="172" t="s">
        <v>85</v>
      </c>
      <c r="G94" s="169">
        <v>94</v>
      </c>
      <c r="H94" s="168">
        <v>0</v>
      </c>
      <c r="I94" s="169">
        <v>0</v>
      </c>
      <c r="J94" s="169">
        <v>0</v>
      </c>
      <c r="K94" s="171" t="s">
        <v>85</v>
      </c>
      <c r="L94" s="172" t="s">
        <v>85</v>
      </c>
      <c r="M94" s="170">
        <v>166</v>
      </c>
      <c r="N94" s="171" t="s">
        <v>85</v>
      </c>
      <c r="O94" s="172" t="s">
        <v>85</v>
      </c>
      <c r="P94" s="170">
        <f t="shared" si="2"/>
        <v>436</v>
      </c>
    </row>
    <row r="95" spans="1:16" s="181" customFormat="1" ht="9.75">
      <c r="A95" s="174" t="s">
        <v>144</v>
      </c>
      <c r="B95" s="175" t="s">
        <v>85</v>
      </c>
      <c r="C95" s="176" t="s">
        <v>85</v>
      </c>
      <c r="D95" s="177">
        <v>157</v>
      </c>
      <c r="E95" s="175" t="s">
        <v>85</v>
      </c>
      <c r="F95" s="176" t="s">
        <v>85</v>
      </c>
      <c r="G95" s="177">
        <v>95</v>
      </c>
      <c r="H95" s="178">
        <v>0</v>
      </c>
      <c r="I95" s="177">
        <v>0</v>
      </c>
      <c r="J95" s="177">
        <v>0</v>
      </c>
      <c r="K95" s="175" t="s">
        <v>85</v>
      </c>
      <c r="L95" s="176" t="s">
        <v>85</v>
      </c>
      <c r="M95" s="179">
        <v>154</v>
      </c>
      <c r="N95" s="175" t="s">
        <v>85</v>
      </c>
      <c r="O95" s="176" t="s">
        <v>85</v>
      </c>
      <c r="P95" s="179">
        <f t="shared" si="2"/>
        <v>406</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59" sqref="A59"/>
    </sheetView>
  </sheetViews>
  <sheetFormatPr defaultColWidth="9.140625" defaultRowHeight="12.75"/>
  <cols>
    <col min="1" max="1" width="11.421875" style="99" customWidth="1"/>
    <col min="2" max="10" width="7.00390625" style="99" customWidth="1"/>
    <col min="11" max="12" width="7.00390625" style="128" customWidth="1"/>
    <col min="13" max="13" width="1.8515625" style="99" customWidth="1"/>
    <col min="14" max="14" width="7.7109375" style="99" customWidth="1"/>
    <col min="15" max="15" width="8.7109375" style="99" customWidth="1"/>
    <col min="16" max="16384" width="9.140625" style="99" customWidth="1"/>
  </cols>
  <sheetData>
    <row r="1" spans="1:15" ht="10.5" customHeight="1">
      <c r="A1" s="95" t="s">
        <v>143</v>
      </c>
      <c r="B1" s="96"/>
      <c r="C1" s="97"/>
      <c r="D1" s="96"/>
      <c r="E1" s="97"/>
      <c r="F1" s="96"/>
      <c r="G1" s="97"/>
      <c r="H1" s="96"/>
      <c r="I1" s="97"/>
      <c r="J1" s="96"/>
      <c r="K1" s="98"/>
      <c r="L1" s="98"/>
      <c r="N1" s="96"/>
      <c r="O1" s="97"/>
    </row>
    <row r="2" spans="1:15" ht="10.5" customHeight="1">
      <c r="A2" s="95"/>
      <c r="B2" s="96"/>
      <c r="C2" s="97"/>
      <c r="D2" s="96"/>
      <c r="E2" s="97"/>
      <c r="F2" s="96"/>
      <c r="G2" s="97"/>
      <c r="H2" s="96"/>
      <c r="I2" s="97"/>
      <c r="J2" s="96"/>
      <c r="K2" s="98"/>
      <c r="L2" s="98"/>
      <c r="N2" s="96"/>
      <c r="O2" s="97"/>
    </row>
    <row r="3" spans="1:15" ht="11.25" customHeight="1">
      <c r="A3" s="100" t="s">
        <v>35</v>
      </c>
      <c r="B3" s="101"/>
      <c r="C3" s="102"/>
      <c r="D3" s="101"/>
      <c r="E3" s="102"/>
      <c r="F3" s="103"/>
      <c r="G3" s="103"/>
      <c r="H3" s="101"/>
      <c r="I3" s="102"/>
      <c r="J3" s="101"/>
      <c r="K3" s="104"/>
      <c r="L3" s="104"/>
      <c r="M3" s="103"/>
      <c r="N3" s="101"/>
      <c r="O3" s="102"/>
    </row>
    <row r="4" spans="1:15" ht="10.5" customHeight="1">
      <c r="A4" s="100" t="s">
        <v>34</v>
      </c>
      <c r="B4" s="101"/>
      <c r="C4" s="102"/>
      <c r="D4" s="101"/>
      <c r="E4" s="102"/>
      <c r="F4" s="103"/>
      <c r="G4" s="103"/>
      <c r="H4" s="101"/>
      <c r="I4" s="102"/>
      <c r="J4" s="101"/>
      <c r="K4" s="104"/>
      <c r="L4" s="104"/>
      <c r="M4" s="103"/>
      <c r="N4" s="101"/>
      <c r="O4" s="102"/>
    </row>
    <row r="5" spans="1:15" ht="10.5" customHeight="1">
      <c r="A5" s="100"/>
      <c r="B5" s="101"/>
      <c r="C5" s="102"/>
      <c r="D5" s="101"/>
      <c r="E5" s="102"/>
      <c r="F5" s="103"/>
      <c r="G5" s="103"/>
      <c r="H5" s="101"/>
      <c r="I5" s="102"/>
      <c r="J5" s="101"/>
      <c r="K5" s="104"/>
      <c r="L5" s="104"/>
      <c r="M5" s="103"/>
      <c r="N5" s="101"/>
      <c r="O5" s="102"/>
    </row>
    <row r="6" spans="1:15" ht="10.5" customHeight="1">
      <c r="A6" s="141" t="s">
        <v>12</v>
      </c>
      <c r="B6" s="12" t="s">
        <v>7</v>
      </c>
      <c r="C6" s="13"/>
      <c r="D6" s="12" t="s">
        <v>6</v>
      </c>
      <c r="E6" s="13"/>
      <c r="F6" s="12" t="s">
        <v>0</v>
      </c>
      <c r="G6" s="13"/>
      <c r="H6" s="12" t="s">
        <v>1</v>
      </c>
      <c r="I6" s="13"/>
      <c r="J6" s="12" t="s">
        <v>4</v>
      </c>
      <c r="K6" s="142"/>
      <c r="L6" s="109"/>
      <c r="M6" s="5"/>
      <c r="N6" s="12" t="s">
        <v>11</v>
      </c>
      <c r="O6" s="15"/>
    </row>
    <row r="7" spans="1:15" ht="10.5" customHeight="1">
      <c r="A7" s="16"/>
      <c r="B7" s="17" t="s">
        <v>5</v>
      </c>
      <c r="C7" s="18"/>
      <c r="D7" s="16" t="s">
        <v>8</v>
      </c>
      <c r="E7" s="8"/>
      <c r="F7" s="19"/>
      <c r="G7" s="3"/>
      <c r="H7" s="19"/>
      <c r="I7" s="3"/>
      <c r="J7" s="19"/>
      <c r="K7" s="143"/>
      <c r="L7" s="115"/>
      <c r="M7" s="5"/>
      <c r="N7" s="16" t="s">
        <v>9</v>
      </c>
      <c r="O7" s="21"/>
    </row>
    <row r="8" spans="1:15" s="121" customFormat="1" ht="10.5" customHeight="1">
      <c r="A8" s="140"/>
      <c r="B8" s="144" t="s">
        <v>2</v>
      </c>
      <c r="C8" s="145" t="s">
        <v>3</v>
      </c>
      <c r="D8" s="144" t="s">
        <v>2</v>
      </c>
      <c r="E8" s="145" t="s">
        <v>3</v>
      </c>
      <c r="F8" s="144" t="s">
        <v>2</v>
      </c>
      <c r="G8" s="145" t="s">
        <v>3</v>
      </c>
      <c r="H8" s="144" t="s">
        <v>2</v>
      </c>
      <c r="I8" s="145" t="s">
        <v>3</v>
      </c>
      <c r="J8" s="144" t="s">
        <v>2</v>
      </c>
      <c r="K8" s="145" t="s">
        <v>3</v>
      </c>
      <c r="L8" s="120" t="s">
        <v>4</v>
      </c>
      <c r="M8" s="146"/>
      <c r="N8" s="144" t="s">
        <v>13</v>
      </c>
      <c r="O8" s="147" t="s">
        <v>14</v>
      </c>
    </row>
    <row r="9" spans="1:15" s="121" customFormat="1" ht="10.5" customHeight="1">
      <c r="A9" s="19" t="s">
        <v>15</v>
      </c>
      <c r="B9" s="209">
        <v>918</v>
      </c>
      <c r="C9" s="210">
        <v>552</v>
      </c>
      <c r="D9" s="209">
        <v>1659</v>
      </c>
      <c r="E9" s="210">
        <v>843</v>
      </c>
      <c r="F9" s="209">
        <v>129</v>
      </c>
      <c r="G9" s="210">
        <v>61</v>
      </c>
      <c r="H9" s="209">
        <v>382</v>
      </c>
      <c r="I9" s="210">
        <v>242</v>
      </c>
      <c r="J9" s="209">
        <v>3088</v>
      </c>
      <c r="K9" s="210">
        <v>1698</v>
      </c>
      <c r="L9" s="211">
        <v>4786</v>
      </c>
      <c r="M9" s="81"/>
      <c r="N9" s="209">
        <v>4786</v>
      </c>
      <c r="O9" s="44">
        <f>N9/$N$9*100</f>
        <v>100</v>
      </c>
    </row>
    <row r="10" spans="1:15" s="128" customFormat="1" ht="10.5" customHeight="1">
      <c r="A10" s="19" t="s">
        <v>16</v>
      </c>
      <c r="B10" s="123">
        <v>900</v>
      </c>
      <c r="C10" s="124">
        <v>515</v>
      </c>
      <c r="D10" s="123">
        <v>1622</v>
      </c>
      <c r="E10" s="124">
        <v>837</v>
      </c>
      <c r="F10" s="123">
        <v>111</v>
      </c>
      <c r="G10" s="124">
        <v>69</v>
      </c>
      <c r="H10" s="123">
        <v>432</v>
      </c>
      <c r="I10" s="124">
        <v>298</v>
      </c>
      <c r="J10" s="123">
        <v>3065</v>
      </c>
      <c r="K10" s="124">
        <v>1719</v>
      </c>
      <c r="L10" s="125">
        <v>4784</v>
      </c>
      <c r="M10" s="127"/>
      <c r="N10" s="126">
        <v>4784</v>
      </c>
      <c r="O10" s="44">
        <f aca="true" t="shared" si="0" ref="O10:O31">N10/$N$9*100</f>
        <v>99.95821145006268</v>
      </c>
    </row>
    <row r="11" spans="1:15" s="128" customFormat="1" ht="10.5" customHeight="1">
      <c r="A11" s="19" t="s">
        <v>17</v>
      </c>
      <c r="B11" s="123">
        <v>983</v>
      </c>
      <c r="C11" s="124">
        <v>529</v>
      </c>
      <c r="D11" s="123">
        <v>1716</v>
      </c>
      <c r="E11" s="124">
        <v>829</v>
      </c>
      <c r="F11" s="123">
        <v>128</v>
      </c>
      <c r="G11" s="124">
        <v>73</v>
      </c>
      <c r="H11" s="123">
        <v>445</v>
      </c>
      <c r="I11" s="124">
        <v>354</v>
      </c>
      <c r="J11" s="123">
        <v>3272</v>
      </c>
      <c r="K11" s="124">
        <v>1785</v>
      </c>
      <c r="L11" s="125">
        <v>5057</v>
      </c>
      <c r="M11" s="127"/>
      <c r="N11" s="126">
        <v>5057</v>
      </c>
      <c r="O11" s="44">
        <f t="shared" si="0"/>
        <v>105.66234851650648</v>
      </c>
    </row>
    <row r="12" spans="1:15" s="128" customFormat="1" ht="10.5" customHeight="1">
      <c r="A12" s="19" t="s">
        <v>18</v>
      </c>
      <c r="B12" s="123">
        <v>1036</v>
      </c>
      <c r="C12" s="124">
        <v>528</v>
      </c>
      <c r="D12" s="123">
        <v>1747</v>
      </c>
      <c r="E12" s="124">
        <v>795</v>
      </c>
      <c r="F12" s="123">
        <v>129</v>
      </c>
      <c r="G12" s="124">
        <v>74</v>
      </c>
      <c r="H12" s="123">
        <v>513</v>
      </c>
      <c r="I12" s="124">
        <v>423</v>
      </c>
      <c r="J12" s="123">
        <v>3425</v>
      </c>
      <c r="K12" s="124">
        <v>1820</v>
      </c>
      <c r="L12" s="125">
        <v>5245</v>
      </c>
      <c r="M12" s="127"/>
      <c r="N12" s="126">
        <v>5245</v>
      </c>
      <c r="O12" s="44">
        <f t="shared" si="0"/>
        <v>109.59047221061428</v>
      </c>
    </row>
    <row r="13" spans="1:15" s="128" customFormat="1" ht="10.5" customHeight="1">
      <c r="A13" s="19" t="s">
        <v>21</v>
      </c>
      <c r="B13" s="123">
        <v>1052</v>
      </c>
      <c r="C13" s="124">
        <v>563</v>
      </c>
      <c r="D13" s="123">
        <v>1948</v>
      </c>
      <c r="E13" s="124">
        <v>900</v>
      </c>
      <c r="F13" s="123">
        <v>183</v>
      </c>
      <c r="G13" s="124">
        <v>86</v>
      </c>
      <c r="H13" s="123">
        <v>567</v>
      </c>
      <c r="I13" s="124">
        <v>373</v>
      </c>
      <c r="J13" s="123">
        <v>3750</v>
      </c>
      <c r="K13" s="124">
        <v>1922</v>
      </c>
      <c r="L13" s="125">
        <v>5672</v>
      </c>
      <c r="M13" s="127"/>
      <c r="N13" s="126">
        <v>5672</v>
      </c>
      <c r="O13" s="44">
        <f t="shared" si="0"/>
        <v>118.51232762223151</v>
      </c>
    </row>
    <row r="14" spans="1:15" s="128" customFormat="1" ht="10.5" customHeight="1">
      <c r="A14" s="19" t="s">
        <v>22</v>
      </c>
      <c r="B14" s="123">
        <v>1055</v>
      </c>
      <c r="C14" s="124">
        <v>596</v>
      </c>
      <c r="D14" s="123">
        <v>1940</v>
      </c>
      <c r="E14" s="124">
        <v>919</v>
      </c>
      <c r="F14" s="123">
        <v>183</v>
      </c>
      <c r="G14" s="124">
        <v>81</v>
      </c>
      <c r="H14" s="123">
        <v>556</v>
      </c>
      <c r="I14" s="124">
        <v>395</v>
      </c>
      <c r="J14" s="123">
        <v>3734</v>
      </c>
      <c r="K14" s="124">
        <v>1991</v>
      </c>
      <c r="L14" s="125">
        <v>5725</v>
      </c>
      <c r="M14" s="127"/>
      <c r="N14" s="126">
        <v>5725</v>
      </c>
      <c r="O14" s="44">
        <f t="shared" si="0"/>
        <v>119.61972419557041</v>
      </c>
    </row>
    <row r="15" spans="1:15" s="128" customFormat="1" ht="10.5" customHeight="1">
      <c r="A15" s="19" t="s">
        <v>23</v>
      </c>
      <c r="B15" s="123">
        <v>1052</v>
      </c>
      <c r="C15" s="124">
        <v>624</v>
      </c>
      <c r="D15" s="123">
        <v>2056</v>
      </c>
      <c r="E15" s="124">
        <v>996</v>
      </c>
      <c r="F15" s="123">
        <v>164</v>
      </c>
      <c r="G15" s="124">
        <v>98</v>
      </c>
      <c r="H15" s="123">
        <v>555</v>
      </c>
      <c r="I15" s="124">
        <v>405</v>
      </c>
      <c r="J15" s="123">
        <v>3827</v>
      </c>
      <c r="K15" s="124">
        <v>2123</v>
      </c>
      <c r="L15" s="125">
        <v>5950</v>
      </c>
      <c r="M15" s="127"/>
      <c r="N15" s="126">
        <v>5950</v>
      </c>
      <c r="O15" s="44">
        <f t="shared" si="0"/>
        <v>124.32093606351859</v>
      </c>
    </row>
    <row r="16" spans="1:15" s="128" customFormat="1" ht="10.5" customHeight="1">
      <c r="A16" s="19" t="s">
        <v>36</v>
      </c>
      <c r="B16" s="123">
        <v>1092</v>
      </c>
      <c r="C16" s="124">
        <v>596</v>
      </c>
      <c r="D16" s="123">
        <v>2149</v>
      </c>
      <c r="E16" s="124">
        <v>1056</v>
      </c>
      <c r="F16" s="123">
        <v>179</v>
      </c>
      <c r="G16" s="124">
        <v>89</v>
      </c>
      <c r="H16" s="123">
        <v>635</v>
      </c>
      <c r="I16" s="124">
        <v>433</v>
      </c>
      <c r="J16" s="123">
        <v>4055</v>
      </c>
      <c r="K16" s="124">
        <v>2174</v>
      </c>
      <c r="L16" s="125">
        <v>6229</v>
      </c>
      <c r="M16" s="127"/>
      <c r="N16" s="126">
        <v>6229</v>
      </c>
      <c r="O16" s="44">
        <f t="shared" si="0"/>
        <v>130.15043877977433</v>
      </c>
    </row>
    <row r="17" spans="1:15" ht="10.5" customHeight="1">
      <c r="A17" s="19" t="s">
        <v>37</v>
      </c>
      <c r="B17" s="123">
        <v>1155</v>
      </c>
      <c r="C17" s="124">
        <v>680</v>
      </c>
      <c r="D17" s="123">
        <v>2160</v>
      </c>
      <c r="E17" s="124">
        <v>1073</v>
      </c>
      <c r="F17" s="123">
        <v>179</v>
      </c>
      <c r="G17" s="124">
        <v>81</v>
      </c>
      <c r="H17" s="123">
        <v>598</v>
      </c>
      <c r="I17" s="124">
        <v>353</v>
      </c>
      <c r="J17" s="123">
        <v>4092</v>
      </c>
      <c r="K17" s="124">
        <v>2187</v>
      </c>
      <c r="L17" s="125">
        <v>6279</v>
      </c>
      <c r="M17" s="129"/>
      <c r="N17" s="126">
        <v>6279</v>
      </c>
      <c r="O17" s="44">
        <f t="shared" si="0"/>
        <v>131.19515252820727</v>
      </c>
    </row>
    <row r="18" spans="1:15" s="128" customFormat="1" ht="10.5" customHeight="1">
      <c r="A18" s="19" t="s">
        <v>41</v>
      </c>
      <c r="B18" s="123">
        <v>1218</v>
      </c>
      <c r="C18" s="124">
        <v>666</v>
      </c>
      <c r="D18" s="123">
        <v>2192</v>
      </c>
      <c r="E18" s="124">
        <v>1115</v>
      </c>
      <c r="F18" s="123">
        <v>165</v>
      </c>
      <c r="G18" s="124">
        <v>92</v>
      </c>
      <c r="H18" s="123">
        <v>554</v>
      </c>
      <c r="I18" s="124">
        <v>340</v>
      </c>
      <c r="J18" s="123">
        <v>4129</v>
      </c>
      <c r="K18" s="124">
        <v>2213</v>
      </c>
      <c r="L18" s="125">
        <v>6342</v>
      </c>
      <c r="M18" s="127"/>
      <c r="N18" s="126">
        <v>6342</v>
      </c>
      <c r="O18" s="44">
        <f t="shared" si="0"/>
        <v>132.51149185123276</v>
      </c>
    </row>
    <row r="19" spans="1:15" s="128" customFormat="1" ht="10.5" customHeight="1">
      <c r="A19" s="19" t="s">
        <v>42</v>
      </c>
      <c r="B19" s="123">
        <v>1207</v>
      </c>
      <c r="C19" s="124">
        <v>670</v>
      </c>
      <c r="D19" s="123">
        <v>2242</v>
      </c>
      <c r="E19" s="124">
        <v>1098</v>
      </c>
      <c r="F19" s="123">
        <v>189</v>
      </c>
      <c r="G19" s="124">
        <v>83</v>
      </c>
      <c r="H19" s="123">
        <v>541</v>
      </c>
      <c r="I19" s="124">
        <v>350</v>
      </c>
      <c r="J19" s="123">
        <v>4179</v>
      </c>
      <c r="K19" s="124">
        <v>2201</v>
      </c>
      <c r="L19" s="125">
        <v>6380</v>
      </c>
      <c r="M19" s="127"/>
      <c r="N19" s="126">
        <v>6380</v>
      </c>
      <c r="O19" s="44">
        <f t="shared" si="0"/>
        <v>133.3054743000418</v>
      </c>
    </row>
    <row r="20" spans="1:15" s="128" customFormat="1" ht="10.5" customHeight="1">
      <c r="A20" s="19" t="s">
        <v>43</v>
      </c>
      <c r="B20" s="123">
        <v>1207</v>
      </c>
      <c r="C20" s="124">
        <v>618</v>
      </c>
      <c r="D20" s="123">
        <v>2286</v>
      </c>
      <c r="E20" s="124">
        <v>1115</v>
      </c>
      <c r="F20" s="123">
        <v>235</v>
      </c>
      <c r="G20" s="124">
        <v>89</v>
      </c>
      <c r="H20" s="123">
        <v>531</v>
      </c>
      <c r="I20" s="124">
        <v>364</v>
      </c>
      <c r="J20" s="123">
        <v>4259</v>
      </c>
      <c r="K20" s="124">
        <v>2186</v>
      </c>
      <c r="L20" s="125">
        <v>6445</v>
      </c>
      <c r="M20" s="127"/>
      <c r="N20" s="126">
        <v>6445</v>
      </c>
      <c r="O20" s="44">
        <f t="shared" si="0"/>
        <v>134.6636021730046</v>
      </c>
    </row>
    <row r="21" spans="1:15" s="128" customFormat="1" ht="10.5" customHeight="1">
      <c r="A21" s="19" t="s">
        <v>63</v>
      </c>
      <c r="B21" s="123">
        <v>1232</v>
      </c>
      <c r="C21" s="124">
        <v>660</v>
      </c>
      <c r="D21" s="123">
        <v>2366</v>
      </c>
      <c r="E21" s="124">
        <v>1054</v>
      </c>
      <c r="F21" s="123">
        <v>247</v>
      </c>
      <c r="G21" s="124">
        <v>90</v>
      </c>
      <c r="H21" s="123">
        <v>523</v>
      </c>
      <c r="I21" s="124">
        <v>401</v>
      </c>
      <c r="J21" s="123">
        <v>4368</v>
      </c>
      <c r="K21" s="124">
        <v>2205</v>
      </c>
      <c r="L21" s="125">
        <v>6573</v>
      </c>
      <c r="M21" s="127"/>
      <c r="N21" s="126">
        <v>6573</v>
      </c>
      <c r="O21" s="44">
        <f t="shared" si="0"/>
        <v>137.33806936899288</v>
      </c>
    </row>
    <row r="22" spans="1:15" s="128" customFormat="1" ht="10.5" customHeight="1">
      <c r="A22" s="19" t="s">
        <v>64</v>
      </c>
      <c r="B22" s="123">
        <v>1249</v>
      </c>
      <c r="C22" s="124">
        <v>634</v>
      </c>
      <c r="D22" s="123">
        <v>2414</v>
      </c>
      <c r="E22" s="124">
        <v>1070</v>
      </c>
      <c r="F22" s="123">
        <v>254</v>
      </c>
      <c r="G22" s="124">
        <v>97</v>
      </c>
      <c r="H22" s="123">
        <v>568</v>
      </c>
      <c r="I22" s="124">
        <v>401</v>
      </c>
      <c r="J22" s="123">
        <v>4485</v>
      </c>
      <c r="K22" s="124">
        <v>2202</v>
      </c>
      <c r="L22" s="125">
        <v>6687</v>
      </c>
      <c r="M22" s="127"/>
      <c r="N22" s="126">
        <v>6687</v>
      </c>
      <c r="O22" s="44">
        <f t="shared" si="0"/>
        <v>139.72001671541997</v>
      </c>
    </row>
    <row r="23" spans="1:15" s="128" customFormat="1" ht="10.5" customHeight="1">
      <c r="A23" s="19" t="s">
        <v>65</v>
      </c>
      <c r="B23" s="123">
        <v>1289</v>
      </c>
      <c r="C23" s="124">
        <v>663</v>
      </c>
      <c r="D23" s="123">
        <v>2513</v>
      </c>
      <c r="E23" s="124">
        <v>1070</v>
      </c>
      <c r="F23" s="123">
        <v>271</v>
      </c>
      <c r="G23" s="124">
        <v>95</v>
      </c>
      <c r="H23" s="123">
        <v>569</v>
      </c>
      <c r="I23" s="124">
        <v>465</v>
      </c>
      <c r="J23" s="123">
        <f aca="true" t="shared" si="1" ref="J23:K25">SUM(H23,F23,D23,B23)</f>
        <v>4642</v>
      </c>
      <c r="K23" s="124">
        <f t="shared" si="1"/>
        <v>2293</v>
      </c>
      <c r="L23" s="125">
        <f aca="true" t="shared" si="2" ref="L23:L28">SUM(J23:K23)</f>
        <v>6935</v>
      </c>
      <c r="M23" s="127"/>
      <c r="N23" s="126">
        <f aca="true" t="shared" si="3" ref="N23:N28">L23</f>
        <v>6935</v>
      </c>
      <c r="O23" s="44">
        <f t="shared" si="0"/>
        <v>144.9017969076473</v>
      </c>
    </row>
    <row r="24" spans="1:15" s="128" customFormat="1" ht="10.5" customHeight="1">
      <c r="A24" s="19" t="s">
        <v>68</v>
      </c>
      <c r="B24" s="123">
        <v>1265</v>
      </c>
      <c r="C24" s="124">
        <v>683</v>
      </c>
      <c r="D24" s="123">
        <v>2636</v>
      </c>
      <c r="E24" s="124">
        <v>1096</v>
      </c>
      <c r="F24" s="123">
        <v>289</v>
      </c>
      <c r="G24" s="124">
        <v>106</v>
      </c>
      <c r="H24" s="123">
        <v>732</v>
      </c>
      <c r="I24" s="124">
        <v>525</v>
      </c>
      <c r="J24" s="123">
        <f t="shared" si="1"/>
        <v>4922</v>
      </c>
      <c r="K24" s="124">
        <f t="shared" si="1"/>
        <v>2410</v>
      </c>
      <c r="L24" s="125">
        <f t="shared" si="2"/>
        <v>7332</v>
      </c>
      <c r="M24" s="127"/>
      <c r="N24" s="126">
        <f t="shared" si="3"/>
        <v>7332</v>
      </c>
      <c r="O24" s="44">
        <f t="shared" si="0"/>
        <v>153.19682407020477</v>
      </c>
    </row>
    <row r="25" spans="1:15" s="128" customFormat="1" ht="10.5" customHeight="1">
      <c r="A25" s="19" t="s">
        <v>72</v>
      </c>
      <c r="B25" s="123">
        <v>1393</v>
      </c>
      <c r="C25" s="124">
        <v>700</v>
      </c>
      <c r="D25" s="123">
        <v>2796</v>
      </c>
      <c r="E25" s="124">
        <v>1238</v>
      </c>
      <c r="F25" s="123">
        <v>295</v>
      </c>
      <c r="G25" s="124">
        <v>120</v>
      </c>
      <c r="H25" s="123">
        <v>806</v>
      </c>
      <c r="I25" s="124">
        <v>523</v>
      </c>
      <c r="J25" s="123">
        <f t="shared" si="1"/>
        <v>5290</v>
      </c>
      <c r="K25" s="124">
        <f t="shared" si="1"/>
        <v>2581</v>
      </c>
      <c r="L25" s="125">
        <f t="shared" si="2"/>
        <v>7871</v>
      </c>
      <c r="M25" s="127"/>
      <c r="N25" s="126">
        <f t="shared" si="3"/>
        <v>7871</v>
      </c>
      <c r="O25" s="44">
        <f t="shared" si="0"/>
        <v>164.45883827831173</v>
      </c>
    </row>
    <row r="26" spans="1:15" s="128" customFormat="1" ht="10.5" customHeight="1">
      <c r="A26" s="19" t="s">
        <v>100</v>
      </c>
      <c r="B26" s="123">
        <v>1388</v>
      </c>
      <c r="C26" s="124">
        <v>751</v>
      </c>
      <c r="D26" s="123">
        <v>2967</v>
      </c>
      <c r="E26" s="124">
        <v>1364</v>
      </c>
      <c r="F26" s="123">
        <v>309</v>
      </c>
      <c r="G26" s="124">
        <v>118</v>
      </c>
      <c r="H26" s="123">
        <v>872</v>
      </c>
      <c r="I26" s="125">
        <v>472</v>
      </c>
      <c r="J26" s="123">
        <f aca="true" t="shared" si="4" ref="J26:K28">SUM(H26,F26,D26,B26)</f>
        <v>5536</v>
      </c>
      <c r="K26" s="124">
        <f t="shared" si="4"/>
        <v>2705</v>
      </c>
      <c r="L26" s="125">
        <f t="shared" si="2"/>
        <v>8241</v>
      </c>
      <c r="M26" s="127"/>
      <c r="N26" s="126">
        <f t="shared" si="3"/>
        <v>8241</v>
      </c>
      <c r="O26" s="44">
        <f t="shared" si="0"/>
        <v>172.18972001671543</v>
      </c>
    </row>
    <row r="27" spans="1:15" s="128" customFormat="1" ht="10.5" customHeight="1">
      <c r="A27" s="19" t="s">
        <v>114</v>
      </c>
      <c r="B27" s="123">
        <v>1511</v>
      </c>
      <c r="C27" s="124">
        <v>790</v>
      </c>
      <c r="D27" s="123">
        <v>3140</v>
      </c>
      <c r="E27" s="124">
        <v>1400</v>
      </c>
      <c r="F27" s="123">
        <v>336</v>
      </c>
      <c r="G27" s="124">
        <v>152</v>
      </c>
      <c r="H27" s="123">
        <v>870</v>
      </c>
      <c r="I27" s="125">
        <v>437</v>
      </c>
      <c r="J27" s="123">
        <f t="shared" si="4"/>
        <v>5857</v>
      </c>
      <c r="K27" s="124">
        <f t="shared" si="4"/>
        <v>2779</v>
      </c>
      <c r="L27" s="125">
        <f t="shared" si="2"/>
        <v>8636</v>
      </c>
      <c r="M27" s="127"/>
      <c r="N27" s="126">
        <f t="shared" si="3"/>
        <v>8636</v>
      </c>
      <c r="O27" s="44">
        <f t="shared" si="0"/>
        <v>180.44295862933558</v>
      </c>
    </row>
    <row r="28" spans="1:15" s="128" customFormat="1" ht="10.5" customHeight="1">
      <c r="A28" s="19" t="s">
        <v>124</v>
      </c>
      <c r="B28" s="123">
        <v>1526</v>
      </c>
      <c r="C28" s="124">
        <v>839</v>
      </c>
      <c r="D28" s="123">
        <v>3270</v>
      </c>
      <c r="E28" s="124">
        <v>1452</v>
      </c>
      <c r="F28" s="123">
        <v>370</v>
      </c>
      <c r="G28" s="124">
        <v>148</v>
      </c>
      <c r="H28" s="123">
        <v>821</v>
      </c>
      <c r="I28" s="125">
        <v>441</v>
      </c>
      <c r="J28" s="123">
        <f t="shared" si="4"/>
        <v>5987</v>
      </c>
      <c r="K28" s="124">
        <f t="shared" si="4"/>
        <v>2880</v>
      </c>
      <c r="L28" s="125">
        <f t="shared" si="2"/>
        <v>8867</v>
      </c>
      <c r="M28" s="127"/>
      <c r="N28" s="126">
        <f t="shared" si="3"/>
        <v>8867</v>
      </c>
      <c r="O28" s="44">
        <f t="shared" si="0"/>
        <v>185.2695361470957</v>
      </c>
    </row>
    <row r="29" spans="1:15" s="128" customFormat="1" ht="10.5" customHeight="1">
      <c r="A29" s="19" t="s">
        <v>129</v>
      </c>
      <c r="B29" s="123">
        <v>1590</v>
      </c>
      <c r="C29" s="124">
        <v>867</v>
      </c>
      <c r="D29" s="123">
        <v>3255</v>
      </c>
      <c r="E29" s="124">
        <v>1495</v>
      </c>
      <c r="F29" s="123">
        <v>363</v>
      </c>
      <c r="G29" s="124">
        <v>140</v>
      </c>
      <c r="H29" s="123">
        <v>702</v>
      </c>
      <c r="I29" s="125">
        <v>395</v>
      </c>
      <c r="J29" s="123">
        <f aca="true" t="shared" si="5" ref="J29:K31">SUM(H29,F29,D29,B29)</f>
        <v>5910</v>
      </c>
      <c r="K29" s="124">
        <f t="shared" si="5"/>
        <v>2897</v>
      </c>
      <c r="L29" s="125">
        <f>SUM(J29:K29)</f>
        <v>8807</v>
      </c>
      <c r="M29" s="127"/>
      <c r="N29" s="126">
        <f>L29</f>
        <v>8807</v>
      </c>
      <c r="O29" s="44">
        <f t="shared" si="0"/>
        <v>184.01587964897618</v>
      </c>
    </row>
    <row r="30" spans="1:15" s="128" customFormat="1" ht="10.5" customHeight="1">
      <c r="A30" s="19" t="s">
        <v>131</v>
      </c>
      <c r="B30" s="123">
        <v>1661</v>
      </c>
      <c r="C30" s="124">
        <v>901</v>
      </c>
      <c r="D30" s="123">
        <v>3198</v>
      </c>
      <c r="E30" s="124">
        <v>1478</v>
      </c>
      <c r="F30" s="123">
        <v>366</v>
      </c>
      <c r="G30" s="124">
        <v>147</v>
      </c>
      <c r="H30" s="123">
        <v>611</v>
      </c>
      <c r="I30" s="125">
        <v>392</v>
      </c>
      <c r="J30" s="123">
        <f t="shared" si="5"/>
        <v>5836</v>
      </c>
      <c r="K30" s="124">
        <f t="shared" si="5"/>
        <v>2918</v>
      </c>
      <c r="L30" s="125">
        <f>SUM(J30:K30)</f>
        <v>8754</v>
      </c>
      <c r="M30" s="127"/>
      <c r="N30" s="126">
        <f>L30</f>
        <v>8754</v>
      </c>
      <c r="O30" s="44">
        <f t="shared" si="0"/>
        <v>182.90848307563726</v>
      </c>
    </row>
    <row r="31" spans="1:15" s="128" customFormat="1" ht="10.5" customHeight="1">
      <c r="A31" s="36" t="s">
        <v>142</v>
      </c>
      <c r="B31" s="131">
        <v>1780</v>
      </c>
      <c r="C31" s="132">
        <v>875</v>
      </c>
      <c r="D31" s="131">
        <v>3182</v>
      </c>
      <c r="E31" s="132">
        <v>1489</v>
      </c>
      <c r="F31" s="131">
        <v>374</v>
      </c>
      <c r="G31" s="132">
        <v>155</v>
      </c>
      <c r="H31" s="131">
        <v>614</v>
      </c>
      <c r="I31" s="133">
        <v>395</v>
      </c>
      <c r="J31" s="131">
        <f t="shared" si="5"/>
        <v>5950</v>
      </c>
      <c r="K31" s="132">
        <f t="shared" si="5"/>
        <v>2914</v>
      </c>
      <c r="L31" s="133">
        <f>SUM(J31:K31)</f>
        <v>8864</v>
      </c>
      <c r="M31" s="127"/>
      <c r="N31" s="134">
        <f>L31</f>
        <v>8864</v>
      </c>
      <c r="O31" s="135">
        <f t="shared" si="0"/>
        <v>185.20685332218972</v>
      </c>
    </row>
    <row r="32" spans="1:12" ht="10.5" customHeight="1">
      <c r="A32" s="100"/>
      <c r="B32" s="101"/>
      <c r="C32" s="102"/>
      <c r="D32" s="101"/>
      <c r="E32" s="101"/>
      <c r="F32" s="104"/>
      <c r="G32" s="104"/>
      <c r="H32" s="101"/>
      <c r="I32" s="102"/>
      <c r="K32" s="99"/>
      <c r="L32" s="99"/>
    </row>
    <row r="34" spans="1:15" ht="11.25" customHeight="1">
      <c r="A34" s="137" t="s">
        <v>67</v>
      </c>
      <c r="B34" s="103"/>
      <c r="C34" s="103"/>
      <c r="D34" s="103"/>
      <c r="E34" s="103"/>
      <c r="F34" s="103"/>
      <c r="G34" s="103"/>
      <c r="H34" s="103"/>
      <c r="I34" s="103"/>
      <c r="J34" s="103"/>
      <c r="K34" s="138"/>
      <c r="L34" s="138"/>
      <c r="M34" s="103"/>
      <c r="N34" s="103"/>
      <c r="O34" s="103"/>
    </row>
    <row r="35" spans="1:15" ht="9.75">
      <c r="A35" s="96"/>
      <c r="B35" s="96"/>
      <c r="C35" s="97"/>
      <c r="D35" s="96"/>
      <c r="E35" s="97"/>
      <c r="F35" s="96"/>
      <c r="G35" s="97"/>
      <c r="H35" s="96"/>
      <c r="I35" s="97"/>
      <c r="J35" s="96"/>
      <c r="K35" s="98"/>
      <c r="L35" s="98"/>
      <c r="N35" s="96"/>
      <c r="O35" s="97"/>
    </row>
    <row r="36" spans="1:15" ht="9.75">
      <c r="A36" s="105" t="s">
        <v>12</v>
      </c>
      <c r="B36" s="106" t="s">
        <v>7</v>
      </c>
      <c r="C36" s="107"/>
      <c r="D36" s="106" t="s">
        <v>6</v>
      </c>
      <c r="E36" s="107"/>
      <c r="F36" s="106" t="s">
        <v>0</v>
      </c>
      <c r="G36" s="107"/>
      <c r="H36" s="106" t="s">
        <v>1</v>
      </c>
      <c r="I36" s="107"/>
      <c r="J36" s="106" t="s">
        <v>4</v>
      </c>
      <c r="K36" s="108"/>
      <c r="L36" s="109"/>
      <c r="N36" s="106" t="s">
        <v>11</v>
      </c>
      <c r="O36" s="110"/>
    </row>
    <row r="37" spans="1:15" ht="9.75">
      <c r="A37" s="111"/>
      <c r="B37" s="112" t="s">
        <v>5</v>
      </c>
      <c r="C37" s="113"/>
      <c r="D37" s="111" t="s">
        <v>8</v>
      </c>
      <c r="E37" s="102"/>
      <c r="F37" s="114"/>
      <c r="G37" s="97"/>
      <c r="H37" s="114"/>
      <c r="I37" s="97"/>
      <c r="J37" s="114"/>
      <c r="K37" s="98"/>
      <c r="L37" s="115"/>
      <c r="N37" s="111" t="s">
        <v>9</v>
      </c>
      <c r="O37" s="116"/>
    </row>
    <row r="38" spans="1:15" s="121" customFormat="1" ht="9.75">
      <c r="A38" s="117"/>
      <c r="B38" s="118" t="s">
        <v>2</v>
      </c>
      <c r="C38" s="119" t="s">
        <v>3</v>
      </c>
      <c r="D38" s="118" t="s">
        <v>2</v>
      </c>
      <c r="E38" s="119" t="s">
        <v>3</v>
      </c>
      <c r="F38" s="118" t="s">
        <v>2</v>
      </c>
      <c r="G38" s="119" t="s">
        <v>3</v>
      </c>
      <c r="H38" s="118" t="s">
        <v>2</v>
      </c>
      <c r="I38" s="119" t="s">
        <v>3</v>
      </c>
      <c r="J38" s="118" t="s">
        <v>2</v>
      </c>
      <c r="K38" s="119" t="s">
        <v>3</v>
      </c>
      <c r="L38" s="120" t="s">
        <v>4</v>
      </c>
      <c r="N38" s="118" t="s">
        <v>13</v>
      </c>
      <c r="O38" s="122" t="s">
        <v>14</v>
      </c>
    </row>
    <row r="39" spans="1:15" ht="9.75">
      <c r="A39" s="114" t="s">
        <v>15</v>
      </c>
      <c r="B39" s="123">
        <v>0</v>
      </c>
      <c r="C39" s="124">
        <v>0</v>
      </c>
      <c r="D39" s="123">
        <v>0</v>
      </c>
      <c r="E39" s="124">
        <v>0</v>
      </c>
      <c r="F39" s="123">
        <v>52</v>
      </c>
      <c r="G39" s="124">
        <v>0</v>
      </c>
      <c r="H39" s="123">
        <v>0</v>
      </c>
      <c r="I39" s="124">
        <v>0</v>
      </c>
      <c r="J39" s="123">
        <v>52</v>
      </c>
      <c r="K39" s="124">
        <v>0</v>
      </c>
      <c r="L39" s="125">
        <v>52</v>
      </c>
      <c r="M39" s="126"/>
      <c r="N39" s="126">
        <v>52</v>
      </c>
      <c r="O39" s="44">
        <v>100</v>
      </c>
    </row>
    <row r="40" spans="1:15" ht="9.75">
      <c r="A40" s="114" t="s">
        <v>16</v>
      </c>
      <c r="B40" s="123">
        <v>0</v>
      </c>
      <c r="C40" s="124">
        <v>0</v>
      </c>
      <c r="D40" s="123">
        <v>0</v>
      </c>
      <c r="E40" s="124">
        <v>0</v>
      </c>
      <c r="F40" s="123">
        <v>31</v>
      </c>
      <c r="G40" s="124">
        <v>0</v>
      </c>
      <c r="H40" s="123">
        <v>0</v>
      </c>
      <c r="I40" s="124">
        <v>0</v>
      </c>
      <c r="J40" s="123">
        <v>31</v>
      </c>
      <c r="K40" s="124">
        <v>0</v>
      </c>
      <c r="L40" s="125">
        <v>31</v>
      </c>
      <c r="M40" s="127"/>
      <c r="N40" s="126">
        <v>31</v>
      </c>
      <c r="O40" s="44">
        <v>59.61538461538461</v>
      </c>
    </row>
    <row r="41" spans="1:15" ht="9.75">
      <c r="A41" s="114" t="s">
        <v>17</v>
      </c>
      <c r="B41" s="123">
        <v>0</v>
      </c>
      <c r="C41" s="124">
        <v>0</v>
      </c>
      <c r="D41" s="123">
        <v>0</v>
      </c>
      <c r="E41" s="124">
        <v>0</v>
      </c>
      <c r="F41" s="123">
        <v>20</v>
      </c>
      <c r="G41" s="124">
        <v>0</v>
      </c>
      <c r="H41" s="123">
        <v>0</v>
      </c>
      <c r="I41" s="124">
        <v>0</v>
      </c>
      <c r="J41" s="123">
        <v>20</v>
      </c>
      <c r="K41" s="124">
        <v>0</v>
      </c>
      <c r="L41" s="125">
        <v>20</v>
      </c>
      <c r="M41" s="127"/>
      <c r="N41" s="126">
        <v>20</v>
      </c>
      <c r="O41" s="44">
        <v>38.46153846153847</v>
      </c>
    </row>
    <row r="42" spans="1:15" ht="9.75">
      <c r="A42" s="114" t="s">
        <v>18</v>
      </c>
      <c r="B42" s="123">
        <v>0</v>
      </c>
      <c r="C42" s="124">
        <v>0</v>
      </c>
      <c r="D42" s="123">
        <v>0</v>
      </c>
      <c r="E42" s="124">
        <v>0</v>
      </c>
      <c r="F42" s="123">
        <v>20</v>
      </c>
      <c r="G42" s="124">
        <v>0</v>
      </c>
      <c r="H42" s="123">
        <v>0</v>
      </c>
      <c r="I42" s="124">
        <v>0</v>
      </c>
      <c r="J42" s="123">
        <v>20</v>
      </c>
      <c r="K42" s="124">
        <v>0</v>
      </c>
      <c r="L42" s="125">
        <v>20</v>
      </c>
      <c r="M42" s="127"/>
      <c r="N42" s="126">
        <v>20</v>
      </c>
      <c r="O42" s="44">
        <v>38.46153846153847</v>
      </c>
    </row>
    <row r="43" spans="1:15" s="128" customFormat="1" ht="9.75">
      <c r="A43" s="114" t="s">
        <v>19</v>
      </c>
      <c r="B43" s="123">
        <v>0</v>
      </c>
      <c r="C43" s="124">
        <v>0</v>
      </c>
      <c r="D43" s="123">
        <v>0</v>
      </c>
      <c r="E43" s="124">
        <v>0</v>
      </c>
      <c r="F43" s="123">
        <v>12</v>
      </c>
      <c r="G43" s="124">
        <v>0</v>
      </c>
      <c r="H43" s="123">
        <v>0</v>
      </c>
      <c r="I43" s="124">
        <v>0</v>
      </c>
      <c r="J43" s="123">
        <v>12</v>
      </c>
      <c r="K43" s="124">
        <v>0</v>
      </c>
      <c r="L43" s="125">
        <v>12</v>
      </c>
      <c r="M43" s="127"/>
      <c r="N43" s="126">
        <v>12</v>
      </c>
      <c r="O43" s="44">
        <v>23.076923076923077</v>
      </c>
    </row>
    <row r="44" spans="1:15" s="128" customFormat="1" ht="9.75">
      <c r="A44" s="114" t="s">
        <v>20</v>
      </c>
      <c r="B44" s="123">
        <v>0</v>
      </c>
      <c r="C44" s="124">
        <v>0</v>
      </c>
      <c r="D44" s="123">
        <v>0</v>
      </c>
      <c r="E44" s="124">
        <v>0</v>
      </c>
      <c r="F44" s="123">
        <v>5</v>
      </c>
      <c r="G44" s="124">
        <v>0</v>
      </c>
      <c r="H44" s="123">
        <v>0</v>
      </c>
      <c r="I44" s="124">
        <v>0</v>
      </c>
      <c r="J44" s="123">
        <v>5</v>
      </c>
      <c r="K44" s="124">
        <v>0</v>
      </c>
      <c r="L44" s="125">
        <v>5</v>
      </c>
      <c r="M44" s="127"/>
      <c r="N44" s="126">
        <v>5</v>
      </c>
      <c r="O44" s="44">
        <v>9.615384615384617</v>
      </c>
    </row>
    <row r="45" spans="1:15" s="128" customFormat="1" ht="9.75">
      <c r="A45" s="114" t="s">
        <v>21</v>
      </c>
      <c r="B45" s="123">
        <v>0</v>
      </c>
      <c r="C45" s="124">
        <v>0</v>
      </c>
      <c r="D45" s="123">
        <v>0</v>
      </c>
      <c r="E45" s="124">
        <v>0</v>
      </c>
      <c r="F45" s="123">
        <v>7</v>
      </c>
      <c r="G45" s="124">
        <v>0</v>
      </c>
      <c r="H45" s="123">
        <v>0</v>
      </c>
      <c r="I45" s="124">
        <v>0</v>
      </c>
      <c r="J45" s="123">
        <v>7</v>
      </c>
      <c r="K45" s="124">
        <v>0</v>
      </c>
      <c r="L45" s="125">
        <v>7</v>
      </c>
      <c r="M45" s="127"/>
      <c r="N45" s="126">
        <v>7</v>
      </c>
      <c r="O45" s="44">
        <v>13.461538461538462</v>
      </c>
    </row>
    <row r="46" spans="1:15" s="128" customFormat="1" ht="9.75">
      <c r="A46" s="114" t="s">
        <v>22</v>
      </c>
      <c r="B46" s="123">
        <v>0</v>
      </c>
      <c r="C46" s="124">
        <v>0</v>
      </c>
      <c r="D46" s="123">
        <v>0</v>
      </c>
      <c r="E46" s="124">
        <v>0</v>
      </c>
      <c r="F46" s="123">
        <v>9</v>
      </c>
      <c r="G46" s="124">
        <v>0</v>
      </c>
      <c r="H46" s="123">
        <v>0</v>
      </c>
      <c r="I46" s="124">
        <v>0</v>
      </c>
      <c r="J46" s="123">
        <v>9</v>
      </c>
      <c r="K46" s="124">
        <v>0</v>
      </c>
      <c r="L46" s="125">
        <v>9</v>
      </c>
      <c r="M46" s="127"/>
      <c r="N46" s="126">
        <v>9</v>
      </c>
      <c r="O46" s="44">
        <v>17.307692307692307</v>
      </c>
    </row>
    <row r="47" spans="1:15" s="128" customFormat="1" ht="9.75">
      <c r="A47" s="114" t="s">
        <v>23</v>
      </c>
      <c r="B47" s="123">
        <v>0</v>
      </c>
      <c r="C47" s="124">
        <v>0</v>
      </c>
      <c r="D47" s="123">
        <v>0</v>
      </c>
      <c r="E47" s="124">
        <v>0</v>
      </c>
      <c r="F47" s="123">
        <v>11</v>
      </c>
      <c r="G47" s="124">
        <v>0</v>
      </c>
      <c r="H47" s="123">
        <v>0</v>
      </c>
      <c r="I47" s="124">
        <v>0</v>
      </c>
      <c r="J47" s="123">
        <v>11</v>
      </c>
      <c r="K47" s="124">
        <v>0</v>
      </c>
      <c r="L47" s="125">
        <v>11</v>
      </c>
      <c r="M47" s="127"/>
      <c r="N47" s="126">
        <v>11</v>
      </c>
      <c r="O47" s="44">
        <v>21.153846153846153</v>
      </c>
    </row>
    <row r="48" spans="1:15" s="128" customFormat="1" ht="9.75">
      <c r="A48" s="114" t="s">
        <v>36</v>
      </c>
      <c r="B48" s="123">
        <v>0</v>
      </c>
      <c r="C48" s="124">
        <v>0</v>
      </c>
      <c r="D48" s="123">
        <v>0</v>
      </c>
      <c r="E48" s="124">
        <v>0</v>
      </c>
      <c r="F48" s="123">
        <v>7</v>
      </c>
      <c r="G48" s="124">
        <v>0</v>
      </c>
      <c r="H48" s="123">
        <v>0</v>
      </c>
      <c r="I48" s="124">
        <v>0</v>
      </c>
      <c r="J48" s="123">
        <v>7</v>
      </c>
      <c r="K48" s="124">
        <v>0</v>
      </c>
      <c r="L48" s="125">
        <v>7</v>
      </c>
      <c r="M48" s="127"/>
      <c r="N48" s="126">
        <v>7</v>
      </c>
      <c r="O48" s="44">
        <v>13.461538461538462</v>
      </c>
    </row>
    <row r="49" spans="1:15" ht="9.75">
      <c r="A49" s="114" t="s">
        <v>37</v>
      </c>
      <c r="B49" s="123">
        <v>0</v>
      </c>
      <c r="C49" s="124">
        <v>0</v>
      </c>
      <c r="D49" s="123">
        <v>0</v>
      </c>
      <c r="E49" s="124">
        <v>0</v>
      </c>
      <c r="F49" s="123">
        <v>4</v>
      </c>
      <c r="G49" s="124">
        <v>0</v>
      </c>
      <c r="H49" s="123">
        <v>0</v>
      </c>
      <c r="I49" s="124">
        <v>0</v>
      </c>
      <c r="J49" s="123">
        <v>4</v>
      </c>
      <c r="K49" s="124">
        <v>0</v>
      </c>
      <c r="L49" s="125">
        <v>4</v>
      </c>
      <c r="M49" s="129"/>
      <c r="N49" s="126">
        <v>4</v>
      </c>
      <c r="O49" s="44">
        <v>7.6923076923076925</v>
      </c>
    </row>
    <row r="50" spans="1:15" s="128" customFormat="1" ht="9.75">
      <c r="A50" s="114" t="s">
        <v>41</v>
      </c>
      <c r="B50" s="123">
        <v>0</v>
      </c>
      <c r="C50" s="124">
        <v>0</v>
      </c>
      <c r="D50" s="123">
        <v>0</v>
      </c>
      <c r="E50" s="124">
        <v>0</v>
      </c>
      <c r="F50" s="123">
        <v>6</v>
      </c>
      <c r="G50" s="124">
        <v>0</v>
      </c>
      <c r="H50" s="123">
        <v>0</v>
      </c>
      <c r="I50" s="124">
        <v>0</v>
      </c>
      <c r="J50" s="123">
        <v>6</v>
      </c>
      <c r="K50" s="124">
        <v>0</v>
      </c>
      <c r="L50" s="125">
        <v>6</v>
      </c>
      <c r="M50" s="127"/>
      <c r="N50" s="126">
        <v>6</v>
      </c>
      <c r="O50" s="44">
        <v>11.538461538461538</v>
      </c>
    </row>
    <row r="51" spans="1:15" s="128" customFormat="1" ht="9.75">
      <c r="A51" s="114" t="s">
        <v>42</v>
      </c>
      <c r="B51" s="123">
        <v>0</v>
      </c>
      <c r="C51" s="124">
        <v>0</v>
      </c>
      <c r="D51" s="123">
        <v>0</v>
      </c>
      <c r="E51" s="124">
        <v>0</v>
      </c>
      <c r="F51" s="123">
        <v>13</v>
      </c>
      <c r="G51" s="124">
        <v>0</v>
      </c>
      <c r="H51" s="123">
        <v>0</v>
      </c>
      <c r="I51" s="124">
        <v>0</v>
      </c>
      <c r="J51" s="123">
        <v>13</v>
      </c>
      <c r="K51" s="124">
        <v>0</v>
      </c>
      <c r="L51" s="125">
        <v>13</v>
      </c>
      <c r="M51" s="127"/>
      <c r="N51" s="126">
        <v>13</v>
      </c>
      <c r="O51" s="44">
        <f>N51/N39*100</f>
        <v>25</v>
      </c>
    </row>
    <row r="52" spans="1:15" s="128" customFormat="1" ht="9.75">
      <c r="A52" s="114" t="s">
        <v>43</v>
      </c>
      <c r="B52" s="123">
        <v>5</v>
      </c>
      <c r="C52" s="124">
        <v>0</v>
      </c>
      <c r="D52" s="123">
        <v>0</v>
      </c>
      <c r="E52" s="124">
        <v>0</v>
      </c>
      <c r="F52" s="123">
        <v>0</v>
      </c>
      <c r="G52" s="124">
        <v>0</v>
      </c>
      <c r="H52" s="123">
        <v>0</v>
      </c>
      <c r="I52" s="124">
        <v>0</v>
      </c>
      <c r="J52" s="123">
        <v>5</v>
      </c>
      <c r="K52" s="124">
        <v>0</v>
      </c>
      <c r="L52" s="125">
        <v>5</v>
      </c>
      <c r="M52" s="127"/>
      <c r="N52" s="126">
        <v>5</v>
      </c>
      <c r="O52" s="44">
        <f>N52/N39*100</f>
        <v>9.615384615384617</v>
      </c>
    </row>
    <row r="53" spans="1:15" s="128" customFormat="1" ht="9.75">
      <c r="A53" s="114" t="s">
        <v>63</v>
      </c>
      <c r="B53" s="123">
        <v>4</v>
      </c>
      <c r="C53" s="124">
        <v>0</v>
      </c>
      <c r="D53" s="123">
        <v>0</v>
      </c>
      <c r="E53" s="124">
        <v>0</v>
      </c>
      <c r="F53" s="123">
        <v>0</v>
      </c>
      <c r="G53" s="124">
        <v>0</v>
      </c>
      <c r="H53" s="123">
        <v>0</v>
      </c>
      <c r="I53" s="124">
        <v>0</v>
      </c>
      <c r="J53" s="123">
        <v>4</v>
      </c>
      <c r="K53" s="124">
        <v>0</v>
      </c>
      <c r="L53" s="125">
        <v>4</v>
      </c>
      <c r="M53" s="127"/>
      <c r="N53" s="126">
        <v>4</v>
      </c>
      <c r="O53" s="44">
        <f>N53/N39*100</f>
        <v>7.6923076923076925</v>
      </c>
    </row>
    <row r="54" spans="1:15" s="128" customFormat="1" ht="9.75">
      <c r="A54" s="130" t="s">
        <v>64</v>
      </c>
      <c r="B54" s="131">
        <v>2</v>
      </c>
      <c r="C54" s="132">
        <v>0</v>
      </c>
      <c r="D54" s="131">
        <v>0</v>
      </c>
      <c r="E54" s="132">
        <v>0</v>
      </c>
      <c r="F54" s="131">
        <v>0</v>
      </c>
      <c r="G54" s="132">
        <v>0</v>
      </c>
      <c r="H54" s="131">
        <v>0</v>
      </c>
      <c r="I54" s="132">
        <v>0</v>
      </c>
      <c r="J54" s="131">
        <f>SUM(H54,F54,D54,B54)</f>
        <v>2</v>
      </c>
      <c r="K54" s="132">
        <v>0</v>
      </c>
      <c r="L54" s="133">
        <v>2</v>
      </c>
      <c r="M54" s="127"/>
      <c r="N54" s="134">
        <v>2</v>
      </c>
      <c r="O54" s="135">
        <f>N54/N39*100</f>
        <v>3.8461538461538463</v>
      </c>
    </row>
    <row r="55" ht="9.75" customHeight="1"/>
    <row r="56" ht="9.75">
      <c r="A56" s="139" t="s">
        <v>66</v>
      </c>
    </row>
  </sheetData>
  <sheetProtection/>
  <printOptions horizontalCentered="1"/>
  <pageMargins left="0.3937007874015748" right="0.3937007874015748" top="0.7874015748031497" bottom="0.5905511811023623" header="0.5118110236220472" footer="0.5118110236220472"/>
  <pageSetup horizontalDpi="600" verticalDpi="600" orientation="portrait" paperSize="9" scale="87"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F64"/>
  <sheetViews>
    <sheetView zoomScalePageLayoutView="0" workbookViewId="0" topLeftCell="A1">
      <selection activeCell="A75" sqref="A75"/>
    </sheetView>
  </sheetViews>
  <sheetFormatPr defaultColWidth="9.140625" defaultRowHeight="12.75"/>
  <cols>
    <col min="1" max="1" width="21.28125" style="0" customWidth="1"/>
    <col min="2" max="5" width="16.140625" style="0" customWidth="1"/>
  </cols>
  <sheetData>
    <row r="1" spans="1:5" ht="12.75">
      <c r="A1" s="95" t="s">
        <v>143</v>
      </c>
      <c r="B1" s="212"/>
      <c r="C1" s="212"/>
      <c r="D1" s="212"/>
      <c r="E1" s="212"/>
    </row>
    <row r="2" spans="1:5" ht="9" customHeight="1">
      <c r="A2" s="95"/>
      <c r="B2" s="212"/>
      <c r="C2" s="212"/>
      <c r="D2" s="212"/>
      <c r="E2" s="212"/>
    </row>
    <row r="3" spans="1:5" ht="12.75">
      <c r="A3" s="213" t="s">
        <v>149</v>
      </c>
      <c r="B3" s="214"/>
      <c r="C3" s="215"/>
      <c r="D3" s="215"/>
      <c r="E3" s="214"/>
    </row>
    <row r="4" spans="1:5" ht="12.75">
      <c r="A4" s="213" t="s">
        <v>150</v>
      </c>
      <c r="B4" s="214"/>
      <c r="C4" s="215"/>
      <c r="D4" s="215"/>
      <c r="E4" s="214"/>
    </row>
    <row r="5" spans="1:5" ht="12.75">
      <c r="A5" s="213"/>
      <c r="B5" s="214"/>
      <c r="C5" s="215"/>
      <c r="D5" s="215"/>
      <c r="E5" s="214"/>
    </row>
    <row r="6" spans="1:5" ht="12.75">
      <c r="A6" s="213" t="s">
        <v>151</v>
      </c>
      <c r="B6" s="214"/>
      <c r="C6" s="215"/>
      <c r="D6" s="215"/>
      <c r="E6" s="214"/>
    </row>
    <row r="7" ht="5.25" customHeight="1" thickBot="1"/>
    <row r="8" spans="1:5" ht="12.75">
      <c r="A8" s="216" t="s">
        <v>152</v>
      </c>
      <c r="B8" s="217" t="s">
        <v>153</v>
      </c>
      <c r="C8" s="218" t="s">
        <v>154</v>
      </c>
      <c r="D8" s="218" t="s">
        <v>155</v>
      </c>
      <c r="E8" s="219" t="s">
        <v>4</v>
      </c>
    </row>
    <row r="9" spans="1:5" ht="12.75">
      <c r="A9" s="220" t="s">
        <v>156</v>
      </c>
      <c r="B9" s="221">
        <v>126560</v>
      </c>
      <c r="C9" s="222">
        <v>177352</v>
      </c>
      <c r="D9" s="222"/>
      <c r="E9" s="223">
        <v>303912</v>
      </c>
    </row>
    <row r="10" spans="1:5" ht="12.75">
      <c r="A10" s="220" t="s">
        <v>157</v>
      </c>
      <c r="B10" s="221">
        <v>130511</v>
      </c>
      <c r="C10" s="224">
        <v>184065</v>
      </c>
      <c r="D10" s="224"/>
      <c r="E10" s="223">
        <v>314576</v>
      </c>
    </row>
    <row r="11" spans="1:5" ht="12.75">
      <c r="A11" s="220" t="s">
        <v>158</v>
      </c>
      <c r="B11" s="221">
        <v>132490</v>
      </c>
      <c r="C11" s="224">
        <v>190254</v>
      </c>
      <c r="D11" s="224"/>
      <c r="E11" s="223">
        <v>322744</v>
      </c>
    </row>
    <row r="12" spans="1:5" ht="12.75">
      <c r="A12" s="220" t="s">
        <v>159</v>
      </c>
      <c r="B12" s="221">
        <v>133460</v>
      </c>
      <c r="C12" s="224">
        <v>194627</v>
      </c>
      <c r="D12" s="224"/>
      <c r="E12" s="223">
        <v>328087</v>
      </c>
    </row>
    <row r="13" spans="1:5" ht="12.75">
      <c r="A13" s="220" t="s">
        <v>160</v>
      </c>
      <c r="B13" s="221">
        <v>130709</v>
      </c>
      <c r="C13" s="224">
        <v>194194</v>
      </c>
      <c r="D13" s="224"/>
      <c r="E13" s="223">
        <v>324903</v>
      </c>
    </row>
    <row r="14" spans="1:5" ht="12.75">
      <c r="A14" s="220" t="s">
        <v>161</v>
      </c>
      <c r="B14" s="221">
        <v>129989</v>
      </c>
      <c r="C14" s="224">
        <v>195819</v>
      </c>
      <c r="D14" s="224">
        <v>73</v>
      </c>
      <c r="E14" s="223">
        <v>325881</v>
      </c>
    </row>
    <row r="15" spans="1:5" ht="12.75">
      <c r="A15" s="225" t="s">
        <v>162</v>
      </c>
      <c r="B15" s="226">
        <v>128064</v>
      </c>
      <c r="C15" s="224">
        <v>188648</v>
      </c>
      <c r="D15" s="224">
        <v>148</v>
      </c>
      <c r="E15" s="223">
        <v>316860</v>
      </c>
    </row>
    <row r="16" spans="1:5" ht="12.75">
      <c r="A16" s="225" t="s">
        <v>163</v>
      </c>
      <c r="B16" s="226">
        <v>127767</v>
      </c>
      <c r="C16" s="224">
        <v>183887</v>
      </c>
      <c r="D16" s="224">
        <v>125</v>
      </c>
      <c r="E16" s="223">
        <v>311779</v>
      </c>
    </row>
    <row r="18" spans="1:5" ht="12.75">
      <c r="A18" s="213" t="s">
        <v>164</v>
      </c>
      <c r="B18" s="214"/>
      <c r="C18" s="215"/>
      <c r="D18" s="215"/>
      <c r="E18" s="214"/>
    </row>
    <row r="19" ht="3" customHeight="1" thickBot="1"/>
    <row r="20" spans="1:5" ht="12.75">
      <c r="A20" s="216" t="s">
        <v>152</v>
      </c>
      <c r="B20" s="217" t="s">
        <v>153</v>
      </c>
      <c r="C20" s="218" t="s">
        <v>154</v>
      </c>
      <c r="D20" s="218" t="s">
        <v>155</v>
      </c>
      <c r="E20" s="219" t="s">
        <v>4</v>
      </c>
    </row>
    <row r="21" spans="1:5" ht="12.75">
      <c r="A21" s="220" t="s">
        <v>156</v>
      </c>
      <c r="B21" s="221">
        <v>8482</v>
      </c>
      <c r="C21" s="222">
        <v>9713</v>
      </c>
      <c r="D21" s="222"/>
      <c r="E21" s="223">
        <v>18195</v>
      </c>
    </row>
    <row r="22" spans="1:5" ht="12.75">
      <c r="A22" s="220" t="s">
        <v>157</v>
      </c>
      <c r="B22" s="221">
        <v>8299</v>
      </c>
      <c r="C22" s="224">
        <v>9458</v>
      </c>
      <c r="D22" s="224"/>
      <c r="E22" s="223">
        <v>17757</v>
      </c>
    </row>
    <row r="23" spans="1:5" ht="12.75">
      <c r="A23" s="220" t="s">
        <v>158</v>
      </c>
      <c r="B23" s="221">
        <v>8518</v>
      </c>
      <c r="C23" s="224">
        <v>9717</v>
      </c>
      <c r="D23" s="224"/>
      <c r="E23" s="223">
        <v>18235</v>
      </c>
    </row>
    <row r="24" spans="1:5" ht="12.75">
      <c r="A24" s="220" t="s">
        <v>159</v>
      </c>
      <c r="B24" s="221">
        <v>8529</v>
      </c>
      <c r="C24" s="224">
        <v>9384</v>
      </c>
      <c r="D24" s="224"/>
      <c r="E24" s="223">
        <v>17913</v>
      </c>
    </row>
    <row r="25" spans="1:5" ht="12.75">
      <c r="A25" s="220" t="s">
        <v>160</v>
      </c>
      <c r="B25" s="221">
        <v>8460</v>
      </c>
      <c r="C25" s="224">
        <v>9529</v>
      </c>
      <c r="D25" s="224"/>
      <c r="E25" s="223">
        <v>17989</v>
      </c>
    </row>
    <row r="26" spans="1:5" ht="12.75">
      <c r="A26" s="220" t="s">
        <v>161</v>
      </c>
      <c r="B26" s="221">
        <v>8368</v>
      </c>
      <c r="C26" s="224">
        <v>9492</v>
      </c>
      <c r="D26" s="224">
        <v>2</v>
      </c>
      <c r="E26" s="223">
        <v>17862</v>
      </c>
    </row>
    <row r="27" spans="1:5" ht="12.75">
      <c r="A27" s="225" t="s">
        <v>162</v>
      </c>
      <c r="B27" s="226">
        <v>8211</v>
      </c>
      <c r="C27" s="224">
        <v>9224</v>
      </c>
      <c r="D27" s="224">
        <v>7</v>
      </c>
      <c r="E27" s="223">
        <v>17442</v>
      </c>
    </row>
    <row r="28" spans="1:5" ht="12.75">
      <c r="A28" s="225" t="s">
        <v>163</v>
      </c>
      <c r="B28" s="226">
        <v>8068</v>
      </c>
      <c r="C28" s="224">
        <v>8878</v>
      </c>
      <c r="D28" s="224">
        <v>1</v>
      </c>
      <c r="E28" s="223">
        <v>16947</v>
      </c>
    </row>
    <row r="30" spans="1:5" ht="12.75">
      <c r="A30" s="213" t="s">
        <v>165</v>
      </c>
      <c r="B30" s="214"/>
      <c r="C30" s="215"/>
      <c r="D30" s="215"/>
      <c r="E30" s="214"/>
    </row>
    <row r="31" ht="3" customHeight="1" thickBot="1"/>
    <row r="32" spans="1:5" ht="12.75">
      <c r="A32" s="216" t="s">
        <v>152</v>
      </c>
      <c r="B32" s="217" t="s">
        <v>153</v>
      </c>
      <c r="C32" s="218" t="s">
        <v>154</v>
      </c>
      <c r="D32" s="218" t="s">
        <v>155</v>
      </c>
      <c r="E32" s="219" t="s">
        <v>4</v>
      </c>
    </row>
    <row r="33" spans="1:5" ht="12.75">
      <c r="A33" s="220" t="s">
        <v>156</v>
      </c>
      <c r="B33" s="221">
        <v>3009</v>
      </c>
      <c r="C33" s="222">
        <v>5305</v>
      </c>
      <c r="D33" s="222"/>
      <c r="E33" s="223">
        <v>8314</v>
      </c>
    </row>
    <row r="34" spans="1:5" ht="12.75">
      <c r="A34" s="220" t="s">
        <v>157</v>
      </c>
      <c r="B34" s="221">
        <v>3154</v>
      </c>
      <c r="C34" s="224">
        <v>5943</v>
      </c>
      <c r="D34" s="224"/>
      <c r="E34" s="223">
        <v>9097</v>
      </c>
    </row>
    <row r="35" spans="1:5" ht="12.75">
      <c r="A35" s="220" t="s">
        <v>158</v>
      </c>
      <c r="B35" s="221">
        <v>3097</v>
      </c>
      <c r="C35" s="224">
        <v>6102</v>
      </c>
      <c r="D35" s="224"/>
      <c r="E35" s="223">
        <v>9199</v>
      </c>
    </row>
    <row r="36" spans="1:5" ht="12.75">
      <c r="A36" s="220" t="s">
        <v>159</v>
      </c>
      <c r="B36" s="221">
        <v>3085</v>
      </c>
      <c r="C36" s="224">
        <v>6220</v>
      </c>
      <c r="D36" s="224"/>
      <c r="E36" s="223">
        <v>9305</v>
      </c>
    </row>
    <row r="37" spans="1:5" ht="12.75">
      <c r="A37" s="220" t="s">
        <v>160</v>
      </c>
      <c r="B37" s="221">
        <v>3163</v>
      </c>
      <c r="C37" s="224">
        <v>6262</v>
      </c>
      <c r="D37" s="224"/>
      <c r="E37" s="223">
        <v>9425</v>
      </c>
    </row>
    <row r="38" spans="1:5" ht="12.75">
      <c r="A38" s="220" t="s">
        <v>161</v>
      </c>
      <c r="B38" s="221">
        <v>3123</v>
      </c>
      <c r="C38" s="224">
        <v>6231</v>
      </c>
      <c r="D38" s="224">
        <v>1</v>
      </c>
      <c r="E38" s="223">
        <v>9355</v>
      </c>
    </row>
    <row r="39" spans="1:5" ht="12.75">
      <c r="A39" s="225" t="s">
        <v>162</v>
      </c>
      <c r="B39" s="226">
        <v>3031</v>
      </c>
      <c r="C39" s="224">
        <v>5807</v>
      </c>
      <c r="D39" s="224">
        <v>2</v>
      </c>
      <c r="E39" s="223">
        <v>8840</v>
      </c>
    </row>
    <row r="40" spans="1:5" ht="12.75">
      <c r="A40" s="225" t="s">
        <v>163</v>
      </c>
      <c r="B40" s="226">
        <v>3014</v>
      </c>
      <c r="C40" s="224">
        <v>5485</v>
      </c>
      <c r="D40" s="224">
        <v>1</v>
      </c>
      <c r="E40" s="223">
        <v>8500</v>
      </c>
    </row>
    <row r="41" spans="1:5" ht="7.5" customHeight="1">
      <c r="A41" s="227"/>
      <c r="B41" s="226"/>
      <c r="C41" s="224"/>
      <c r="D41" s="224"/>
      <c r="E41" s="228"/>
    </row>
    <row r="42" spans="1:6" ht="12.75">
      <c r="A42" s="376" t="s">
        <v>166</v>
      </c>
      <c r="B42" s="376"/>
      <c r="C42" s="376"/>
      <c r="D42" s="376"/>
      <c r="E42" s="376"/>
      <c r="F42" s="376"/>
    </row>
    <row r="43" spans="1:5" ht="12.75">
      <c r="A43" s="227"/>
      <c r="B43" s="226"/>
      <c r="C43" s="224"/>
      <c r="D43" s="224"/>
      <c r="E43" s="228"/>
    </row>
    <row r="44" spans="1:5" ht="12.75">
      <c r="A44" s="227"/>
      <c r="B44" s="226"/>
      <c r="C44" s="224"/>
      <c r="D44" s="224"/>
      <c r="E44" s="228"/>
    </row>
    <row r="45" spans="1:5" ht="12.75">
      <c r="A45" s="227"/>
      <c r="B45" s="226"/>
      <c r="C45" s="224"/>
      <c r="D45" s="224"/>
      <c r="E45" s="228"/>
    </row>
    <row r="46" spans="1:5" ht="12.75">
      <c r="A46" s="227"/>
      <c r="B46" s="226"/>
      <c r="C46" s="224"/>
      <c r="D46" s="224"/>
      <c r="E46" s="228"/>
    </row>
    <row r="47" spans="1:5" ht="12.75">
      <c r="A47" s="227"/>
      <c r="B47" s="226"/>
      <c r="C47" s="224"/>
      <c r="D47" s="224"/>
      <c r="E47" s="228"/>
    </row>
    <row r="48" spans="1:5" ht="12.75">
      <c r="A48" s="227"/>
      <c r="B48" s="226"/>
      <c r="C48" s="224"/>
      <c r="D48" s="224"/>
      <c r="E48" s="228"/>
    </row>
    <row r="49" spans="1:5" ht="27.75" customHeight="1">
      <c r="A49" s="227"/>
      <c r="B49" s="226"/>
      <c r="C49" s="224"/>
      <c r="D49" s="224"/>
      <c r="E49" s="228"/>
    </row>
    <row r="50" spans="1:5" ht="12.75">
      <c r="A50" s="227"/>
      <c r="B50" s="226"/>
      <c r="C50" s="224"/>
      <c r="D50" s="224"/>
      <c r="E50" s="228"/>
    </row>
    <row r="52" spans="1:5" ht="12.75">
      <c r="A52" s="213" t="s">
        <v>167</v>
      </c>
      <c r="B52" s="214"/>
      <c r="C52" s="215"/>
      <c r="D52" s="215"/>
      <c r="E52" s="214"/>
    </row>
    <row r="53" spans="1:5" ht="12.75">
      <c r="A53" s="377" t="s">
        <v>168</v>
      </c>
      <c r="B53" s="377"/>
      <c r="C53" s="377"/>
      <c r="D53" s="377"/>
      <c r="E53" s="377"/>
    </row>
    <row r="54" ht="5.25" customHeight="1" thickBot="1"/>
    <row r="55" spans="1:5" ht="12.75">
      <c r="A55" s="216" t="s">
        <v>152</v>
      </c>
      <c r="B55" s="217" t="s">
        <v>153</v>
      </c>
      <c r="C55" s="218" t="s">
        <v>154</v>
      </c>
      <c r="D55" s="218" t="s">
        <v>155</v>
      </c>
      <c r="E55" s="219" t="s">
        <v>4</v>
      </c>
    </row>
    <row r="56" spans="1:5" ht="12.75">
      <c r="A56" s="220" t="s">
        <v>157</v>
      </c>
      <c r="B56" s="221">
        <v>20203</v>
      </c>
      <c r="C56" s="224">
        <v>25706</v>
      </c>
      <c r="D56" s="224"/>
      <c r="E56" s="223">
        <v>45909</v>
      </c>
    </row>
    <row r="57" spans="1:5" ht="12.75">
      <c r="A57" s="220" t="s">
        <v>158</v>
      </c>
      <c r="B57" s="221">
        <v>19544</v>
      </c>
      <c r="C57" s="224">
        <v>25739</v>
      </c>
      <c r="D57" s="224"/>
      <c r="E57" s="223">
        <v>45283</v>
      </c>
    </row>
    <row r="58" spans="1:5" ht="12.75">
      <c r="A58" s="220" t="s">
        <v>159</v>
      </c>
      <c r="B58" s="221">
        <v>19382</v>
      </c>
      <c r="C58" s="224">
        <v>26398</v>
      </c>
      <c r="D58" s="224"/>
      <c r="E58" s="223">
        <v>45780</v>
      </c>
    </row>
    <row r="59" spans="1:5" ht="12.75">
      <c r="A59" s="220" t="s">
        <v>160</v>
      </c>
      <c r="B59" s="221">
        <v>19944</v>
      </c>
      <c r="C59" s="224">
        <v>27917</v>
      </c>
      <c r="D59" s="224"/>
      <c r="E59" s="223">
        <v>47861</v>
      </c>
    </row>
    <row r="60" spans="1:5" ht="12.75">
      <c r="A60" s="220" t="s">
        <v>161</v>
      </c>
      <c r="B60" s="221">
        <v>21318</v>
      </c>
      <c r="C60" s="224">
        <v>31190</v>
      </c>
      <c r="D60" s="224">
        <v>1</v>
      </c>
      <c r="E60" s="223">
        <v>52509</v>
      </c>
    </row>
    <row r="61" spans="1:5" ht="12.75">
      <c r="A61" s="225" t="s">
        <v>162</v>
      </c>
      <c r="B61" s="226">
        <v>24666</v>
      </c>
      <c r="C61" s="224">
        <v>34180</v>
      </c>
      <c r="D61" s="224">
        <v>4</v>
      </c>
      <c r="E61" s="223">
        <v>58850</v>
      </c>
    </row>
    <row r="62" spans="1:5" ht="12.75">
      <c r="A62" s="225" t="s">
        <v>163</v>
      </c>
      <c r="B62" s="226">
        <v>28693</v>
      </c>
      <c r="C62" s="224">
        <v>37251</v>
      </c>
      <c r="D62" s="224">
        <v>6</v>
      </c>
      <c r="E62" s="223">
        <v>65950</v>
      </c>
    </row>
    <row r="63" ht="7.5" customHeight="1"/>
    <row r="64" spans="1:6" ht="12.75">
      <c r="A64" s="376" t="s">
        <v>166</v>
      </c>
      <c r="B64" s="376"/>
      <c r="C64" s="376"/>
      <c r="D64" s="376"/>
      <c r="E64" s="376"/>
      <c r="F64" s="376"/>
    </row>
  </sheetData>
  <sheetProtection/>
  <mergeCells count="3">
    <mergeCell ref="A42:F42"/>
    <mergeCell ref="A53:E53"/>
    <mergeCell ref="A64:F6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O139"/>
  <sheetViews>
    <sheetView zoomScalePageLayoutView="0" workbookViewId="0" topLeftCell="A1">
      <selection activeCell="A140" sqref="A140"/>
    </sheetView>
  </sheetViews>
  <sheetFormatPr defaultColWidth="13.421875" defaultRowHeight="12.75"/>
  <cols>
    <col min="1" max="1" width="11.28125" style="5" customWidth="1"/>
    <col min="2" max="5" width="13.421875" style="5" customWidth="1"/>
    <col min="6" max="6" width="13.421875" style="128" customWidth="1"/>
    <col min="7" max="7" width="1.7109375" style="5" customWidth="1"/>
    <col min="8" max="9" width="9.421875" style="5" customWidth="1"/>
    <col min="10" max="16384" width="13.421875" style="5" customWidth="1"/>
  </cols>
  <sheetData>
    <row r="1" spans="1:9" ht="11.25" customHeight="1">
      <c r="A1" s="95" t="s">
        <v>143</v>
      </c>
      <c r="B1" s="2"/>
      <c r="C1" s="2"/>
      <c r="D1" s="2"/>
      <c r="E1" s="2"/>
      <c r="F1" s="98"/>
      <c r="H1" s="2"/>
      <c r="I1" s="3"/>
    </row>
    <row r="2" spans="1:9" ht="11.25" customHeight="1">
      <c r="A2" s="95"/>
      <c r="B2" s="2"/>
      <c r="C2" s="2"/>
      <c r="D2" s="2"/>
      <c r="E2" s="2"/>
      <c r="F2" s="98"/>
      <c r="H2" s="2"/>
      <c r="I2" s="3"/>
    </row>
    <row r="3" spans="1:9" ht="11.25" customHeight="1">
      <c r="A3" s="6" t="s">
        <v>169</v>
      </c>
      <c r="B3" s="7"/>
      <c r="C3" s="7"/>
      <c r="D3" s="9"/>
      <c r="E3" s="7"/>
      <c r="F3" s="104"/>
      <c r="G3" s="9"/>
      <c r="H3" s="7"/>
      <c r="I3" s="8"/>
    </row>
    <row r="4" spans="1:9" ht="9.75">
      <c r="A4" s="6" t="s">
        <v>170</v>
      </c>
      <c r="B4" s="7"/>
      <c r="C4" s="7"/>
      <c r="D4" s="9"/>
      <c r="E4" s="7"/>
      <c r="F4" s="104"/>
      <c r="G4" s="9"/>
      <c r="H4" s="7"/>
      <c r="I4" s="8"/>
    </row>
    <row r="5" spans="1:9" ht="9" customHeight="1">
      <c r="A5" s="6"/>
      <c r="B5" s="7"/>
      <c r="C5" s="7"/>
      <c r="D5" s="9"/>
      <c r="E5" s="7"/>
      <c r="F5" s="104"/>
      <c r="G5" s="9"/>
      <c r="H5" s="7"/>
      <c r="I5" s="8"/>
    </row>
    <row r="6" spans="1:9" ht="9.75">
      <c r="A6" s="6" t="s">
        <v>171</v>
      </c>
      <c r="B6" s="7"/>
      <c r="C6" s="7"/>
      <c r="D6" s="9"/>
      <c r="E6" s="7"/>
      <c r="F6" s="104"/>
      <c r="G6" s="9"/>
      <c r="H6" s="7"/>
      <c r="I6" s="8"/>
    </row>
    <row r="7" spans="1:9" ht="9.75" customHeight="1">
      <c r="A7" s="2"/>
      <c r="B7" s="2"/>
      <c r="C7" s="2"/>
      <c r="D7" s="2"/>
      <c r="E7" s="2"/>
      <c r="F7" s="98"/>
      <c r="H7" s="2"/>
      <c r="I7" s="3"/>
    </row>
    <row r="8" spans="1:9" ht="11.25" customHeight="1">
      <c r="A8" s="141" t="s">
        <v>12</v>
      </c>
      <c r="B8" s="141" t="s">
        <v>7</v>
      </c>
      <c r="C8" s="12" t="s">
        <v>6</v>
      </c>
      <c r="D8" s="12" t="s">
        <v>0</v>
      </c>
      <c r="E8" s="12" t="s">
        <v>1</v>
      </c>
      <c r="F8" s="229" t="s">
        <v>4</v>
      </c>
      <c r="H8" s="12" t="s">
        <v>11</v>
      </c>
      <c r="I8" s="15"/>
    </row>
    <row r="9" spans="1:9" ht="11.25" customHeight="1">
      <c r="A9" s="57"/>
      <c r="B9" s="57" t="s">
        <v>5</v>
      </c>
      <c r="C9" s="16" t="s">
        <v>8</v>
      </c>
      <c r="D9" s="19"/>
      <c r="E9" s="19"/>
      <c r="F9" s="230"/>
      <c r="H9" s="16" t="s">
        <v>172</v>
      </c>
      <c r="I9" s="21"/>
    </row>
    <row r="10" spans="1:9" s="26" customFormat="1" ht="11.25" customHeight="1">
      <c r="A10" s="22"/>
      <c r="B10" s="140"/>
      <c r="C10" s="22"/>
      <c r="D10" s="22"/>
      <c r="E10" s="22"/>
      <c r="F10" s="231"/>
      <c r="H10" s="61" t="s">
        <v>13</v>
      </c>
      <c r="I10" s="75" t="s">
        <v>14</v>
      </c>
    </row>
    <row r="11" spans="1:9" ht="11.25" customHeight="1">
      <c r="A11" s="19" t="s">
        <v>173</v>
      </c>
      <c r="B11" s="232">
        <v>1847</v>
      </c>
      <c r="C11" s="232">
        <v>4553</v>
      </c>
      <c r="D11" s="232">
        <v>0</v>
      </c>
      <c r="E11" s="232">
        <v>33510</v>
      </c>
      <c r="F11" s="233">
        <v>39910</v>
      </c>
      <c r="G11" s="48"/>
      <c r="H11" s="234">
        <v>39910</v>
      </c>
      <c r="I11" s="34">
        <v>100</v>
      </c>
    </row>
    <row r="12" spans="1:9" ht="11.25" customHeight="1">
      <c r="A12" s="19" t="s">
        <v>15</v>
      </c>
      <c r="B12" s="232">
        <v>1912</v>
      </c>
      <c r="C12" s="232">
        <v>4393</v>
      </c>
      <c r="D12" s="232">
        <v>0</v>
      </c>
      <c r="E12" s="232">
        <v>34141</v>
      </c>
      <c r="F12" s="233">
        <v>40446</v>
      </c>
      <c r="G12" s="47"/>
      <c r="H12" s="47">
        <v>40446</v>
      </c>
      <c r="I12" s="29">
        <v>101.34302179904786</v>
      </c>
    </row>
    <row r="13" spans="1:9" s="30" customFormat="1" ht="11.25" customHeight="1">
      <c r="A13" s="19" t="s">
        <v>16</v>
      </c>
      <c r="B13" s="232">
        <v>1829</v>
      </c>
      <c r="C13" s="232">
        <v>4352</v>
      </c>
      <c r="D13" s="232">
        <v>0</v>
      </c>
      <c r="E13" s="232">
        <v>35009</v>
      </c>
      <c r="F13" s="233">
        <v>41190</v>
      </c>
      <c r="G13" s="48"/>
      <c r="H13" s="47">
        <v>41190</v>
      </c>
      <c r="I13" s="29">
        <v>103.20721623653219</v>
      </c>
    </row>
    <row r="14" spans="1:9" s="30" customFormat="1" ht="11.25" customHeight="1">
      <c r="A14" s="19" t="s">
        <v>17</v>
      </c>
      <c r="B14" s="232">
        <v>1899</v>
      </c>
      <c r="C14" s="232">
        <v>4470</v>
      </c>
      <c r="D14" s="232">
        <v>0</v>
      </c>
      <c r="E14" s="232">
        <v>37184</v>
      </c>
      <c r="F14" s="233">
        <v>43553</v>
      </c>
      <c r="G14" s="48"/>
      <c r="H14" s="47">
        <v>43553</v>
      </c>
      <c r="I14" s="29">
        <v>109.12803808569281</v>
      </c>
    </row>
    <row r="15" spans="1:9" s="30" customFormat="1" ht="11.25" customHeight="1">
      <c r="A15" s="19" t="s">
        <v>18</v>
      </c>
      <c r="B15" s="232">
        <v>1900</v>
      </c>
      <c r="C15" s="232">
        <v>4578</v>
      </c>
      <c r="D15" s="232">
        <v>0</v>
      </c>
      <c r="E15" s="232">
        <v>38056</v>
      </c>
      <c r="F15" s="233">
        <v>44534</v>
      </c>
      <c r="G15" s="48"/>
      <c r="H15" s="47">
        <v>44534</v>
      </c>
      <c r="I15" s="29">
        <v>111.58606865447256</v>
      </c>
    </row>
    <row r="16" spans="1:9" s="30" customFormat="1" ht="11.25" customHeight="1">
      <c r="A16" s="19" t="s">
        <v>19</v>
      </c>
      <c r="B16" s="232">
        <v>2171</v>
      </c>
      <c r="C16" s="232">
        <v>4638</v>
      </c>
      <c r="D16" s="232">
        <v>0</v>
      </c>
      <c r="E16" s="232">
        <v>38647</v>
      </c>
      <c r="F16" s="233">
        <v>45456</v>
      </c>
      <c r="G16" s="48"/>
      <c r="H16" s="47">
        <v>45456</v>
      </c>
      <c r="I16" s="29">
        <v>113.89626659984967</v>
      </c>
    </row>
    <row r="17" spans="1:9" s="30" customFormat="1" ht="11.25" customHeight="1">
      <c r="A17" s="19" t="s">
        <v>20</v>
      </c>
      <c r="B17" s="232">
        <v>2209</v>
      </c>
      <c r="C17" s="232">
        <v>4069</v>
      </c>
      <c r="D17" s="232">
        <v>0</v>
      </c>
      <c r="E17" s="232">
        <v>39955</v>
      </c>
      <c r="F17" s="233">
        <v>46233</v>
      </c>
      <c r="G17" s="48"/>
      <c r="H17" s="47">
        <v>46233</v>
      </c>
      <c r="I17" s="29">
        <v>115.84314708093211</v>
      </c>
    </row>
    <row r="18" spans="1:9" s="30" customFormat="1" ht="11.25" customHeight="1">
      <c r="A18" s="19" t="s">
        <v>21</v>
      </c>
      <c r="B18" s="232">
        <v>2343</v>
      </c>
      <c r="C18" s="232">
        <v>3444</v>
      </c>
      <c r="D18" s="232">
        <v>0</v>
      </c>
      <c r="E18" s="232">
        <v>42418</v>
      </c>
      <c r="F18" s="233">
        <v>48205</v>
      </c>
      <c r="G18" s="48"/>
      <c r="H18" s="47">
        <v>48205</v>
      </c>
      <c r="I18" s="29">
        <v>120.78426459533951</v>
      </c>
    </row>
    <row r="19" spans="1:9" s="30" customFormat="1" ht="11.25" customHeight="1">
      <c r="A19" s="19" t="s">
        <v>22</v>
      </c>
      <c r="B19" s="232">
        <v>2434</v>
      </c>
      <c r="C19" s="232">
        <v>3806</v>
      </c>
      <c r="D19" s="232">
        <v>0</v>
      </c>
      <c r="E19" s="232">
        <v>43661</v>
      </c>
      <c r="F19" s="233">
        <v>49901</v>
      </c>
      <c r="G19" s="48"/>
      <c r="H19" s="47">
        <v>49901</v>
      </c>
      <c r="I19" s="29">
        <v>125.03382610874468</v>
      </c>
    </row>
    <row r="20" spans="1:9" s="30" customFormat="1" ht="11.25" customHeight="1">
      <c r="A20" s="19" t="s">
        <v>23</v>
      </c>
      <c r="B20" s="232">
        <v>2481</v>
      </c>
      <c r="C20" s="232">
        <v>3890</v>
      </c>
      <c r="D20" s="232">
        <v>0</v>
      </c>
      <c r="E20" s="232">
        <v>44618</v>
      </c>
      <c r="F20" s="233">
        <v>50989</v>
      </c>
      <c r="G20" s="48"/>
      <c r="H20" s="47">
        <v>50989</v>
      </c>
      <c r="I20" s="29">
        <v>127.75995990979705</v>
      </c>
    </row>
    <row r="21" spans="1:9" s="30" customFormat="1" ht="11.25" customHeight="1">
      <c r="A21" s="19" t="s">
        <v>36</v>
      </c>
      <c r="B21" s="232">
        <v>2434</v>
      </c>
      <c r="C21" s="232">
        <v>3989</v>
      </c>
      <c r="D21" s="232">
        <v>0</v>
      </c>
      <c r="E21" s="232">
        <v>45957</v>
      </c>
      <c r="F21" s="233">
        <v>52380</v>
      </c>
      <c r="G21" s="48"/>
      <c r="H21" s="47">
        <v>52380</v>
      </c>
      <c r="I21" s="29">
        <v>131.245301929341</v>
      </c>
    </row>
    <row r="22" spans="1:9" ht="11.25" customHeight="1">
      <c r="A22" s="19" t="s">
        <v>37</v>
      </c>
      <c r="B22" s="232">
        <v>2464</v>
      </c>
      <c r="C22" s="232">
        <v>3029</v>
      </c>
      <c r="D22" s="232">
        <v>0</v>
      </c>
      <c r="E22" s="232">
        <v>48639</v>
      </c>
      <c r="F22" s="233">
        <v>54132</v>
      </c>
      <c r="G22" s="88"/>
      <c r="H22" s="47">
        <v>54132</v>
      </c>
      <c r="I22" s="29">
        <v>135.63517915309444</v>
      </c>
    </row>
    <row r="23" spans="1:9" s="30" customFormat="1" ht="11.25" customHeight="1">
      <c r="A23" s="19" t="s">
        <v>41</v>
      </c>
      <c r="B23" s="232">
        <v>2483</v>
      </c>
      <c r="C23" s="232">
        <v>1826</v>
      </c>
      <c r="D23" s="232">
        <v>0</v>
      </c>
      <c r="E23" s="232">
        <v>50685</v>
      </c>
      <c r="F23" s="233">
        <v>54994</v>
      </c>
      <c r="G23" s="48"/>
      <c r="H23" s="47">
        <v>54994</v>
      </c>
      <c r="I23" s="29">
        <v>137.7950388373841</v>
      </c>
    </row>
    <row r="24" spans="1:9" s="30" customFormat="1" ht="11.25" customHeight="1">
      <c r="A24" s="19" t="s">
        <v>42</v>
      </c>
      <c r="B24" s="232">
        <v>2354</v>
      </c>
      <c r="C24" s="232">
        <v>1915</v>
      </c>
      <c r="D24" s="232">
        <v>0</v>
      </c>
      <c r="E24" s="232">
        <v>51242</v>
      </c>
      <c r="F24" s="233">
        <f aca="true" t="shared" si="0" ref="F24:F35">SUM(B24:E24)</f>
        <v>55511</v>
      </c>
      <c r="G24" s="48"/>
      <c r="H24" s="47">
        <f aca="true" t="shared" si="1" ref="H24:H35">SUM(F24)</f>
        <v>55511</v>
      </c>
      <c r="I24" s="29">
        <f>H24/H11*100</f>
        <v>139.09045352042097</v>
      </c>
    </row>
    <row r="25" spans="1:9" s="30" customFormat="1" ht="11.25" customHeight="1">
      <c r="A25" s="19" t="s">
        <v>43</v>
      </c>
      <c r="B25" s="232">
        <v>2443</v>
      </c>
      <c r="C25" s="232">
        <v>1924</v>
      </c>
      <c r="D25" s="232">
        <v>0</v>
      </c>
      <c r="E25" s="232">
        <v>51752</v>
      </c>
      <c r="F25" s="233">
        <f t="shared" si="0"/>
        <v>56119</v>
      </c>
      <c r="G25" s="48"/>
      <c r="H25" s="47">
        <f t="shared" si="1"/>
        <v>56119</v>
      </c>
      <c r="I25" s="29">
        <f aca="true" t="shared" si="2" ref="I25:I35">H25/$H$11*100</f>
        <v>140.61388123277374</v>
      </c>
    </row>
    <row r="26" spans="1:9" s="30" customFormat="1" ht="11.25" customHeight="1">
      <c r="A26" s="19" t="s">
        <v>63</v>
      </c>
      <c r="B26" s="232">
        <v>2452</v>
      </c>
      <c r="C26" s="232">
        <v>1893</v>
      </c>
      <c r="D26" s="232">
        <v>0</v>
      </c>
      <c r="E26" s="232">
        <v>53200</v>
      </c>
      <c r="F26" s="233">
        <f t="shared" si="0"/>
        <v>57545</v>
      </c>
      <c r="G26" s="48"/>
      <c r="H26" s="47">
        <f t="shared" si="1"/>
        <v>57545</v>
      </c>
      <c r="I26" s="29">
        <f t="shared" si="2"/>
        <v>144.18692057128538</v>
      </c>
    </row>
    <row r="27" spans="1:9" s="30" customFormat="1" ht="11.25" customHeight="1">
      <c r="A27" s="19" t="s">
        <v>64</v>
      </c>
      <c r="B27" s="232">
        <v>2385</v>
      </c>
      <c r="C27" s="232">
        <v>1956</v>
      </c>
      <c r="D27" s="232">
        <v>0</v>
      </c>
      <c r="E27" s="232">
        <v>54162</v>
      </c>
      <c r="F27" s="233">
        <f t="shared" si="0"/>
        <v>58503</v>
      </c>
      <c r="G27" s="48"/>
      <c r="H27" s="47">
        <f t="shared" si="1"/>
        <v>58503</v>
      </c>
      <c r="I27" s="29">
        <f t="shared" si="2"/>
        <v>146.58732147331497</v>
      </c>
    </row>
    <row r="28" spans="1:9" s="30" customFormat="1" ht="11.25" customHeight="1">
      <c r="A28" s="19" t="s">
        <v>65</v>
      </c>
      <c r="B28" s="232">
        <v>2312</v>
      </c>
      <c r="C28" s="232">
        <v>1960</v>
      </c>
      <c r="D28" s="232">
        <v>0</v>
      </c>
      <c r="E28" s="232">
        <v>53991</v>
      </c>
      <c r="F28" s="233">
        <f t="shared" si="0"/>
        <v>58263</v>
      </c>
      <c r="G28" s="48"/>
      <c r="H28" s="47">
        <f t="shared" si="1"/>
        <v>58263</v>
      </c>
      <c r="I28" s="29">
        <f t="shared" si="2"/>
        <v>145.98596842896515</v>
      </c>
    </row>
    <row r="29" spans="1:9" s="30" customFormat="1" ht="11.25" customHeight="1">
      <c r="A29" s="19" t="s">
        <v>68</v>
      </c>
      <c r="B29" s="232">
        <v>2566</v>
      </c>
      <c r="C29" s="232">
        <v>1869</v>
      </c>
      <c r="D29" s="232">
        <v>0</v>
      </c>
      <c r="E29" s="232">
        <v>54130</v>
      </c>
      <c r="F29" s="233">
        <f t="shared" si="0"/>
        <v>58565</v>
      </c>
      <c r="G29" s="48"/>
      <c r="H29" s="47">
        <f t="shared" si="1"/>
        <v>58565</v>
      </c>
      <c r="I29" s="29">
        <f t="shared" si="2"/>
        <v>146.74267100977198</v>
      </c>
    </row>
    <row r="30" spans="1:9" s="30" customFormat="1" ht="11.25" customHeight="1">
      <c r="A30" s="19" t="s">
        <v>72</v>
      </c>
      <c r="B30" s="232">
        <v>2600</v>
      </c>
      <c r="C30" s="232">
        <v>1861</v>
      </c>
      <c r="D30" s="232">
        <v>0</v>
      </c>
      <c r="E30" s="232">
        <v>54739</v>
      </c>
      <c r="F30" s="233">
        <f t="shared" si="0"/>
        <v>59200</v>
      </c>
      <c r="G30" s="48"/>
      <c r="H30" s="47">
        <f t="shared" si="1"/>
        <v>59200</v>
      </c>
      <c r="I30" s="29">
        <f t="shared" si="2"/>
        <v>148.33375093961413</v>
      </c>
    </row>
    <row r="31" spans="1:9" s="30" customFormat="1" ht="11.25" customHeight="1">
      <c r="A31" s="19" t="s">
        <v>100</v>
      </c>
      <c r="B31" s="232">
        <v>2620</v>
      </c>
      <c r="C31" s="232">
        <v>1834</v>
      </c>
      <c r="D31" s="232">
        <v>0</v>
      </c>
      <c r="E31" s="232">
        <v>55296</v>
      </c>
      <c r="F31" s="233">
        <f t="shared" si="0"/>
        <v>59750</v>
      </c>
      <c r="G31" s="48"/>
      <c r="H31" s="47">
        <f t="shared" si="1"/>
        <v>59750</v>
      </c>
      <c r="I31" s="29">
        <f t="shared" si="2"/>
        <v>149.71185166624906</v>
      </c>
    </row>
    <row r="32" spans="1:9" s="30" customFormat="1" ht="11.25" customHeight="1">
      <c r="A32" s="19" t="s">
        <v>114</v>
      </c>
      <c r="B32" s="232">
        <v>2729</v>
      </c>
      <c r="C32" s="232">
        <v>1799</v>
      </c>
      <c r="D32" s="232">
        <v>0</v>
      </c>
      <c r="E32" s="232">
        <v>56067</v>
      </c>
      <c r="F32" s="233">
        <f t="shared" si="0"/>
        <v>60595</v>
      </c>
      <c r="G32" s="48"/>
      <c r="H32" s="47">
        <f t="shared" si="1"/>
        <v>60595</v>
      </c>
      <c r="I32" s="29">
        <f t="shared" si="2"/>
        <v>151.82911550989726</v>
      </c>
    </row>
    <row r="33" spans="1:9" s="30" customFormat="1" ht="11.25" customHeight="1">
      <c r="A33" s="19" t="s">
        <v>124</v>
      </c>
      <c r="B33" s="232">
        <v>2873</v>
      </c>
      <c r="C33" s="232">
        <v>1742</v>
      </c>
      <c r="D33" s="232">
        <v>0</v>
      </c>
      <c r="E33" s="232">
        <v>57333</v>
      </c>
      <c r="F33" s="233">
        <f t="shared" si="0"/>
        <v>61948</v>
      </c>
      <c r="G33" s="48"/>
      <c r="H33" s="47">
        <f t="shared" si="1"/>
        <v>61948</v>
      </c>
      <c r="I33" s="29">
        <f t="shared" si="2"/>
        <v>155.21924329741918</v>
      </c>
    </row>
    <row r="34" spans="1:9" s="30" customFormat="1" ht="11.25" customHeight="1">
      <c r="A34" s="19" t="s">
        <v>129</v>
      </c>
      <c r="B34" s="232">
        <v>3007</v>
      </c>
      <c r="C34" s="232">
        <v>1804</v>
      </c>
      <c r="D34" s="232">
        <v>0</v>
      </c>
      <c r="E34" s="232">
        <v>58290</v>
      </c>
      <c r="F34" s="233">
        <f t="shared" si="0"/>
        <v>63101</v>
      </c>
      <c r="G34" s="48"/>
      <c r="H34" s="47">
        <f t="shared" si="1"/>
        <v>63101</v>
      </c>
      <c r="I34" s="29">
        <f t="shared" si="2"/>
        <v>158.10824354798297</v>
      </c>
    </row>
    <row r="35" spans="1:9" s="30" customFormat="1" ht="11.25" customHeight="1">
      <c r="A35" s="19" t="s">
        <v>131</v>
      </c>
      <c r="B35" s="232">
        <v>3096</v>
      </c>
      <c r="C35" s="232">
        <v>1824</v>
      </c>
      <c r="D35" s="232">
        <v>0</v>
      </c>
      <c r="E35" s="232">
        <v>59527</v>
      </c>
      <c r="F35" s="233">
        <f t="shared" si="0"/>
        <v>64447</v>
      </c>
      <c r="G35" s="48"/>
      <c r="H35" s="47">
        <f t="shared" si="1"/>
        <v>64447</v>
      </c>
      <c r="I35" s="29">
        <f t="shared" si="2"/>
        <v>161.48083187171136</v>
      </c>
    </row>
    <row r="36" spans="1:9" s="30" customFormat="1" ht="11.25" customHeight="1">
      <c r="A36" s="36" t="s">
        <v>142</v>
      </c>
      <c r="B36" s="235">
        <v>3302</v>
      </c>
      <c r="C36" s="235">
        <v>1807</v>
      </c>
      <c r="D36" s="235">
        <v>0</v>
      </c>
      <c r="E36" s="235">
        <v>59949</v>
      </c>
      <c r="F36" s="236">
        <f>SUM(B36:E36)</f>
        <v>65058</v>
      </c>
      <c r="G36" s="48"/>
      <c r="H36" s="50">
        <f>SUM(F36)</f>
        <v>65058</v>
      </c>
      <c r="I36" s="41">
        <f>H36/$H$11*100</f>
        <v>163.01177649711852</v>
      </c>
    </row>
    <row r="37" spans="1:9" s="30" customFormat="1" ht="11.25" customHeight="1">
      <c r="A37" s="53"/>
      <c r="B37" s="237"/>
      <c r="C37" s="237"/>
      <c r="D37" s="237"/>
      <c r="E37" s="237"/>
      <c r="F37" s="124"/>
      <c r="G37" s="48"/>
      <c r="H37" s="48"/>
      <c r="I37" s="46"/>
    </row>
    <row r="38" spans="1:9" ht="11.25" customHeight="1">
      <c r="A38" s="6"/>
      <c r="B38" s="7"/>
      <c r="C38" s="7"/>
      <c r="D38" s="7"/>
      <c r="E38" s="7"/>
      <c r="F38" s="104"/>
      <c r="G38" s="9"/>
      <c r="H38" s="7"/>
      <c r="I38" s="8"/>
    </row>
    <row r="39" spans="1:9" ht="11.25" customHeight="1">
      <c r="A39" s="6" t="s">
        <v>174</v>
      </c>
      <c r="B39" s="7"/>
      <c r="C39" s="7"/>
      <c r="D39" s="7"/>
      <c r="E39" s="7"/>
      <c r="F39" s="104"/>
      <c r="G39" s="9"/>
      <c r="H39" s="7"/>
      <c r="I39" s="8"/>
    </row>
    <row r="40" spans="1:9" ht="11.25" customHeight="1">
      <c r="A40" s="2"/>
      <c r="B40" s="2"/>
      <c r="C40" s="2"/>
      <c r="D40" s="2"/>
      <c r="E40" s="2"/>
      <c r="F40" s="98"/>
      <c r="H40" s="2"/>
      <c r="I40" s="3"/>
    </row>
    <row r="41" spans="1:15" ht="11.25" customHeight="1">
      <c r="A41" s="141" t="s">
        <v>12</v>
      </c>
      <c r="B41" s="141" t="s">
        <v>7</v>
      </c>
      <c r="C41" s="12" t="s">
        <v>6</v>
      </c>
      <c r="D41" s="12" t="s">
        <v>0</v>
      </c>
      <c r="E41" s="12" t="s">
        <v>1</v>
      </c>
      <c r="F41" s="229" t="s">
        <v>4</v>
      </c>
      <c r="H41" s="12" t="s">
        <v>11</v>
      </c>
      <c r="I41" s="15"/>
      <c r="K41" s="30"/>
      <c r="L41" s="30"/>
      <c r="M41" s="30"/>
      <c r="N41" s="30"/>
      <c r="O41" s="30"/>
    </row>
    <row r="42" spans="1:14" ht="11.25" customHeight="1">
      <c r="A42" s="57"/>
      <c r="B42" s="57" t="s">
        <v>5</v>
      </c>
      <c r="C42" s="16" t="s">
        <v>8</v>
      </c>
      <c r="D42" s="19"/>
      <c r="E42" s="19"/>
      <c r="F42" s="230"/>
      <c r="H42" s="16" t="s">
        <v>172</v>
      </c>
      <c r="I42" s="21"/>
      <c r="K42" s="30"/>
      <c r="L42" s="30"/>
      <c r="M42" s="30"/>
      <c r="N42" s="30"/>
    </row>
    <row r="43" spans="1:14" s="26" customFormat="1" ht="11.25" customHeight="1">
      <c r="A43" s="22"/>
      <c r="B43" s="140"/>
      <c r="C43" s="22"/>
      <c r="D43" s="22"/>
      <c r="E43" s="22"/>
      <c r="F43" s="231"/>
      <c r="H43" s="61" t="s">
        <v>13</v>
      </c>
      <c r="I43" s="75" t="s">
        <v>14</v>
      </c>
      <c r="K43" s="30"/>
      <c r="L43" s="30"/>
      <c r="M43" s="30"/>
      <c r="N43" s="30"/>
    </row>
    <row r="44" spans="1:14" ht="11.25" customHeight="1">
      <c r="A44" s="19" t="s">
        <v>173</v>
      </c>
      <c r="B44" s="232">
        <v>6429</v>
      </c>
      <c r="C44" s="232">
        <v>2065</v>
      </c>
      <c r="D44" s="232">
        <v>0</v>
      </c>
      <c r="E44" s="232">
        <v>82713</v>
      </c>
      <c r="F44" s="233">
        <v>91207</v>
      </c>
      <c r="G44" s="48"/>
      <c r="H44" s="234">
        <v>91207</v>
      </c>
      <c r="I44" s="34">
        <v>100</v>
      </c>
      <c r="K44" s="30"/>
      <c r="L44" s="30"/>
      <c r="M44" s="30"/>
      <c r="N44" s="30"/>
    </row>
    <row r="45" spans="1:14" ht="11.25" customHeight="1">
      <c r="A45" s="19" t="s">
        <v>15</v>
      </c>
      <c r="B45" s="232">
        <v>6401</v>
      </c>
      <c r="C45" s="232">
        <v>2147</v>
      </c>
      <c r="D45" s="232">
        <v>0</v>
      </c>
      <c r="E45" s="232">
        <v>82039</v>
      </c>
      <c r="F45" s="233">
        <v>90587</v>
      </c>
      <c r="G45" s="47"/>
      <c r="H45" s="47">
        <v>90587</v>
      </c>
      <c r="I45" s="29">
        <v>99.32022761410857</v>
      </c>
      <c r="K45" s="30"/>
      <c r="L45" s="30"/>
      <c r="M45" s="30"/>
      <c r="N45" s="30"/>
    </row>
    <row r="46" spans="1:9" s="30" customFormat="1" ht="11.25" customHeight="1">
      <c r="A46" s="19" t="s">
        <v>16</v>
      </c>
      <c r="B46" s="232">
        <v>5666</v>
      </c>
      <c r="C46" s="232">
        <v>2130</v>
      </c>
      <c r="D46" s="232">
        <v>0</v>
      </c>
      <c r="E46" s="232">
        <v>79154</v>
      </c>
      <c r="F46" s="233">
        <v>86950</v>
      </c>
      <c r="G46" s="48"/>
      <c r="H46" s="47">
        <v>86950</v>
      </c>
      <c r="I46" s="29">
        <v>95.33259508590349</v>
      </c>
    </row>
    <row r="47" spans="1:9" s="30" customFormat="1" ht="11.25" customHeight="1">
      <c r="A47" s="19" t="s">
        <v>17</v>
      </c>
      <c r="B47" s="232">
        <v>6052</v>
      </c>
      <c r="C47" s="232">
        <v>2066</v>
      </c>
      <c r="D47" s="232">
        <v>0</v>
      </c>
      <c r="E47" s="232">
        <v>80289</v>
      </c>
      <c r="F47" s="233">
        <v>88407</v>
      </c>
      <c r="G47" s="48"/>
      <c r="H47" s="47">
        <v>88407</v>
      </c>
      <c r="I47" s="29">
        <v>96.93006019274837</v>
      </c>
    </row>
    <row r="48" spans="1:14" s="30" customFormat="1" ht="11.25" customHeight="1">
      <c r="A48" s="19" t="s">
        <v>18</v>
      </c>
      <c r="B48" s="232">
        <v>6007</v>
      </c>
      <c r="C48" s="232">
        <v>2054</v>
      </c>
      <c r="D48" s="232">
        <v>0</v>
      </c>
      <c r="E48" s="232">
        <v>81975</v>
      </c>
      <c r="F48" s="233">
        <v>90036</v>
      </c>
      <c r="G48" s="48"/>
      <c r="H48" s="47">
        <v>90036</v>
      </c>
      <c r="I48" s="29">
        <v>98.71610731632441</v>
      </c>
      <c r="K48" s="5"/>
      <c r="L48" s="5"/>
      <c r="M48" s="5"/>
      <c r="N48" s="5"/>
    </row>
    <row r="49" spans="1:14" s="30" customFormat="1" ht="11.25" customHeight="1">
      <c r="A49" s="19" t="s">
        <v>19</v>
      </c>
      <c r="B49" s="232">
        <v>6917</v>
      </c>
      <c r="C49" s="232">
        <v>2011</v>
      </c>
      <c r="D49" s="232">
        <v>0</v>
      </c>
      <c r="E49" s="232">
        <v>80923</v>
      </c>
      <c r="F49" s="233">
        <v>89851</v>
      </c>
      <c r="G49" s="48"/>
      <c r="H49" s="47">
        <v>89851</v>
      </c>
      <c r="I49" s="29">
        <v>98.51327200763099</v>
      </c>
      <c r="K49" s="5"/>
      <c r="L49" s="5"/>
      <c r="M49" s="5"/>
      <c r="N49" s="5"/>
    </row>
    <row r="50" spans="1:9" s="30" customFormat="1" ht="11.25" customHeight="1">
      <c r="A50" s="19" t="s">
        <v>20</v>
      </c>
      <c r="B50" s="232">
        <v>6908</v>
      </c>
      <c r="C50" s="232">
        <v>1873</v>
      </c>
      <c r="D50" s="232">
        <v>0</v>
      </c>
      <c r="E50" s="232">
        <v>80327</v>
      </c>
      <c r="F50" s="233">
        <v>89108</v>
      </c>
      <c r="G50" s="48"/>
      <c r="H50" s="47">
        <v>89108</v>
      </c>
      <c r="I50" s="29">
        <v>97.69864155163529</v>
      </c>
    </row>
    <row r="51" spans="1:9" s="30" customFormat="1" ht="11.25" customHeight="1">
      <c r="A51" s="19" t="s">
        <v>21</v>
      </c>
      <c r="B51" s="232">
        <v>6891</v>
      </c>
      <c r="C51" s="232">
        <v>1893</v>
      </c>
      <c r="D51" s="232">
        <v>0</v>
      </c>
      <c r="E51" s="232">
        <v>81275</v>
      </c>
      <c r="F51" s="233">
        <v>90059</v>
      </c>
      <c r="G51" s="48"/>
      <c r="H51" s="47">
        <v>90059</v>
      </c>
      <c r="I51" s="29">
        <v>98.74132467902683</v>
      </c>
    </row>
    <row r="52" spans="1:9" s="30" customFormat="1" ht="11.25" customHeight="1">
      <c r="A52" s="19" t="s">
        <v>22</v>
      </c>
      <c r="B52" s="232">
        <v>6678</v>
      </c>
      <c r="C52" s="232">
        <v>1909</v>
      </c>
      <c r="D52" s="232">
        <v>0</v>
      </c>
      <c r="E52" s="232">
        <v>80999</v>
      </c>
      <c r="F52" s="233">
        <v>89586</v>
      </c>
      <c r="G52" s="48"/>
      <c r="H52" s="47">
        <v>89586</v>
      </c>
      <c r="I52" s="29">
        <v>98.2227241330161</v>
      </c>
    </row>
    <row r="53" spans="1:9" s="30" customFormat="1" ht="11.25" customHeight="1">
      <c r="A53" s="19" t="s">
        <v>23</v>
      </c>
      <c r="B53" s="232">
        <v>6488</v>
      </c>
      <c r="C53" s="232">
        <v>1908</v>
      </c>
      <c r="D53" s="232">
        <v>0</v>
      </c>
      <c r="E53" s="232">
        <v>81565</v>
      </c>
      <c r="F53" s="233">
        <v>89961</v>
      </c>
      <c r="G53" s="48"/>
      <c r="H53" s="47">
        <v>89961</v>
      </c>
      <c r="I53" s="29">
        <v>98.63387678577303</v>
      </c>
    </row>
    <row r="54" spans="1:9" s="30" customFormat="1" ht="11.25" customHeight="1">
      <c r="A54" s="19" t="s">
        <v>36</v>
      </c>
      <c r="B54" s="232">
        <v>6622</v>
      </c>
      <c r="C54" s="232">
        <v>2002</v>
      </c>
      <c r="D54" s="232">
        <v>0</v>
      </c>
      <c r="E54" s="232">
        <v>84604</v>
      </c>
      <c r="F54" s="233">
        <v>93228</v>
      </c>
      <c r="G54" s="48"/>
      <c r="H54" s="47">
        <v>93228</v>
      </c>
      <c r="I54" s="29">
        <v>102.21583869659126</v>
      </c>
    </row>
    <row r="55" spans="1:14" ht="11.25" customHeight="1">
      <c r="A55" s="19" t="s">
        <v>37</v>
      </c>
      <c r="B55" s="232">
        <v>6752</v>
      </c>
      <c r="C55" s="232">
        <v>2000</v>
      </c>
      <c r="D55" s="232">
        <v>0</v>
      </c>
      <c r="E55" s="232">
        <v>86837</v>
      </c>
      <c r="F55" s="233">
        <v>95589</v>
      </c>
      <c r="G55" s="88"/>
      <c r="H55" s="47">
        <v>95589</v>
      </c>
      <c r="I55" s="29">
        <v>104.80445579834881</v>
      </c>
      <c r="K55" s="30"/>
      <c r="L55" s="30"/>
      <c r="M55" s="30"/>
      <c r="N55" s="30"/>
    </row>
    <row r="56" spans="1:14" ht="11.25" customHeight="1">
      <c r="A56" s="19" t="s">
        <v>41</v>
      </c>
      <c r="B56" s="232">
        <v>6956</v>
      </c>
      <c r="C56" s="232">
        <v>39</v>
      </c>
      <c r="D56" s="232">
        <v>0</v>
      </c>
      <c r="E56" s="232">
        <v>91562</v>
      </c>
      <c r="F56" s="233">
        <v>98557</v>
      </c>
      <c r="G56" s="88"/>
      <c r="H56" s="47">
        <v>98557</v>
      </c>
      <c r="I56" s="29">
        <v>108.05859199403554</v>
      </c>
      <c r="K56" s="30"/>
      <c r="L56" s="30"/>
      <c r="M56" s="30"/>
      <c r="N56" s="30"/>
    </row>
    <row r="57" spans="1:9" s="30" customFormat="1" ht="11.25" customHeight="1">
      <c r="A57" s="19" t="s">
        <v>42</v>
      </c>
      <c r="B57" s="232">
        <v>7126</v>
      </c>
      <c r="C57" s="232">
        <v>0</v>
      </c>
      <c r="D57" s="232">
        <v>0</v>
      </c>
      <c r="E57" s="232">
        <v>95075</v>
      </c>
      <c r="F57" s="233">
        <f aca="true" t="shared" si="3" ref="F57:F68">SUM(B57:E57)</f>
        <v>102201</v>
      </c>
      <c r="G57" s="48"/>
      <c r="H57" s="47">
        <f aca="true" t="shared" si="4" ref="H57:H68">SUM(F57)</f>
        <v>102201</v>
      </c>
      <c r="I57" s="29">
        <f>H57/H44*100</f>
        <v>112.05389937175873</v>
      </c>
    </row>
    <row r="58" spans="1:9" s="30" customFormat="1" ht="11.25" customHeight="1">
      <c r="A58" s="19" t="s">
        <v>43</v>
      </c>
      <c r="B58" s="232">
        <v>7481</v>
      </c>
      <c r="C58" s="232">
        <v>0</v>
      </c>
      <c r="D58" s="232">
        <v>0</v>
      </c>
      <c r="E58" s="232">
        <v>98523</v>
      </c>
      <c r="F58" s="233">
        <f t="shared" si="3"/>
        <v>106004</v>
      </c>
      <c r="G58" s="48"/>
      <c r="H58" s="47">
        <f t="shared" si="4"/>
        <v>106004</v>
      </c>
      <c r="I58" s="29">
        <f aca="true" t="shared" si="5" ref="I58:I68">H58/$H$44*100</f>
        <v>116.22353547425088</v>
      </c>
    </row>
    <row r="59" spans="1:9" s="30" customFormat="1" ht="11.25" customHeight="1">
      <c r="A59" s="19" t="s">
        <v>63</v>
      </c>
      <c r="B59" s="232">
        <v>7573</v>
      </c>
      <c r="C59" s="232">
        <v>0</v>
      </c>
      <c r="D59" s="232">
        <v>0</v>
      </c>
      <c r="E59" s="232">
        <v>100039</v>
      </c>
      <c r="F59" s="233">
        <f t="shared" si="3"/>
        <v>107612</v>
      </c>
      <c r="G59" s="48"/>
      <c r="H59" s="47">
        <f t="shared" si="4"/>
        <v>107612</v>
      </c>
      <c r="I59" s="29">
        <f t="shared" si="5"/>
        <v>117.98655804927253</v>
      </c>
    </row>
    <row r="60" spans="1:9" s="30" customFormat="1" ht="11.25" customHeight="1">
      <c r="A60" s="19" t="s">
        <v>64</v>
      </c>
      <c r="B60" s="232">
        <v>8008</v>
      </c>
      <c r="C60" s="232">
        <v>0</v>
      </c>
      <c r="D60" s="232">
        <v>0</v>
      </c>
      <c r="E60" s="232">
        <v>101555</v>
      </c>
      <c r="F60" s="233">
        <f t="shared" si="3"/>
        <v>109563</v>
      </c>
      <c r="G60" s="48"/>
      <c r="H60" s="47">
        <f t="shared" si="4"/>
        <v>109563</v>
      </c>
      <c r="I60" s="29">
        <f t="shared" si="5"/>
        <v>120.1256482506825</v>
      </c>
    </row>
    <row r="61" spans="1:9" s="30" customFormat="1" ht="11.25" customHeight="1">
      <c r="A61" s="19" t="s">
        <v>65</v>
      </c>
      <c r="B61" s="232">
        <v>8033</v>
      </c>
      <c r="C61" s="232">
        <v>0</v>
      </c>
      <c r="D61" s="232">
        <v>0</v>
      </c>
      <c r="E61" s="232">
        <v>101351</v>
      </c>
      <c r="F61" s="233">
        <f t="shared" si="3"/>
        <v>109384</v>
      </c>
      <c r="G61" s="48"/>
      <c r="H61" s="47">
        <f t="shared" si="4"/>
        <v>109384</v>
      </c>
      <c r="I61" s="29">
        <f t="shared" si="5"/>
        <v>119.92939138443322</v>
      </c>
    </row>
    <row r="62" spans="1:14" s="30" customFormat="1" ht="11.25" customHeight="1">
      <c r="A62" s="19" t="s">
        <v>68</v>
      </c>
      <c r="B62" s="232">
        <v>8824</v>
      </c>
      <c r="C62" s="232">
        <v>0</v>
      </c>
      <c r="D62" s="232">
        <v>0</v>
      </c>
      <c r="E62" s="232">
        <v>102948</v>
      </c>
      <c r="F62" s="233">
        <f t="shared" si="3"/>
        <v>111772</v>
      </c>
      <c r="G62" s="48"/>
      <c r="H62" s="47">
        <f t="shared" si="4"/>
        <v>111772</v>
      </c>
      <c r="I62" s="29">
        <f t="shared" si="5"/>
        <v>122.54761147718925</v>
      </c>
      <c r="K62" s="5"/>
      <c r="L62" s="5"/>
      <c r="M62" s="5"/>
      <c r="N62" s="5"/>
    </row>
    <row r="63" spans="1:14" s="30" customFormat="1" ht="11.25" customHeight="1">
      <c r="A63" s="19" t="s">
        <v>72</v>
      </c>
      <c r="B63" s="232">
        <v>9028</v>
      </c>
      <c r="C63" s="232">
        <v>0</v>
      </c>
      <c r="D63" s="232">
        <v>0</v>
      </c>
      <c r="E63" s="232">
        <v>103435</v>
      </c>
      <c r="F63" s="233">
        <f t="shared" si="3"/>
        <v>112463</v>
      </c>
      <c r="G63" s="48"/>
      <c r="H63" s="47">
        <f t="shared" si="4"/>
        <v>112463</v>
      </c>
      <c r="I63" s="29">
        <f t="shared" si="5"/>
        <v>123.30522876533598</v>
      </c>
      <c r="K63" s="5"/>
      <c r="L63" s="5"/>
      <c r="M63" s="5"/>
      <c r="N63" s="5"/>
    </row>
    <row r="64" spans="1:14" s="30" customFormat="1" ht="11.25" customHeight="1">
      <c r="A64" s="19" t="s">
        <v>100</v>
      </c>
      <c r="B64" s="232">
        <v>9404</v>
      </c>
      <c r="C64" s="232">
        <v>0</v>
      </c>
      <c r="D64" s="232">
        <v>0</v>
      </c>
      <c r="E64" s="232">
        <v>104332</v>
      </c>
      <c r="F64" s="233">
        <f t="shared" si="3"/>
        <v>113736</v>
      </c>
      <c r="G64" s="48"/>
      <c r="H64" s="47">
        <f t="shared" si="4"/>
        <v>113736</v>
      </c>
      <c r="I64" s="29">
        <f t="shared" si="5"/>
        <v>124.70095497056147</v>
      </c>
      <c r="K64" s="5"/>
      <c r="L64" s="5"/>
      <c r="M64" s="5"/>
      <c r="N64" s="5"/>
    </row>
    <row r="65" spans="1:14" s="30" customFormat="1" ht="11.25" customHeight="1">
      <c r="A65" s="19" t="s">
        <v>114</v>
      </c>
      <c r="B65" s="232">
        <v>9465</v>
      </c>
      <c r="C65" s="232">
        <v>0</v>
      </c>
      <c r="D65" s="232">
        <v>0</v>
      </c>
      <c r="E65" s="232">
        <v>104042</v>
      </c>
      <c r="F65" s="233">
        <f t="shared" si="3"/>
        <v>113507</v>
      </c>
      <c r="G65" s="48"/>
      <c r="H65" s="47">
        <f t="shared" si="4"/>
        <v>113507</v>
      </c>
      <c r="I65" s="29">
        <f t="shared" si="5"/>
        <v>124.44987775061125</v>
      </c>
      <c r="K65" s="5"/>
      <c r="L65" s="5"/>
      <c r="M65" s="5"/>
      <c r="N65" s="5"/>
    </row>
    <row r="66" spans="1:14" s="30" customFormat="1" ht="11.25" customHeight="1">
      <c r="A66" s="19" t="s">
        <v>124</v>
      </c>
      <c r="B66" s="232">
        <v>9454</v>
      </c>
      <c r="C66" s="232">
        <v>0</v>
      </c>
      <c r="D66" s="232">
        <v>0</v>
      </c>
      <c r="E66" s="232">
        <v>103849</v>
      </c>
      <c r="F66" s="233">
        <f t="shared" si="3"/>
        <v>113303</v>
      </c>
      <c r="G66" s="48"/>
      <c r="H66" s="47">
        <f t="shared" si="4"/>
        <v>113303</v>
      </c>
      <c r="I66" s="29">
        <f t="shared" si="5"/>
        <v>124.22621070751147</v>
      </c>
      <c r="K66" s="5"/>
      <c r="L66" s="5"/>
      <c r="M66" s="5"/>
      <c r="N66" s="5"/>
    </row>
    <row r="67" spans="1:14" s="30" customFormat="1" ht="9.75">
      <c r="A67" s="19" t="s">
        <v>129</v>
      </c>
      <c r="B67" s="232">
        <v>9550</v>
      </c>
      <c r="C67" s="232">
        <v>0</v>
      </c>
      <c r="D67" s="232">
        <v>0</v>
      </c>
      <c r="E67" s="232">
        <v>103153</v>
      </c>
      <c r="F67" s="233">
        <f t="shared" si="3"/>
        <v>112703</v>
      </c>
      <c r="G67" s="48"/>
      <c r="H67" s="47">
        <f t="shared" si="4"/>
        <v>112703</v>
      </c>
      <c r="I67" s="29">
        <f t="shared" si="5"/>
        <v>123.5683664631004</v>
      </c>
      <c r="K67" s="5"/>
      <c r="L67" s="5"/>
      <c r="M67" s="5"/>
      <c r="N67" s="5"/>
    </row>
    <row r="68" spans="1:14" s="30" customFormat="1" ht="11.25" customHeight="1">
      <c r="A68" s="19" t="s">
        <v>131</v>
      </c>
      <c r="B68" s="232">
        <v>9629</v>
      </c>
      <c r="C68" s="232">
        <v>0</v>
      </c>
      <c r="D68" s="232">
        <v>0</v>
      </c>
      <c r="E68" s="232">
        <v>103722</v>
      </c>
      <c r="F68" s="233">
        <f t="shared" si="3"/>
        <v>113351</v>
      </c>
      <c r="G68" s="48"/>
      <c r="H68" s="47">
        <f t="shared" si="4"/>
        <v>113351</v>
      </c>
      <c r="I68" s="29">
        <f t="shared" si="5"/>
        <v>124.27883824706436</v>
      </c>
      <c r="K68" s="5"/>
      <c r="L68" s="5"/>
      <c r="M68" s="5"/>
      <c r="N68" s="5"/>
    </row>
    <row r="69" spans="1:9" s="30" customFormat="1" ht="11.25" customHeight="1">
      <c r="A69" s="36" t="s">
        <v>142</v>
      </c>
      <c r="B69" s="235">
        <v>9644</v>
      </c>
      <c r="C69" s="235">
        <v>0</v>
      </c>
      <c r="D69" s="235">
        <v>0</v>
      </c>
      <c r="E69" s="235">
        <v>103922</v>
      </c>
      <c r="F69" s="236">
        <f>SUM(B69:E69)</f>
        <v>113566</v>
      </c>
      <c r="G69" s="48"/>
      <c r="H69" s="50">
        <f>SUM(F69)</f>
        <v>113566</v>
      </c>
      <c r="I69" s="41">
        <f>H69/$H$44*100</f>
        <v>124.51456576797833</v>
      </c>
    </row>
    <row r="70" spans="1:14" s="30" customFormat="1" ht="11.25" customHeight="1">
      <c r="A70" s="53"/>
      <c r="B70" s="237"/>
      <c r="C70" s="237"/>
      <c r="D70" s="237"/>
      <c r="E70" s="237"/>
      <c r="F70" s="124"/>
      <c r="G70" s="48"/>
      <c r="H70" s="48"/>
      <c r="I70" s="46"/>
      <c r="K70" s="5"/>
      <c r="L70" s="5"/>
      <c r="M70" s="5"/>
      <c r="N70" s="5"/>
    </row>
    <row r="71" spans="1:9" ht="11.25" customHeight="1">
      <c r="A71" s="53"/>
      <c r="B71" s="53"/>
      <c r="C71" s="53"/>
      <c r="D71" s="53"/>
      <c r="E71" s="53"/>
      <c r="F71" s="98"/>
      <c r="G71" s="30"/>
      <c r="H71" s="53"/>
      <c r="I71" s="238"/>
    </row>
    <row r="72" spans="1:9" ht="11.25" customHeight="1">
      <c r="A72" s="71" t="s">
        <v>175</v>
      </c>
      <c r="B72" s="9"/>
      <c r="C72" s="9"/>
      <c r="D72" s="9"/>
      <c r="E72" s="9"/>
      <c r="F72" s="138"/>
      <c r="G72" s="9"/>
      <c r="H72" s="9"/>
      <c r="I72" s="9"/>
    </row>
    <row r="73" spans="1:9" ht="11.25" customHeight="1">
      <c r="A73" s="2"/>
      <c r="B73" s="2"/>
      <c r="C73" s="2"/>
      <c r="D73" s="2"/>
      <c r="E73" s="2"/>
      <c r="F73" s="98"/>
      <c r="H73" s="2"/>
      <c r="I73" s="3"/>
    </row>
    <row r="74" spans="1:9" ht="11.25" customHeight="1">
      <c r="A74" s="141" t="s">
        <v>12</v>
      </c>
      <c r="B74" s="141" t="s">
        <v>7</v>
      </c>
      <c r="C74" s="12" t="s">
        <v>6</v>
      </c>
      <c r="D74" s="12" t="s">
        <v>0</v>
      </c>
      <c r="E74" s="12" t="s">
        <v>1</v>
      </c>
      <c r="F74" s="229" t="s">
        <v>4</v>
      </c>
      <c r="H74" s="12" t="s">
        <v>11</v>
      </c>
      <c r="I74" s="15"/>
    </row>
    <row r="75" spans="1:14" ht="11.25" customHeight="1">
      <c r="A75" s="57"/>
      <c r="B75" s="57" t="s">
        <v>5</v>
      </c>
      <c r="C75" s="16" t="s">
        <v>8</v>
      </c>
      <c r="D75" s="19"/>
      <c r="E75" s="19"/>
      <c r="F75" s="230"/>
      <c r="H75" s="16" t="s">
        <v>172</v>
      </c>
      <c r="I75" s="21"/>
      <c r="K75" s="30"/>
      <c r="L75" s="30"/>
      <c r="M75" s="30"/>
      <c r="N75" s="30"/>
    </row>
    <row r="76" spans="1:14" ht="11.25" customHeight="1">
      <c r="A76" s="22"/>
      <c r="B76" s="140"/>
      <c r="C76" s="22"/>
      <c r="D76" s="22"/>
      <c r="E76" s="22"/>
      <c r="F76" s="231"/>
      <c r="G76" s="26"/>
      <c r="H76" s="61" t="s">
        <v>13</v>
      </c>
      <c r="I76" s="75" t="s">
        <v>14</v>
      </c>
      <c r="K76" s="30"/>
      <c r="L76" s="30"/>
      <c r="M76" s="30"/>
      <c r="N76" s="30"/>
    </row>
    <row r="77" spans="1:14" ht="11.25" customHeight="1">
      <c r="A77" s="19" t="s">
        <v>173</v>
      </c>
      <c r="B77" s="232">
        <v>8276</v>
      </c>
      <c r="C77" s="232">
        <v>6618</v>
      </c>
      <c r="D77" s="232">
        <v>0</v>
      </c>
      <c r="E77" s="232">
        <v>116223</v>
      </c>
      <c r="F77" s="233">
        <v>131117</v>
      </c>
      <c r="G77" s="48"/>
      <c r="H77" s="234">
        <v>131117</v>
      </c>
      <c r="I77" s="34">
        <v>100</v>
      </c>
      <c r="K77" s="30"/>
      <c r="L77" s="30"/>
      <c r="M77" s="30"/>
      <c r="N77" s="30"/>
    </row>
    <row r="78" spans="1:14" ht="11.25" customHeight="1">
      <c r="A78" s="19" t="s">
        <v>15</v>
      </c>
      <c r="B78" s="232">
        <v>8313</v>
      </c>
      <c r="C78" s="232">
        <v>6540</v>
      </c>
      <c r="D78" s="232">
        <v>0</v>
      </c>
      <c r="E78" s="232">
        <v>116180</v>
      </c>
      <c r="F78" s="233">
        <v>131033</v>
      </c>
      <c r="G78" s="47"/>
      <c r="H78" s="47">
        <v>131033</v>
      </c>
      <c r="I78" s="29">
        <v>99.93593508088196</v>
      </c>
      <c r="K78" s="30"/>
      <c r="L78" s="30"/>
      <c r="M78" s="30"/>
      <c r="N78" s="30"/>
    </row>
    <row r="79" spans="1:14" ht="11.25" customHeight="1">
      <c r="A79" s="19" t="s">
        <v>16</v>
      </c>
      <c r="B79" s="232">
        <v>7495</v>
      </c>
      <c r="C79" s="232">
        <v>6482</v>
      </c>
      <c r="D79" s="232">
        <v>0</v>
      </c>
      <c r="E79" s="232">
        <v>114163</v>
      </c>
      <c r="F79" s="233">
        <v>128140</v>
      </c>
      <c r="G79" s="48"/>
      <c r="H79" s="47">
        <v>128140</v>
      </c>
      <c r="I79" s="29">
        <v>97.72950875935234</v>
      </c>
      <c r="K79" s="30"/>
      <c r="L79" s="30"/>
      <c r="M79" s="30"/>
      <c r="N79" s="30"/>
    </row>
    <row r="80" spans="1:14" ht="11.25" customHeight="1">
      <c r="A80" s="19" t="s">
        <v>17</v>
      </c>
      <c r="B80" s="232">
        <v>7951</v>
      </c>
      <c r="C80" s="232">
        <v>6536</v>
      </c>
      <c r="D80" s="232">
        <v>0</v>
      </c>
      <c r="E80" s="232">
        <v>117473</v>
      </c>
      <c r="F80" s="233">
        <v>131960</v>
      </c>
      <c r="G80" s="48"/>
      <c r="H80" s="47">
        <v>131960</v>
      </c>
      <c r="I80" s="29">
        <v>100.64293722400603</v>
      </c>
      <c r="K80" s="30"/>
      <c r="L80" s="30"/>
      <c r="M80" s="30"/>
      <c r="N80" s="30"/>
    </row>
    <row r="81" spans="1:9" ht="11.25" customHeight="1">
      <c r="A81" s="19" t="s">
        <v>18</v>
      </c>
      <c r="B81" s="232">
        <v>7907</v>
      </c>
      <c r="C81" s="232">
        <v>6632</v>
      </c>
      <c r="D81" s="232">
        <v>0</v>
      </c>
      <c r="E81" s="232">
        <v>120031</v>
      </c>
      <c r="F81" s="233">
        <v>134570</v>
      </c>
      <c r="G81" s="48"/>
      <c r="H81" s="47">
        <v>134570</v>
      </c>
      <c r="I81" s="29">
        <v>102.63352578231655</v>
      </c>
    </row>
    <row r="82" spans="1:9" s="30" customFormat="1" ht="11.25" customHeight="1">
      <c r="A82" s="19" t="s">
        <v>19</v>
      </c>
      <c r="B82" s="232">
        <v>9088</v>
      </c>
      <c r="C82" s="232">
        <v>6649</v>
      </c>
      <c r="D82" s="232">
        <v>0</v>
      </c>
      <c r="E82" s="232">
        <v>119570</v>
      </c>
      <c r="F82" s="233">
        <v>135307</v>
      </c>
      <c r="G82" s="48"/>
      <c r="H82" s="47">
        <v>135307</v>
      </c>
      <c r="I82" s="29">
        <v>103.1956191798165</v>
      </c>
    </row>
    <row r="83" spans="1:9" s="30" customFormat="1" ht="11.25" customHeight="1">
      <c r="A83" s="19" t="s">
        <v>20</v>
      </c>
      <c r="B83" s="232">
        <v>9117</v>
      </c>
      <c r="C83" s="232">
        <v>5942</v>
      </c>
      <c r="D83" s="232">
        <v>0</v>
      </c>
      <c r="E83" s="232">
        <v>120282</v>
      </c>
      <c r="F83" s="233">
        <v>135341</v>
      </c>
      <c r="G83" s="48"/>
      <c r="H83" s="47">
        <v>135341</v>
      </c>
      <c r="I83" s="29">
        <v>103.22155021850715</v>
      </c>
    </row>
    <row r="84" spans="1:9" s="30" customFormat="1" ht="11.25" customHeight="1">
      <c r="A84" s="19" t="s">
        <v>21</v>
      </c>
      <c r="B84" s="232">
        <v>9234</v>
      </c>
      <c r="C84" s="232">
        <v>5337</v>
      </c>
      <c r="D84" s="232">
        <v>0</v>
      </c>
      <c r="E84" s="232">
        <v>123693</v>
      </c>
      <c r="F84" s="233">
        <v>138264</v>
      </c>
      <c r="G84" s="48"/>
      <c r="H84" s="47">
        <v>138264</v>
      </c>
      <c r="I84" s="29">
        <v>105.45085686829322</v>
      </c>
    </row>
    <row r="85" spans="1:9" s="30" customFormat="1" ht="11.25" customHeight="1">
      <c r="A85" s="19" t="s">
        <v>22</v>
      </c>
      <c r="B85" s="232">
        <v>9112</v>
      </c>
      <c r="C85" s="232">
        <v>5715</v>
      </c>
      <c r="D85" s="232">
        <v>0</v>
      </c>
      <c r="E85" s="232">
        <v>124660</v>
      </c>
      <c r="F85" s="233">
        <v>139487</v>
      </c>
      <c r="G85" s="48"/>
      <c r="H85" s="47">
        <v>139487</v>
      </c>
      <c r="I85" s="29">
        <v>106.38361158354752</v>
      </c>
    </row>
    <row r="86" spans="1:9" s="30" customFormat="1" ht="11.25" customHeight="1">
      <c r="A86" s="19" t="s">
        <v>23</v>
      </c>
      <c r="B86" s="232">
        <v>8969</v>
      </c>
      <c r="C86" s="232">
        <v>5798</v>
      </c>
      <c r="D86" s="232">
        <v>0</v>
      </c>
      <c r="E86" s="232">
        <v>126183</v>
      </c>
      <c r="F86" s="233">
        <v>140950</v>
      </c>
      <c r="G86" s="48"/>
      <c r="H86" s="47">
        <v>140950</v>
      </c>
      <c r="I86" s="29">
        <v>107.49940892485337</v>
      </c>
    </row>
    <row r="87" spans="1:9" s="30" customFormat="1" ht="11.25" customHeight="1">
      <c r="A87" s="19" t="s">
        <v>36</v>
      </c>
      <c r="B87" s="232">
        <v>9056</v>
      </c>
      <c r="C87" s="232">
        <v>5991</v>
      </c>
      <c r="D87" s="232">
        <v>0</v>
      </c>
      <c r="E87" s="232">
        <v>130561</v>
      </c>
      <c r="F87" s="233">
        <v>145608</v>
      </c>
      <c r="G87" s="48"/>
      <c r="H87" s="47">
        <v>145608</v>
      </c>
      <c r="I87" s="29">
        <v>111.05196122547038</v>
      </c>
    </row>
    <row r="88" spans="1:14" ht="11.25" customHeight="1">
      <c r="A88" s="19" t="s">
        <v>37</v>
      </c>
      <c r="B88" s="232">
        <v>9216</v>
      </c>
      <c r="C88" s="232">
        <v>5029</v>
      </c>
      <c r="D88" s="232">
        <v>0</v>
      </c>
      <c r="E88" s="232">
        <v>135476</v>
      </c>
      <c r="F88" s="233">
        <v>149721</v>
      </c>
      <c r="G88" s="48"/>
      <c r="H88" s="47">
        <v>149721</v>
      </c>
      <c r="I88" s="29">
        <v>114.18885422942867</v>
      </c>
      <c r="K88" s="30"/>
      <c r="L88" s="30"/>
      <c r="M88" s="30"/>
      <c r="N88" s="30"/>
    </row>
    <row r="89" spans="1:9" s="30" customFormat="1" ht="11.25" customHeight="1">
      <c r="A89" s="19" t="s">
        <v>41</v>
      </c>
      <c r="B89" s="232">
        <v>9439</v>
      </c>
      <c r="C89" s="232">
        <v>1865</v>
      </c>
      <c r="D89" s="232">
        <v>0</v>
      </c>
      <c r="E89" s="232">
        <v>142247</v>
      </c>
      <c r="F89" s="239">
        <v>153551</v>
      </c>
      <c r="G89" s="48"/>
      <c r="H89" s="47">
        <v>153551</v>
      </c>
      <c r="I89" s="29">
        <v>117.10990947016786</v>
      </c>
    </row>
    <row r="90" spans="1:9" s="30" customFormat="1" ht="11.25" customHeight="1">
      <c r="A90" s="19" t="s">
        <v>42</v>
      </c>
      <c r="B90" s="232">
        <f aca="true" t="shared" si="6" ref="B90:F102">SUM(B57,B24)</f>
        <v>9480</v>
      </c>
      <c r="C90" s="232">
        <f t="shared" si="6"/>
        <v>1915</v>
      </c>
      <c r="D90" s="232">
        <f t="shared" si="6"/>
        <v>0</v>
      </c>
      <c r="E90" s="232">
        <f t="shared" si="6"/>
        <v>146317</v>
      </c>
      <c r="F90" s="239">
        <f t="shared" si="6"/>
        <v>157712</v>
      </c>
      <c r="G90" s="48"/>
      <c r="H90" s="47">
        <f aca="true" t="shared" si="7" ref="H90:H102">SUM(H57,H24)</f>
        <v>157712</v>
      </c>
      <c r="I90" s="29">
        <f>H90/H77*100</f>
        <v>120.28341099933645</v>
      </c>
    </row>
    <row r="91" spans="1:9" s="30" customFormat="1" ht="11.25" customHeight="1">
      <c r="A91" s="19" t="s">
        <v>176</v>
      </c>
      <c r="B91" s="232">
        <f t="shared" si="6"/>
        <v>9924</v>
      </c>
      <c r="C91" s="232">
        <f t="shared" si="6"/>
        <v>1924</v>
      </c>
      <c r="D91" s="232">
        <f t="shared" si="6"/>
        <v>0</v>
      </c>
      <c r="E91" s="232">
        <f t="shared" si="6"/>
        <v>150275</v>
      </c>
      <c r="F91" s="239">
        <f t="shared" si="6"/>
        <v>162123</v>
      </c>
      <c r="G91" s="48"/>
      <c r="H91" s="47">
        <f t="shared" si="7"/>
        <v>162123</v>
      </c>
      <c r="I91" s="29">
        <f aca="true" t="shared" si="8" ref="I91:I101">H91/$H$77*100</f>
        <v>123.64758193064209</v>
      </c>
    </row>
    <row r="92" spans="1:9" s="30" customFormat="1" ht="11.25" customHeight="1">
      <c r="A92" s="19" t="s">
        <v>63</v>
      </c>
      <c r="B92" s="232">
        <f t="shared" si="6"/>
        <v>10025</v>
      </c>
      <c r="C92" s="232">
        <f t="shared" si="6"/>
        <v>1893</v>
      </c>
      <c r="D92" s="232">
        <f t="shared" si="6"/>
        <v>0</v>
      </c>
      <c r="E92" s="232">
        <f t="shared" si="6"/>
        <v>153239</v>
      </c>
      <c r="F92" s="239">
        <f t="shared" si="6"/>
        <v>165157</v>
      </c>
      <c r="G92" s="48"/>
      <c r="H92" s="47">
        <f t="shared" si="7"/>
        <v>165157</v>
      </c>
      <c r="I92" s="29">
        <f t="shared" si="8"/>
        <v>125.961545794977</v>
      </c>
    </row>
    <row r="93" spans="1:9" s="30" customFormat="1" ht="11.25" customHeight="1">
      <c r="A93" s="19" t="s">
        <v>64</v>
      </c>
      <c r="B93" s="232">
        <f t="shared" si="6"/>
        <v>10393</v>
      </c>
      <c r="C93" s="232">
        <f t="shared" si="6"/>
        <v>1956</v>
      </c>
      <c r="D93" s="232">
        <f t="shared" si="6"/>
        <v>0</v>
      </c>
      <c r="E93" s="232">
        <f t="shared" si="6"/>
        <v>155717</v>
      </c>
      <c r="F93" s="239">
        <f t="shared" si="6"/>
        <v>168066</v>
      </c>
      <c r="G93" s="48"/>
      <c r="H93" s="47">
        <f t="shared" si="7"/>
        <v>168066</v>
      </c>
      <c r="I93" s="29">
        <f t="shared" si="8"/>
        <v>128.1801749582434</v>
      </c>
    </row>
    <row r="94" spans="1:9" s="30" customFormat="1" ht="11.25" customHeight="1">
      <c r="A94" s="19" t="s">
        <v>65</v>
      </c>
      <c r="B94" s="232">
        <f t="shared" si="6"/>
        <v>10345</v>
      </c>
      <c r="C94" s="232">
        <f t="shared" si="6"/>
        <v>1960</v>
      </c>
      <c r="D94" s="232">
        <f t="shared" si="6"/>
        <v>0</v>
      </c>
      <c r="E94" s="232">
        <f t="shared" si="6"/>
        <v>155342</v>
      </c>
      <c r="F94" s="239">
        <f t="shared" si="6"/>
        <v>167647</v>
      </c>
      <c r="G94" s="48"/>
      <c r="H94" s="47">
        <f t="shared" si="7"/>
        <v>167647</v>
      </c>
      <c r="I94" s="29">
        <f t="shared" si="8"/>
        <v>127.86061304026175</v>
      </c>
    </row>
    <row r="95" spans="1:14" s="30" customFormat="1" ht="11.25" customHeight="1">
      <c r="A95" s="19" t="s">
        <v>68</v>
      </c>
      <c r="B95" s="232">
        <f t="shared" si="6"/>
        <v>11390</v>
      </c>
      <c r="C95" s="232">
        <f t="shared" si="6"/>
        <v>1869</v>
      </c>
      <c r="D95" s="232">
        <f t="shared" si="6"/>
        <v>0</v>
      </c>
      <c r="E95" s="232">
        <f t="shared" si="6"/>
        <v>157078</v>
      </c>
      <c r="F95" s="239">
        <f t="shared" si="6"/>
        <v>170337</v>
      </c>
      <c r="G95" s="48"/>
      <c r="H95" s="47">
        <f t="shared" si="7"/>
        <v>170337</v>
      </c>
      <c r="I95" s="29">
        <f t="shared" si="8"/>
        <v>129.9122158072561</v>
      </c>
      <c r="K95" s="5"/>
      <c r="L95" s="5"/>
      <c r="M95" s="5"/>
      <c r="N95" s="5"/>
    </row>
    <row r="96" spans="1:14" s="30" customFormat="1" ht="11.25" customHeight="1">
      <c r="A96" s="19" t="s">
        <v>72</v>
      </c>
      <c r="B96" s="232">
        <f t="shared" si="6"/>
        <v>11628</v>
      </c>
      <c r="C96" s="232">
        <f t="shared" si="6"/>
        <v>1861</v>
      </c>
      <c r="D96" s="232">
        <f t="shared" si="6"/>
        <v>0</v>
      </c>
      <c r="E96" s="232">
        <f t="shared" si="6"/>
        <v>158174</v>
      </c>
      <c r="F96" s="239">
        <f t="shared" si="6"/>
        <v>171663</v>
      </c>
      <c r="G96" s="48"/>
      <c r="H96" s="47">
        <f t="shared" si="7"/>
        <v>171663</v>
      </c>
      <c r="I96" s="29">
        <f t="shared" si="8"/>
        <v>130.92352631619087</v>
      </c>
      <c r="K96" s="5"/>
      <c r="L96" s="5"/>
      <c r="M96" s="5"/>
      <c r="N96" s="5"/>
    </row>
    <row r="97" spans="1:14" s="30" customFormat="1" ht="11.25" customHeight="1">
      <c r="A97" s="19" t="s">
        <v>100</v>
      </c>
      <c r="B97" s="232">
        <f t="shared" si="6"/>
        <v>12024</v>
      </c>
      <c r="C97" s="232">
        <f t="shared" si="6"/>
        <v>1834</v>
      </c>
      <c r="D97" s="232">
        <f t="shared" si="6"/>
        <v>0</v>
      </c>
      <c r="E97" s="232">
        <f t="shared" si="6"/>
        <v>159628</v>
      </c>
      <c r="F97" s="239">
        <f t="shared" si="6"/>
        <v>173486</v>
      </c>
      <c r="G97" s="48"/>
      <c r="H97" s="47">
        <f t="shared" si="7"/>
        <v>173486</v>
      </c>
      <c r="I97" s="29">
        <f t="shared" si="8"/>
        <v>132.31388759657406</v>
      </c>
      <c r="K97" s="5"/>
      <c r="L97" s="5"/>
      <c r="M97" s="5"/>
      <c r="N97" s="5"/>
    </row>
    <row r="98" spans="1:14" s="30" customFormat="1" ht="11.25" customHeight="1">
      <c r="A98" s="19" t="s">
        <v>114</v>
      </c>
      <c r="B98" s="232">
        <f t="shared" si="6"/>
        <v>12194</v>
      </c>
      <c r="C98" s="232">
        <f t="shared" si="6"/>
        <v>1799</v>
      </c>
      <c r="D98" s="232">
        <f t="shared" si="6"/>
        <v>0</v>
      </c>
      <c r="E98" s="232">
        <f t="shared" si="6"/>
        <v>160109</v>
      </c>
      <c r="F98" s="239">
        <f t="shared" si="6"/>
        <v>174102</v>
      </c>
      <c r="G98" s="48"/>
      <c r="H98" s="47">
        <f t="shared" si="7"/>
        <v>174102</v>
      </c>
      <c r="I98" s="29">
        <f t="shared" si="8"/>
        <v>132.78369700343967</v>
      </c>
      <c r="K98" s="5"/>
      <c r="L98" s="5"/>
      <c r="M98" s="5"/>
      <c r="N98" s="5"/>
    </row>
    <row r="99" spans="1:14" s="30" customFormat="1" ht="11.25" customHeight="1">
      <c r="A99" s="19" t="s">
        <v>124</v>
      </c>
      <c r="B99" s="232">
        <f t="shared" si="6"/>
        <v>12327</v>
      </c>
      <c r="C99" s="232">
        <f t="shared" si="6"/>
        <v>1742</v>
      </c>
      <c r="D99" s="232">
        <f t="shared" si="6"/>
        <v>0</v>
      </c>
      <c r="E99" s="232">
        <f t="shared" si="6"/>
        <v>161182</v>
      </c>
      <c r="F99" s="239">
        <f t="shared" si="6"/>
        <v>175251</v>
      </c>
      <c r="G99" s="48"/>
      <c r="H99" s="47">
        <f t="shared" si="7"/>
        <v>175251</v>
      </c>
      <c r="I99" s="29">
        <f t="shared" si="8"/>
        <v>133.66001357566145</v>
      </c>
      <c r="K99" s="5"/>
      <c r="L99" s="5"/>
      <c r="M99" s="5"/>
      <c r="N99" s="5"/>
    </row>
    <row r="100" spans="1:14" s="30" customFormat="1" ht="11.25" customHeight="1">
      <c r="A100" s="19" t="s">
        <v>129</v>
      </c>
      <c r="B100" s="232">
        <f t="shared" si="6"/>
        <v>12557</v>
      </c>
      <c r="C100" s="232">
        <f t="shared" si="6"/>
        <v>1804</v>
      </c>
      <c r="D100" s="232">
        <f t="shared" si="6"/>
        <v>0</v>
      </c>
      <c r="E100" s="232">
        <f t="shared" si="6"/>
        <v>161443</v>
      </c>
      <c r="F100" s="239">
        <f t="shared" si="6"/>
        <v>175804</v>
      </c>
      <c r="G100" s="48"/>
      <c r="H100" s="47">
        <f t="shared" si="7"/>
        <v>175804</v>
      </c>
      <c r="I100" s="29">
        <f t="shared" si="8"/>
        <v>134.08177429318852</v>
      </c>
      <c r="K100" s="5"/>
      <c r="L100" s="5"/>
      <c r="M100" s="5"/>
      <c r="N100" s="5"/>
    </row>
    <row r="101" spans="1:14" s="30" customFormat="1" ht="11.25" customHeight="1">
      <c r="A101" s="19" t="s">
        <v>131</v>
      </c>
      <c r="B101" s="232">
        <f t="shared" si="6"/>
        <v>12725</v>
      </c>
      <c r="C101" s="232">
        <f t="shared" si="6"/>
        <v>1824</v>
      </c>
      <c r="D101" s="232">
        <f t="shared" si="6"/>
        <v>0</v>
      </c>
      <c r="E101" s="232">
        <f t="shared" si="6"/>
        <v>163249</v>
      </c>
      <c r="F101" s="239">
        <f t="shared" si="6"/>
        <v>177798</v>
      </c>
      <c r="G101" s="48"/>
      <c r="H101" s="47">
        <f t="shared" si="7"/>
        <v>177798</v>
      </c>
      <c r="I101" s="29">
        <f t="shared" si="8"/>
        <v>135.6025534446334</v>
      </c>
      <c r="K101" s="5"/>
      <c r="L101" s="5"/>
      <c r="M101" s="5"/>
      <c r="N101" s="5"/>
    </row>
    <row r="102" spans="1:9" s="30" customFormat="1" ht="11.25" customHeight="1">
      <c r="A102" s="36" t="s">
        <v>142</v>
      </c>
      <c r="B102" s="235">
        <f t="shared" si="6"/>
        <v>12946</v>
      </c>
      <c r="C102" s="235">
        <f t="shared" si="6"/>
        <v>1807</v>
      </c>
      <c r="D102" s="235">
        <f t="shared" si="6"/>
        <v>0</v>
      </c>
      <c r="E102" s="235">
        <f t="shared" si="6"/>
        <v>163871</v>
      </c>
      <c r="F102" s="240">
        <f t="shared" si="6"/>
        <v>178624</v>
      </c>
      <c r="G102" s="48"/>
      <c r="H102" s="50">
        <f t="shared" si="7"/>
        <v>178624</v>
      </c>
      <c r="I102" s="41">
        <f>H102/$H$77*100</f>
        <v>136.23252514929413</v>
      </c>
    </row>
    <row r="103" ht="11.25" customHeight="1">
      <c r="A103" s="241"/>
    </row>
    <row r="104" ht="11.25" customHeight="1">
      <c r="A104" s="241"/>
    </row>
    <row r="105" spans="1:9" ht="11.25" customHeight="1">
      <c r="A105" s="6" t="s">
        <v>169</v>
      </c>
      <c r="B105" s="9"/>
      <c r="C105" s="9"/>
      <c r="D105" s="9"/>
      <c r="E105" s="9"/>
      <c r="F105" s="138"/>
      <c r="G105" s="9"/>
      <c r="H105" s="9"/>
      <c r="I105" s="9"/>
    </row>
    <row r="106" spans="1:9" ht="11.25" customHeight="1">
      <c r="A106" s="6" t="s">
        <v>170</v>
      </c>
      <c r="B106" s="9"/>
      <c r="C106" s="9"/>
      <c r="D106" s="9"/>
      <c r="E106" s="9"/>
      <c r="F106" s="138"/>
      <c r="G106" s="9"/>
      <c r="H106" s="9"/>
      <c r="I106" s="9"/>
    </row>
    <row r="107" spans="1:9" ht="11.25" customHeight="1">
      <c r="A107" s="378" t="s">
        <v>177</v>
      </c>
      <c r="B107" s="378"/>
      <c r="C107" s="378"/>
      <c r="D107" s="378"/>
      <c r="E107" s="378"/>
      <c r="F107" s="378"/>
      <c r="G107" s="378"/>
      <c r="H107" s="378"/>
      <c r="I107" s="378"/>
    </row>
    <row r="108" ht="11.25" customHeight="1"/>
    <row r="109" spans="1:14" ht="11.25" customHeight="1">
      <c r="A109" s="242" t="s">
        <v>12</v>
      </c>
      <c r="B109" s="243" t="s">
        <v>178</v>
      </c>
      <c r="C109" s="77" t="s">
        <v>179</v>
      </c>
      <c r="D109" s="55"/>
      <c r="E109" s="55"/>
      <c r="F109" s="244"/>
      <c r="H109" s="77" t="s">
        <v>180</v>
      </c>
      <c r="I109" s="244"/>
      <c r="K109" s="30"/>
      <c r="L109" s="30"/>
      <c r="M109" s="30"/>
      <c r="N109" s="30"/>
    </row>
    <row r="110" spans="1:14" ht="11.25" customHeight="1">
      <c r="A110" s="245"/>
      <c r="B110" s="246" t="s">
        <v>181</v>
      </c>
      <c r="C110" s="247" t="s">
        <v>182</v>
      </c>
      <c r="D110" s="247" t="s">
        <v>183</v>
      </c>
      <c r="E110" s="247" t="s">
        <v>184</v>
      </c>
      <c r="F110" s="248" t="s">
        <v>185</v>
      </c>
      <c r="H110" s="249" t="s">
        <v>186</v>
      </c>
      <c r="I110" s="250"/>
      <c r="K110" s="30"/>
      <c r="L110" s="30"/>
      <c r="M110" s="30"/>
      <c r="N110" s="30"/>
    </row>
    <row r="111" spans="1:14" ht="11.25" customHeight="1">
      <c r="A111" s="32" t="s">
        <v>187</v>
      </c>
      <c r="B111" s="19">
        <v>39910</v>
      </c>
      <c r="C111" s="19">
        <v>67787</v>
      </c>
      <c r="D111" s="19">
        <v>18373</v>
      </c>
      <c r="E111" s="19">
        <v>5047</v>
      </c>
      <c r="F111" s="65">
        <v>91207</v>
      </c>
      <c r="H111" s="16">
        <v>131117</v>
      </c>
      <c r="I111" s="251"/>
      <c r="K111" s="30"/>
      <c r="L111" s="30"/>
      <c r="M111" s="30"/>
      <c r="N111" s="30"/>
    </row>
    <row r="112" spans="1:14" ht="11.25" customHeight="1">
      <c r="A112" s="32" t="s">
        <v>30</v>
      </c>
      <c r="B112" s="19">
        <v>40446</v>
      </c>
      <c r="C112" s="19">
        <v>67886</v>
      </c>
      <c r="D112" s="19">
        <v>18185</v>
      </c>
      <c r="E112" s="19">
        <v>4516</v>
      </c>
      <c r="F112" s="65">
        <v>90587</v>
      </c>
      <c r="H112" s="16">
        <v>131033</v>
      </c>
      <c r="I112" s="251"/>
      <c r="K112" s="30"/>
      <c r="L112" s="30"/>
      <c r="M112" s="30"/>
      <c r="N112" s="30"/>
    </row>
    <row r="113" spans="1:14" ht="11.25" customHeight="1">
      <c r="A113" s="32" t="s">
        <v>188</v>
      </c>
      <c r="B113" s="19">
        <v>41190</v>
      </c>
      <c r="C113" s="19">
        <v>66033</v>
      </c>
      <c r="D113" s="19">
        <v>16917</v>
      </c>
      <c r="E113" s="19">
        <v>4000</v>
      </c>
      <c r="F113" s="65">
        <v>86950</v>
      </c>
      <c r="H113" s="16">
        <v>128140</v>
      </c>
      <c r="I113" s="251"/>
      <c r="K113" s="30"/>
      <c r="L113" s="30"/>
      <c r="M113" s="30"/>
      <c r="N113" s="30"/>
    </row>
    <row r="114" spans="1:14" ht="11.25" customHeight="1">
      <c r="A114" s="32" t="s">
        <v>17</v>
      </c>
      <c r="B114" s="19">
        <v>43553</v>
      </c>
      <c r="C114" s="19">
        <v>66983</v>
      </c>
      <c r="D114" s="19">
        <v>17512</v>
      </c>
      <c r="E114" s="19">
        <v>3912</v>
      </c>
      <c r="F114" s="65">
        <v>88407</v>
      </c>
      <c r="H114" s="16">
        <v>131960</v>
      </c>
      <c r="I114" s="251"/>
      <c r="K114" s="30"/>
      <c r="L114" s="30"/>
      <c r="M114" s="30"/>
      <c r="N114" s="30"/>
    </row>
    <row r="115" spans="1:9" ht="11.25" customHeight="1">
      <c r="A115" s="32" t="s">
        <v>18</v>
      </c>
      <c r="B115" s="19">
        <v>44534</v>
      </c>
      <c r="C115" s="19">
        <v>68130</v>
      </c>
      <c r="D115" s="19">
        <v>17920</v>
      </c>
      <c r="E115" s="19">
        <v>3986</v>
      </c>
      <c r="F115" s="65">
        <v>90036</v>
      </c>
      <c r="H115" s="16">
        <v>134570</v>
      </c>
      <c r="I115" s="251"/>
    </row>
    <row r="116" spans="1:9" s="30" customFormat="1" ht="11.25" customHeight="1">
      <c r="A116" s="32" t="s">
        <v>19</v>
      </c>
      <c r="B116" s="19">
        <v>45456</v>
      </c>
      <c r="C116" s="19">
        <v>67974</v>
      </c>
      <c r="D116" s="19">
        <v>18167</v>
      </c>
      <c r="E116" s="19">
        <v>3710</v>
      </c>
      <c r="F116" s="65">
        <v>89851</v>
      </c>
      <c r="H116" s="16">
        <v>135307</v>
      </c>
      <c r="I116" s="251"/>
    </row>
    <row r="117" spans="1:9" s="30" customFormat="1" ht="11.25" customHeight="1">
      <c r="A117" s="32" t="s">
        <v>20</v>
      </c>
      <c r="B117" s="19">
        <v>46233</v>
      </c>
      <c r="C117" s="19">
        <v>67280</v>
      </c>
      <c r="D117" s="19">
        <v>18198</v>
      </c>
      <c r="E117" s="19">
        <v>3630</v>
      </c>
      <c r="F117" s="65">
        <v>89108</v>
      </c>
      <c r="H117" s="16">
        <v>135341</v>
      </c>
      <c r="I117" s="251"/>
    </row>
    <row r="118" spans="1:9" s="30" customFormat="1" ht="11.25" customHeight="1">
      <c r="A118" s="32" t="s">
        <v>21</v>
      </c>
      <c r="B118" s="19">
        <v>48205</v>
      </c>
      <c r="C118" s="19">
        <v>67348</v>
      </c>
      <c r="D118" s="19">
        <v>19104</v>
      </c>
      <c r="E118" s="19">
        <v>3607</v>
      </c>
      <c r="F118" s="65">
        <v>90059</v>
      </c>
      <c r="H118" s="16">
        <v>138264</v>
      </c>
      <c r="I118" s="251"/>
    </row>
    <row r="119" spans="1:9" s="30" customFormat="1" ht="11.25" customHeight="1">
      <c r="A119" s="32" t="s">
        <v>22</v>
      </c>
      <c r="B119" s="19">
        <v>49901</v>
      </c>
      <c r="C119" s="19">
        <v>66527</v>
      </c>
      <c r="D119" s="19">
        <v>19381</v>
      </c>
      <c r="E119" s="19">
        <v>3678</v>
      </c>
      <c r="F119" s="65">
        <v>89586</v>
      </c>
      <c r="H119" s="16">
        <v>139487</v>
      </c>
      <c r="I119" s="251"/>
    </row>
    <row r="120" spans="1:9" s="30" customFormat="1" ht="11.25" customHeight="1">
      <c r="A120" s="32" t="s">
        <v>23</v>
      </c>
      <c r="B120" s="19">
        <v>50989</v>
      </c>
      <c r="C120" s="19">
        <v>66927</v>
      </c>
      <c r="D120" s="19">
        <v>19354</v>
      </c>
      <c r="E120" s="19">
        <v>3680</v>
      </c>
      <c r="F120" s="65">
        <v>89961</v>
      </c>
      <c r="H120" s="16">
        <v>140950</v>
      </c>
      <c r="I120" s="251"/>
    </row>
    <row r="121" spans="1:9" s="30" customFormat="1" ht="11.25" customHeight="1">
      <c r="A121" s="32" t="s">
        <v>36</v>
      </c>
      <c r="B121" s="19">
        <v>52380</v>
      </c>
      <c r="C121" s="19">
        <v>68558</v>
      </c>
      <c r="D121" s="19">
        <v>19623</v>
      </c>
      <c r="E121" s="19">
        <v>5047</v>
      </c>
      <c r="F121" s="65">
        <v>93228</v>
      </c>
      <c r="H121" s="16">
        <v>145608</v>
      </c>
      <c r="I121" s="251"/>
    </row>
    <row r="122" spans="1:14" ht="11.25" customHeight="1">
      <c r="A122" s="32" t="s">
        <v>37</v>
      </c>
      <c r="B122" s="19">
        <v>54132</v>
      </c>
      <c r="C122" s="19">
        <v>70058</v>
      </c>
      <c r="D122" s="19">
        <v>19646</v>
      </c>
      <c r="E122" s="19">
        <v>5885</v>
      </c>
      <c r="F122" s="65">
        <v>95589</v>
      </c>
      <c r="H122" s="16">
        <v>149721</v>
      </c>
      <c r="I122" s="251"/>
      <c r="K122" s="30"/>
      <c r="L122" s="30"/>
      <c r="M122" s="30"/>
      <c r="N122" s="30"/>
    </row>
    <row r="123" spans="1:9" s="30" customFormat="1" ht="11.25" customHeight="1">
      <c r="A123" s="32" t="s">
        <v>41</v>
      </c>
      <c r="B123" s="19">
        <v>54994</v>
      </c>
      <c r="C123" s="19">
        <v>72098</v>
      </c>
      <c r="D123" s="19">
        <v>20013</v>
      </c>
      <c r="E123" s="19">
        <v>6446</v>
      </c>
      <c r="F123" s="65">
        <v>98557</v>
      </c>
      <c r="H123" s="16">
        <v>153551</v>
      </c>
      <c r="I123" s="251"/>
    </row>
    <row r="124" spans="1:9" s="30" customFormat="1" ht="11.25" customHeight="1">
      <c r="A124" s="32" t="s">
        <v>42</v>
      </c>
      <c r="B124" s="19">
        <v>55511</v>
      </c>
      <c r="C124" s="19">
        <v>74350</v>
      </c>
      <c r="D124" s="19">
        <v>20600</v>
      </c>
      <c r="E124" s="19">
        <v>7251</v>
      </c>
      <c r="F124" s="65">
        <v>102201</v>
      </c>
      <c r="H124" s="379">
        <f aca="true" t="shared" si="9" ref="H124:H135">SUM(F124,B124)</f>
        <v>157712</v>
      </c>
      <c r="I124" s="380"/>
    </row>
    <row r="125" spans="1:9" s="30" customFormat="1" ht="11.25" customHeight="1">
      <c r="A125" s="32" t="s">
        <v>43</v>
      </c>
      <c r="B125" s="19">
        <v>56119</v>
      </c>
      <c r="C125" s="19">
        <v>77107</v>
      </c>
      <c r="D125" s="19">
        <v>20841</v>
      </c>
      <c r="E125" s="19">
        <v>8056</v>
      </c>
      <c r="F125" s="65">
        <v>106004</v>
      </c>
      <c r="H125" s="379">
        <f t="shared" si="9"/>
        <v>162123</v>
      </c>
      <c r="I125" s="380"/>
    </row>
    <row r="126" spans="1:9" s="30" customFormat="1" ht="11.25" customHeight="1">
      <c r="A126" s="32" t="s">
        <v>63</v>
      </c>
      <c r="B126" s="19">
        <v>57545</v>
      </c>
      <c r="C126" s="19">
        <v>77475</v>
      </c>
      <c r="D126" s="19">
        <v>21348</v>
      </c>
      <c r="E126" s="19">
        <v>8789</v>
      </c>
      <c r="F126" s="65">
        <v>107612</v>
      </c>
      <c r="H126" s="379">
        <f t="shared" si="9"/>
        <v>165157</v>
      </c>
      <c r="I126" s="380"/>
    </row>
    <row r="127" spans="1:9" s="30" customFormat="1" ht="11.25" customHeight="1">
      <c r="A127" s="32" t="s">
        <v>64</v>
      </c>
      <c r="B127" s="19">
        <v>58503</v>
      </c>
      <c r="C127" s="19">
        <v>78476</v>
      </c>
      <c r="D127" s="19">
        <v>21571</v>
      </c>
      <c r="E127" s="19">
        <v>9516</v>
      </c>
      <c r="F127" s="65">
        <v>109563</v>
      </c>
      <c r="H127" s="379">
        <f t="shared" si="9"/>
        <v>168066</v>
      </c>
      <c r="I127" s="380"/>
    </row>
    <row r="128" spans="1:9" s="30" customFormat="1" ht="11.25" customHeight="1">
      <c r="A128" s="32" t="s">
        <v>65</v>
      </c>
      <c r="B128" s="19">
        <v>58263</v>
      </c>
      <c r="C128" s="19">
        <v>78513</v>
      </c>
      <c r="D128" s="19">
        <v>21199</v>
      </c>
      <c r="E128" s="19">
        <v>9672</v>
      </c>
      <c r="F128" s="65">
        <v>109384</v>
      </c>
      <c r="H128" s="379">
        <f t="shared" si="9"/>
        <v>167647</v>
      </c>
      <c r="I128" s="380"/>
    </row>
    <row r="129" spans="1:14" s="30" customFormat="1" ht="11.25" customHeight="1">
      <c r="A129" s="32" t="s">
        <v>68</v>
      </c>
      <c r="B129" s="19">
        <v>58565</v>
      </c>
      <c r="C129" s="19">
        <v>80390</v>
      </c>
      <c r="D129" s="19">
        <v>21007</v>
      </c>
      <c r="E129" s="19">
        <v>10375</v>
      </c>
      <c r="F129" s="65">
        <v>111772</v>
      </c>
      <c r="H129" s="379">
        <f t="shared" si="9"/>
        <v>170337</v>
      </c>
      <c r="I129" s="380"/>
      <c r="K129" s="5"/>
      <c r="L129" s="5"/>
      <c r="M129" s="5"/>
      <c r="N129" s="5"/>
    </row>
    <row r="130" spans="1:14" s="30" customFormat="1" ht="11.25" customHeight="1">
      <c r="A130" s="32" t="s">
        <v>72</v>
      </c>
      <c r="B130" s="19">
        <v>59200</v>
      </c>
      <c r="C130" s="19">
        <v>80299</v>
      </c>
      <c r="D130" s="19">
        <v>20778</v>
      </c>
      <c r="E130" s="19">
        <v>11386</v>
      </c>
      <c r="F130" s="65">
        <v>112463</v>
      </c>
      <c r="H130" s="379">
        <f t="shared" si="9"/>
        <v>171663</v>
      </c>
      <c r="I130" s="380"/>
      <c r="K130" s="5"/>
      <c r="L130" s="5"/>
      <c r="M130" s="5"/>
      <c r="N130" s="5"/>
    </row>
    <row r="131" spans="1:14" s="30" customFormat="1" ht="11.25" customHeight="1">
      <c r="A131" s="32" t="s">
        <v>100</v>
      </c>
      <c r="B131" s="19">
        <v>59750</v>
      </c>
      <c r="C131" s="19">
        <v>80829</v>
      </c>
      <c r="D131" s="19">
        <v>20805</v>
      </c>
      <c r="E131" s="19">
        <v>12102</v>
      </c>
      <c r="F131" s="65">
        <v>113736</v>
      </c>
      <c r="H131" s="379">
        <f t="shared" si="9"/>
        <v>173486</v>
      </c>
      <c r="I131" s="380"/>
      <c r="K131" s="5"/>
      <c r="L131" s="5"/>
      <c r="M131" s="5"/>
      <c r="N131" s="5"/>
    </row>
    <row r="132" spans="1:14" s="30" customFormat="1" ht="11.25" customHeight="1">
      <c r="A132" s="32" t="s">
        <v>114</v>
      </c>
      <c r="B132" s="19">
        <v>60595</v>
      </c>
      <c r="C132" s="19">
        <v>80354</v>
      </c>
      <c r="D132" s="19">
        <v>20793</v>
      </c>
      <c r="E132" s="19">
        <v>12360</v>
      </c>
      <c r="F132" s="65">
        <v>113507</v>
      </c>
      <c r="H132" s="379">
        <f t="shared" si="9"/>
        <v>174102</v>
      </c>
      <c r="I132" s="380"/>
      <c r="K132" s="5"/>
      <c r="L132" s="5"/>
      <c r="M132" s="5"/>
      <c r="N132" s="5"/>
    </row>
    <row r="133" spans="1:14" s="30" customFormat="1" ht="11.25" customHeight="1">
      <c r="A133" s="32" t="s">
        <v>124</v>
      </c>
      <c r="B133" s="19">
        <v>61948</v>
      </c>
      <c r="C133" s="19">
        <v>80152</v>
      </c>
      <c r="D133" s="19">
        <v>20681</v>
      </c>
      <c r="E133" s="19">
        <v>12470</v>
      </c>
      <c r="F133" s="65">
        <v>113303</v>
      </c>
      <c r="H133" s="379">
        <f t="shared" si="9"/>
        <v>175251</v>
      </c>
      <c r="I133" s="380"/>
      <c r="K133" s="5"/>
      <c r="L133" s="5"/>
      <c r="M133" s="5"/>
      <c r="N133" s="5"/>
    </row>
    <row r="134" spans="1:14" s="30" customFormat="1" ht="11.25" customHeight="1">
      <c r="A134" s="32" t="s">
        <v>129</v>
      </c>
      <c r="B134" s="19">
        <v>63101</v>
      </c>
      <c r="C134" s="19">
        <v>79889</v>
      </c>
      <c r="D134" s="19">
        <v>20438</v>
      </c>
      <c r="E134" s="19">
        <v>12376</v>
      </c>
      <c r="F134" s="65">
        <v>112703</v>
      </c>
      <c r="H134" s="379">
        <f t="shared" si="9"/>
        <v>175804</v>
      </c>
      <c r="I134" s="380"/>
      <c r="K134" s="5"/>
      <c r="L134" s="5"/>
      <c r="M134" s="5"/>
      <c r="N134" s="5"/>
    </row>
    <row r="135" spans="1:14" s="30" customFormat="1" ht="11.25" customHeight="1">
      <c r="A135" s="32" t="s">
        <v>131</v>
      </c>
      <c r="B135" s="19">
        <v>64447</v>
      </c>
      <c r="C135" s="19">
        <v>79372</v>
      </c>
      <c r="D135" s="19">
        <v>21042</v>
      </c>
      <c r="E135" s="19">
        <v>12937</v>
      </c>
      <c r="F135" s="65">
        <v>113351</v>
      </c>
      <c r="H135" s="379">
        <f t="shared" si="9"/>
        <v>177798</v>
      </c>
      <c r="I135" s="380"/>
      <c r="K135" s="5"/>
      <c r="L135" s="5"/>
      <c r="M135" s="5"/>
      <c r="N135" s="5"/>
    </row>
    <row r="136" spans="1:9" s="30" customFormat="1" ht="11.25" customHeight="1">
      <c r="A136" s="245" t="s">
        <v>142</v>
      </c>
      <c r="B136" s="36">
        <v>65058</v>
      </c>
      <c r="C136" s="36">
        <v>78957</v>
      </c>
      <c r="D136" s="36">
        <v>21512</v>
      </c>
      <c r="E136" s="36">
        <v>13097</v>
      </c>
      <c r="F136" s="67">
        <f>SUM(C136:E136)</f>
        <v>113566</v>
      </c>
      <c r="H136" s="358">
        <f>SUM(F136,B136)</f>
        <v>178624</v>
      </c>
      <c r="I136" s="359"/>
    </row>
    <row r="137" spans="1:9" ht="11.25" customHeight="1">
      <c r="A137" s="30"/>
      <c r="B137" s="53"/>
      <c r="C137" s="53"/>
      <c r="D137" s="53"/>
      <c r="E137" s="53"/>
      <c r="F137" s="53"/>
      <c r="H137" s="252"/>
      <c r="I137" s="253"/>
    </row>
    <row r="138" ht="11.25" customHeight="1">
      <c r="A138" s="5" t="s">
        <v>189</v>
      </c>
    </row>
    <row r="139" ht="11.25" customHeight="1">
      <c r="A139" s="5" t="s">
        <v>190</v>
      </c>
    </row>
  </sheetData>
  <sheetProtection/>
  <mergeCells count="14">
    <mergeCell ref="H135:I135"/>
    <mergeCell ref="H136:I136"/>
    <mergeCell ref="H129:I129"/>
    <mergeCell ref="H130:I130"/>
    <mergeCell ref="H131:I131"/>
    <mergeCell ref="H132:I132"/>
    <mergeCell ref="H133:I133"/>
    <mergeCell ref="H134:I134"/>
    <mergeCell ref="A107:I107"/>
    <mergeCell ref="H124:I124"/>
    <mergeCell ref="H125:I125"/>
    <mergeCell ref="H126:I126"/>
    <mergeCell ref="H127:I127"/>
    <mergeCell ref="H128:I1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101"/>
  <sheetViews>
    <sheetView zoomScalePageLayoutView="0" workbookViewId="0" topLeftCell="A1">
      <selection activeCell="A118" sqref="A118"/>
    </sheetView>
  </sheetViews>
  <sheetFormatPr defaultColWidth="9.140625" defaultRowHeight="12.75"/>
  <cols>
    <col min="1" max="1" width="11.00390625" style="5" customWidth="1"/>
    <col min="2" max="11" width="8.28125" style="5" customWidth="1"/>
    <col min="12" max="12" width="1.8515625" style="5" customWidth="1"/>
    <col min="13" max="14" width="8.57421875" style="5" customWidth="1"/>
    <col min="15" max="16384" width="9.140625" style="5" customWidth="1"/>
  </cols>
  <sheetData>
    <row r="1" spans="1:14" ht="12" customHeight="1">
      <c r="A1" s="95" t="s">
        <v>143</v>
      </c>
      <c r="B1" s="2"/>
      <c r="C1" s="3"/>
      <c r="D1" s="2"/>
      <c r="E1" s="3"/>
      <c r="F1" s="2"/>
      <c r="G1" s="3"/>
      <c r="H1" s="2"/>
      <c r="I1" s="3"/>
      <c r="J1" s="2"/>
      <c r="K1" s="4"/>
      <c r="M1" s="2"/>
      <c r="N1" s="3"/>
    </row>
    <row r="2" spans="1:14" ht="10.5" customHeight="1">
      <c r="A2" s="2"/>
      <c r="B2" s="2"/>
      <c r="C2" s="3"/>
      <c r="D2" s="2"/>
      <c r="E2" s="3"/>
      <c r="F2" s="2"/>
      <c r="G2" s="3"/>
      <c r="H2" s="2"/>
      <c r="I2" s="3"/>
      <c r="J2" s="2"/>
      <c r="K2" s="4"/>
      <c r="M2" s="2"/>
      <c r="N2" s="3"/>
    </row>
    <row r="3" spans="1:14" ht="12" customHeight="1">
      <c r="A3" s="6" t="s">
        <v>54</v>
      </c>
      <c r="B3" s="7"/>
      <c r="C3" s="8"/>
      <c r="D3" s="7"/>
      <c r="E3" s="8"/>
      <c r="F3" s="9"/>
      <c r="G3" s="9"/>
      <c r="H3" s="7"/>
      <c r="I3" s="8"/>
      <c r="J3" s="7"/>
      <c r="K3" s="10"/>
      <c r="L3" s="9"/>
      <c r="M3" s="7"/>
      <c r="N3" s="8"/>
    </row>
    <row r="4" spans="1:14" ht="10.5" customHeight="1">
      <c r="A4" s="6" t="s">
        <v>62</v>
      </c>
      <c r="B4" s="7"/>
      <c r="C4" s="8"/>
      <c r="D4" s="7"/>
      <c r="E4" s="8"/>
      <c r="F4" s="9"/>
      <c r="G4" s="9"/>
      <c r="H4" s="7"/>
      <c r="I4" s="8"/>
      <c r="J4" s="7"/>
      <c r="K4" s="10"/>
      <c r="L4" s="9"/>
      <c r="M4" s="7"/>
      <c r="N4" s="8"/>
    </row>
    <row r="5" spans="1:14" ht="10.5" customHeight="1">
      <c r="A5" s="2"/>
      <c r="B5" s="2"/>
      <c r="C5" s="3"/>
      <c r="D5" s="2"/>
      <c r="E5" s="3"/>
      <c r="F5" s="2"/>
      <c r="G5" s="3"/>
      <c r="H5" s="2"/>
      <c r="I5" s="3"/>
      <c r="J5" s="2"/>
      <c r="K5" s="4"/>
      <c r="M5" s="2"/>
      <c r="N5" s="3"/>
    </row>
    <row r="6" spans="1:14" ht="10.5" customHeight="1">
      <c r="A6" s="11"/>
      <c r="B6" s="12" t="s">
        <v>7</v>
      </c>
      <c r="C6" s="13"/>
      <c r="D6" s="12" t="s">
        <v>6</v>
      </c>
      <c r="E6" s="13"/>
      <c r="F6" s="12" t="s">
        <v>0</v>
      </c>
      <c r="G6" s="13"/>
      <c r="H6" s="12" t="s">
        <v>1</v>
      </c>
      <c r="I6" s="13"/>
      <c r="J6" s="12" t="s">
        <v>4</v>
      </c>
      <c r="K6" s="14"/>
      <c r="M6" s="12" t="s">
        <v>11</v>
      </c>
      <c r="N6" s="15"/>
    </row>
    <row r="7" spans="1:14" ht="10.5" customHeight="1">
      <c r="A7" s="16" t="s">
        <v>12</v>
      </c>
      <c r="B7" s="17" t="s">
        <v>5</v>
      </c>
      <c r="C7" s="18"/>
      <c r="D7" s="16" t="s">
        <v>8</v>
      </c>
      <c r="E7" s="8"/>
      <c r="F7" s="19"/>
      <c r="G7" s="3"/>
      <c r="H7" s="19"/>
      <c r="I7" s="3"/>
      <c r="J7" s="19"/>
      <c r="K7" s="20"/>
      <c r="M7" s="16" t="s">
        <v>10</v>
      </c>
      <c r="N7" s="21"/>
    </row>
    <row r="8" spans="1:14" ht="10.5" customHeight="1">
      <c r="A8" s="22"/>
      <c r="B8" s="23" t="s">
        <v>13</v>
      </c>
      <c r="C8" s="24" t="s">
        <v>14</v>
      </c>
      <c r="D8" s="23" t="s">
        <v>13</v>
      </c>
      <c r="E8" s="24" t="s">
        <v>14</v>
      </c>
      <c r="F8" s="23" t="s">
        <v>13</v>
      </c>
      <c r="G8" s="24" t="s">
        <v>14</v>
      </c>
      <c r="H8" s="23" t="s">
        <v>13</v>
      </c>
      <c r="I8" s="24" t="s">
        <v>14</v>
      </c>
      <c r="J8" s="23" t="s">
        <v>13</v>
      </c>
      <c r="K8" s="25" t="s">
        <v>14</v>
      </c>
      <c r="L8" s="26"/>
      <c r="M8" s="23" t="s">
        <v>13</v>
      </c>
      <c r="N8" s="25" t="s">
        <v>14</v>
      </c>
    </row>
    <row r="9" spans="1:14" ht="10.5" customHeight="1">
      <c r="A9" s="350" t="s">
        <v>15</v>
      </c>
      <c r="B9" s="27">
        <v>30934</v>
      </c>
      <c r="C9" s="31">
        <v>12.861621360918699</v>
      </c>
      <c r="D9" s="27">
        <v>165755</v>
      </c>
      <c r="E9" s="31">
        <v>68.91698612139002</v>
      </c>
      <c r="F9" s="27">
        <v>275</v>
      </c>
      <c r="G9" s="31">
        <v>0.11433845846811413</v>
      </c>
      <c r="H9" s="27">
        <v>43550</v>
      </c>
      <c r="I9" s="31">
        <v>18.107054059223163</v>
      </c>
      <c r="J9" s="27">
        <v>240514</v>
      </c>
      <c r="K9" s="28">
        <v>100</v>
      </c>
      <c r="L9" s="30"/>
      <c r="M9" s="19">
        <v>240514</v>
      </c>
      <c r="N9" s="29">
        <v>94.78160122322231</v>
      </c>
    </row>
    <row r="10" spans="1:14" s="30" customFormat="1" ht="10.5" customHeight="1">
      <c r="A10" s="19" t="s">
        <v>16</v>
      </c>
      <c r="B10" s="27">
        <v>31507</v>
      </c>
      <c r="C10" s="31">
        <v>12.723366622111126</v>
      </c>
      <c r="D10" s="27">
        <v>170161</v>
      </c>
      <c r="E10" s="31">
        <v>68.71554853794557</v>
      </c>
      <c r="F10" s="27">
        <v>266</v>
      </c>
      <c r="G10" s="31">
        <v>0.10741789194406194</v>
      </c>
      <c r="H10" s="27">
        <v>45697</v>
      </c>
      <c r="I10" s="31">
        <v>18.453666947999242</v>
      </c>
      <c r="J10" s="27">
        <v>247631</v>
      </c>
      <c r="K10" s="28">
        <v>100</v>
      </c>
      <c r="M10" s="19">
        <v>247631</v>
      </c>
      <c r="N10" s="29">
        <v>97.58626397011302</v>
      </c>
    </row>
    <row r="11" spans="1:14" s="30" customFormat="1" ht="10.5" customHeight="1">
      <c r="A11" s="19" t="s">
        <v>17</v>
      </c>
      <c r="B11" s="27">
        <v>32002</v>
      </c>
      <c r="C11" s="31">
        <v>12.644014223627027</v>
      </c>
      <c r="D11" s="27">
        <v>173282</v>
      </c>
      <c r="E11" s="31">
        <v>68.46384828131174</v>
      </c>
      <c r="F11" s="27">
        <v>253</v>
      </c>
      <c r="G11" s="31">
        <v>0.09996048992493085</v>
      </c>
      <c r="H11" s="27">
        <v>47563</v>
      </c>
      <c r="I11" s="31">
        <v>18.79217700513631</v>
      </c>
      <c r="J11" s="27">
        <v>253100</v>
      </c>
      <c r="K11" s="28">
        <v>100</v>
      </c>
      <c r="M11" s="19">
        <v>253100</v>
      </c>
      <c r="N11" s="29">
        <v>99.74148394520721</v>
      </c>
    </row>
    <row r="12" spans="1:14" s="30" customFormat="1" ht="10.5" customHeight="1">
      <c r="A12" s="19" t="s">
        <v>18</v>
      </c>
      <c r="B12" s="27">
        <v>32032</v>
      </c>
      <c r="C12" s="31">
        <v>12.623149797443215</v>
      </c>
      <c r="D12" s="27">
        <v>173076</v>
      </c>
      <c r="E12" s="31">
        <v>68.205677895301</v>
      </c>
      <c r="F12" s="27">
        <v>264</v>
      </c>
      <c r="G12" s="31">
        <v>0.10403694888002647</v>
      </c>
      <c r="H12" s="27">
        <v>48384</v>
      </c>
      <c r="I12" s="31">
        <v>19.06713535837576</v>
      </c>
      <c r="J12" s="27">
        <v>253756</v>
      </c>
      <c r="K12" s="28">
        <v>100</v>
      </c>
      <c r="M12" s="33">
        <v>253756</v>
      </c>
      <c r="N12" s="34">
        <v>100</v>
      </c>
    </row>
    <row r="13" spans="1:14" s="30" customFormat="1" ht="10.5" customHeight="1">
      <c r="A13" s="19" t="s">
        <v>21</v>
      </c>
      <c r="B13" s="27">
        <v>31234</v>
      </c>
      <c r="C13" s="31">
        <v>12.968722102964197</v>
      </c>
      <c r="D13" s="27">
        <v>159228</v>
      </c>
      <c r="E13" s="31">
        <v>66.11332788021973</v>
      </c>
      <c r="F13" s="27">
        <v>233</v>
      </c>
      <c r="G13" s="31">
        <v>0.09674432509414925</v>
      </c>
      <c r="H13" s="27">
        <v>50146</v>
      </c>
      <c r="I13" s="31">
        <v>20.821205691721925</v>
      </c>
      <c r="J13" s="27">
        <v>240841</v>
      </c>
      <c r="K13" s="28">
        <v>100</v>
      </c>
      <c r="M13" s="19">
        <v>240841</v>
      </c>
      <c r="N13" s="29">
        <v>94.91046517126689</v>
      </c>
    </row>
    <row r="14" spans="1:14" s="30" customFormat="1" ht="10.5" customHeight="1">
      <c r="A14" s="19" t="s">
        <v>22</v>
      </c>
      <c r="B14" s="27">
        <v>31157</v>
      </c>
      <c r="C14" s="31">
        <v>13.042568243562854</v>
      </c>
      <c r="D14" s="27">
        <v>156276</v>
      </c>
      <c r="E14" s="35">
        <v>65.4183777267076</v>
      </c>
      <c r="F14" s="27">
        <v>148</v>
      </c>
      <c r="G14" s="31">
        <v>0.061953978240758184</v>
      </c>
      <c r="H14" s="27">
        <v>51306</v>
      </c>
      <c r="I14" s="35">
        <v>21.47710005148878</v>
      </c>
      <c r="J14" s="27">
        <v>238887</v>
      </c>
      <c r="K14" s="28">
        <v>100</v>
      </c>
      <c r="M14" s="19">
        <v>238887</v>
      </c>
      <c r="N14" s="29">
        <v>94.14043411781397</v>
      </c>
    </row>
    <row r="15" spans="1:14" s="30" customFormat="1" ht="10.5" customHeight="1">
      <c r="A15" s="19" t="s">
        <v>23</v>
      </c>
      <c r="B15" s="27">
        <v>31027</v>
      </c>
      <c r="C15" s="31">
        <v>12.988475433374777</v>
      </c>
      <c r="D15" s="27">
        <v>155196</v>
      </c>
      <c r="E15" s="35">
        <v>64.96791289386766</v>
      </c>
      <c r="F15" s="27">
        <v>149</v>
      </c>
      <c r="G15" s="31">
        <v>0.062374152820860604</v>
      </c>
      <c r="H15" s="27">
        <v>52509</v>
      </c>
      <c r="I15" s="35">
        <v>21.981237519936705</v>
      </c>
      <c r="J15" s="27">
        <v>238881</v>
      </c>
      <c r="K15" s="28">
        <v>100</v>
      </c>
      <c r="M15" s="19">
        <v>238881</v>
      </c>
      <c r="N15" s="29">
        <v>94.13806964170305</v>
      </c>
    </row>
    <row r="16" spans="1:14" s="30" customFormat="1" ht="10.5" customHeight="1">
      <c r="A16" s="19" t="s">
        <v>36</v>
      </c>
      <c r="B16" s="27">
        <v>31143</v>
      </c>
      <c r="C16" s="31">
        <v>13.095308176841115</v>
      </c>
      <c r="D16" s="27">
        <v>153652</v>
      </c>
      <c r="E16" s="35">
        <v>64.6090708020419</v>
      </c>
      <c r="F16" s="27">
        <v>156</v>
      </c>
      <c r="G16" s="31">
        <v>0.0655963804253673</v>
      </c>
      <c r="H16" s="27">
        <v>52867</v>
      </c>
      <c r="I16" s="35">
        <v>22.230024640691624</v>
      </c>
      <c r="J16" s="27">
        <v>237818</v>
      </c>
      <c r="K16" s="28">
        <v>100</v>
      </c>
      <c r="M16" s="19">
        <v>237818</v>
      </c>
      <c r="N16" s="29">
        <v>93.71916329072022</v>
      </c>
    </row>
    <row r="17" spans="1:14" ht="10.5" customHeight="1">
      <c r="A17" s="19" t="s">
        <v>37</v>
      </c>
      <c r="B17" s="27">
        <v>32335</v>
      </c>
      <c r="C17" s="31">
        <v>13.677104438344111</v>
      </c>
      <c r="D17" s="27">
        <v>151910</v>
      </c>
      <c r="E17" s="35">
        <v>64.25510855818321</v>
      </c>
      <c r="F17" s="27">
        <v>136</v>
      </c>
      <c r="G17" s="31">
        <v>0.05752547405643418</v>
      </c>
      <c r="H17" s="27">
        <v>52036</v>
      </c>
      <c r="I17" s="35">
        <v>22.010261529416244</v>
      </c>
      <c r="J17" s="27">
        <v>236417</v>
      </c>
      <c r="K17" s="28">
        <v>100</v>
      </c>
      <c r="M17" s="19">
        <v>236417</v>
      </c>
      <c r="N17" s="29">
        <v>93.16705811882281</v>
      </c>
    </row>
    <row r="18" spans="1:14" s="30" customFormat="1" ht="10.5" customHeight="1">
      <c r="A18" s="19" t="s">
        <v>41</v>
      </c>
      <c r="B18" s="27">
        <v>32333</v>
      </c>
      <c r="C18" s="31">
        <v>13.76159284276296</v>
      </c>
      <c r="D18" s="27">
        <v>150065</v>
      </c>
      <c r="E18" s="35">
        <v>63.87076454239394</v>
      </c>
      <c r="F18" s="27">
        <v>138</v>
      </c>
      <c r="G18" s="31">
        <v>0.05873565126345493</v>
      </c>
      <c r="H18" s="27">
        <v>52415</v>
      </c>
      <c r="I18" s="35">
        <v>22.308906963579638</v>
      </c>
      <c r="J18" s="27">
        <v>234951</v>
      </c>
      <c r="K18" s="28">
        <v>100</v>
      </c>
      <c r="M18" s="19">
        <v>234951</v>
      </c>
      <c r="N18" s="29">
        <v>92.5893377890572</v>
      </c>
    </row>
    <row r="19" spans="1:14" s="30" customFormat="1" ht="10.5" customHeight="1">
      <c r="A19" s="19" t="s">
        <v>42</v>
      </c>
      <c r="B19" s="27">
        <v>32306</v>
      </c>
      <c r="C19" s="31">
        <f aca="true" t="shared" si="0" ref="C19:C25">B19/J19*100</f>
        <v>13.855008320038426</v>
      </c>
      <c r="D19" s="27">
        <v>148253</v>
      </c>
      <c r="E19" s="35">
        <f aca="true" t="shared" si="1" ref="E19:E25">D19/J19*100</f>
        <v>63.58096169351381</v>
      </c>
      <c r="F19" s="27">
        <v>129</v>
      </c>
      <c r="G19" s="31">
        <f aca="true" t="shared" si="2" ref="G19:G25">F19/J19*100</f>
        <v>0.05532396685708404</v>
      </c>
      <c r="H19" s="27">
        <v>52484</v>
      </c>
      <c r="I19" s="35">
        <f aca="true" t="shared" si="3" ref="I19:I25">H19/J19*100</f>
        <v>22.508706019590687</v>
      </c>
      <c r="J19" s="27">
        <f aca="true" t="shared" si="4" ref="J19:J25">SUM(H19,F19,D19,B19)</f>
        <v>233172</v>
      </c>
      <c r="K19" s="28">
        <v>100</v>
      </c>
      <c r="M19" s="19">
        <f aca="true" t="shared" si="5" ref="M19:M25">SUM(J19)</f>
        <v>233172</v>
      </c>
      <c r="N19" s="29">
        <f>M19/M12*100</f>
        <v>91.88827062217248</v>
      </c>
    </row>
    <row r="20" spans="1:14" s="30" customFormat="1" ht="10.5" customHeight="1">
      <c r="A20" s="19" t="s">
        <v>43</v>
      </c>
      <c r="B20" s="27">
        <v>32406</v>
      </c>
      <c r="C20" s="35">
        <f t="shared" si="0"/>
        <v>13.925546497986756</v>
      </c>
      <c r="D20" s="27">
        <v>147480</v>
      </c>
      <c r="E20" s="35">
        <f t="shared" si="1"/>
        <v>63.375288450382236</v>
      </c>
      <c r="F20" s="27">
        <v>117</v>
      </c>
      <c r="G20" s="31">
        <f t="shared" si="2"/>
        <v>0.050277385060311375</v>
      </c>
      <c r="H20" s="27">
        <v>52706</v>
      </c>
      <c r="I20" s="35">
        <f t="shared" si="3"/>
        <v>22.648887666570698</v>
      </c>
      <c r="J20" s="27">
        <f t="shared" si="4"/>
        <v>232709</v>
      </c>
      <c r="K20" s="28">
        <v>100</v>
      </c>
      <c r="M20" s="19">
        <f t="shared" si="5"/>
        <v>232709</v>
      </c>
      <c r="N20" s="29">
        <f aca="true" t="shared" si="6" ref="N20:N25">M20/$M$12*100</f>
        <v>91.70581188228061</v>
      </c>
    </row>
    <row r="21" spans="1:14" s="30" customFormat="1" ht="10.5" customHeight="1">
      <c r="A21" s="19" t="s">
        <v>63</v>
      </c>
      <c r="B21" s="27">
        <v>32706</v>
      </c>
      <c r="C21" s="35">
        <f t="shared" si="0"/>
        <v>14.01621640153593</v>
      </c>
      <c r="D21" s="27">
        <v>147282</v>
      </c>
      <c r="E21" s="35">
        <f t="shared" si="1"/>
        <v>63.11797174986287</v>
      </c>
      <c r="F21" s="27">
        <v>129</v>
      </c>
      <c r="G21" s="31">
        <f t="shared" si="2"/>
        <v>0.055283187054306085</v>
      </c>
      <c r="H21" s="27">
        <v>53227</v>
      </c>
      <c r="I21" s="35">
        <f t="shared" si="3"/>
        <v>22.8105286615469</v>
      </c>
      <c r="J21" s="27">
        <f t="shared" si="4"/>
        <v>233344</v>
      </c>
      <c r="K21" s="28">
        <v>100</v>
      </c>
      <c r="M21" s="19">
        <f t="shared" si="5"/>
        <v>233344</v>
      </c>
      <c r="N21" s="29">
        <f t="shared" si="6"/>
        <v>91.95605227068523</v>
      </c>
    </row>
    <row r="22" spans="1:14" s="30" customFormat="1" ht="10.5" customHeight="1">
      <c r="A22" s="19" t="s">
        <v>64</v>
      </c>
      <c r="B22" s="27">
        <v>33278</v>
      </c>
      <c r="C22" s="35">
        <f t="shared" si="0"/>
        <v>14.010019786974276</v>
      </c>
      <c r="D22" s="27">
        <v>149572</v>
      </c>
      <c r="E22" s="35">
        <f t="shared" si="1"/>
        <v>62.96973013935082</v>
      </c>
      <c r="F22" s="27">
        <v>140</v>
      </c>
      <c r="G22" s="31">
        <f t="shared" si="2"/>
        <v>0.058939923378099605</v>
      </c>
      <c r="H22" s="27">
        <v>54540</v>
      </c>
      <c r="I22" s="35">
        <f t="shared" si="3"/>
        <v>22.961310150296804</v>
      </c>
      <c r="J22" s="27">
        <f t="shared" si="4"/>
        <v>237530</v>
      </c>
      <c r="K22" s="28">
        <f aca="true" t="shared" si="7" ref="K22:K27">SUM(I22,G22,E22,C22)</f>
        <v>100</v>
      </c>
      <c r="M22" s="19">
        <f t="shared" si="5"/>
        <v>237530</v>
      </c>
      <c r="N22" s="29">
        <f t="shared" si="6"/>
        <v>93.60566843739655</v>
      </c>
    </row>
    <row r="23" spans="1:14" s="30" customFormat="1" ht="10.5" customHeight="1">
      <c r="A23" s="19" t="s">
        <v>65</v>
      </c>
      <c r="B23" s="27">
        <v>34436</v>
      </c>
      <c r="C23" s="35">
        <f t="shared" si="0"/>
        <v>14.143139944636566</v>
      </c>
      <c r="D23" s="27">
        <v>152535</v>
      </c>
      <c r="E23" s="35">
        <f t="shared" si="1"/>
        <v>62.64734148725574</v>
      </c>
      <c r="F23" s="27">
        <v>151</v>
      </c>
      <c r="G23" s="31">
        <f t="shared" si="2"/>
        <v>0.06201690474039148</v>
      </c>
      <c r="H23" s="27">
        <v>56360</v>
      </c>
      <c r="I23" s="35">
        <f t="shared" si="3"/>
        <v>23.14750166336731</v>
      </c>
      <c r="J23" s="27">
        <f t="shared" si="4"/>
        <v>243482</v>
      </c>
      <c r="K23" s="28">
        <f t="shared" si="7"/>
        <v>100</v>
      </c>
      <c r="M23" s="19">
        <f t="shared" si="5"/>
        <v>243482</v>
      </c>
      <c r="N23" s="29">
        <f t="shared" si="6"/>
        <v>95.95122873941897</v>
      </c>
    </row>
    <row r="24" spans="1:14" s="30" customFormat="1" ht="10.5" customHeight="1">
      <c r="A24" s="19" t="s">
        <v>68</v>
      </c>
      <c r="B24" s="27">
        <v>35855</v>
      </c>
      <c r="C24" s="35">
        <f>B24/J24*100</f>
        <v>14.319604139126408</v>
      </c>
      <c r="D24" s="27">
        <v>156775</v>
      </c>
      <c r="E24" s="35">
        <f>D24/J24*100</f>
        <v>62.61207471514552</v>
      </c>
      <c r="F24" s="27">
        <v>147</v>
      </c>
      <c r="G24" s="31">
        <f>F24/J24*100</f>
        <v>0.05870818040584526</v>
      </c>
      <c r="H24" s="27">
        <v>57614</v>
      </c>
      <c r="I24" s="35">
        <f>H24/J24*100</f>
        <v>23.009612965322233</v>
      </c>
      <c r="J24" s="27">
        <f>SUM(H24,F24,D24,B24)</f>
        <v>250391</v>
      </c>
      <c r="K24" s="28">
        <f t="shared" si="7"/>
        <v>100.00000000000001</v>
      </c>
      <c r="M24" s="19">
        <f>SUM(J24)</f>
        <v>250391</v>
      </c>
      <c r="N24" s="29">
        <f t="shared" si="6"/>
        <v>98.67392298113148</v>
      </c>
    </row>
    <row r="25" spans="1:14" s="30" customFormat="1" ht="10.5" customHeight="1">
      <c r="A25" s="19" t="s">
        <v>72</v>
      </c>
      <c r="B25" s="27">
        <v>37102</v>
      </c>
      <c r="C25" s="35">
        <f t="shared" si="0"/>
        <v>14.412797563552736</v>
      </c>
      <c r="D25" s="27">
        <v>160371</v>
      </c>
      <c r="E25" s="35">
        <f t="shared" si="1"/>
        <v>62.298387096774185</v>
      </c>
      <c r="F25" s="27">
        <v>153</v>
      </c>
      <c r="G25" s="31">
        <f t="shared" si="2"/>
        <v>0.05943501771396607</v>
      </c>
      <c r="H25" s="27">
        <v>59798</v>
      </c>
      <c r="I25" s="35">
        <f t="shared" si="3"/>
        <v>23.229380321959102</v>
      </c>
      <c r="J25" s="27">
        <f t="shared" si="4"/>
        <v>257424</v>
      </c>
      <c r="K25" s="28">
        <f t="shared" si="7"/>
        <v>100</v>
      </c>
      <c r="M25" s="19">
        <f t="shared" si="5"/>
        <v>257424</v>
      </c>
      <c r="N25" s="29">
        <f t="shared" si="6"/>
        <v>101.44548306246945</v>
      </c>
    </row>
    <row r="26" spans="1:14" s="30" customFormat="1" ht="10.5" customHeight="1">
      <c r="A26" s="19" t="s">
        <v>100</v>
      </c>
      <c r="B26" s="27">
        <v>38106</v>
      </c>
      <c r="C26" s="35">
        <f aca="true" t="shared" si="8" ref="C26:C31">B26/J26*100</f>
        <v>14.510877636584501</v>
      </c>
      <c r="D26" s="27">
        <v>163078</v>
      </c>
      <c r="E26" s="35">
        <f aca="true" t="shared" si="9" ref="E26:E31">D26/J26*100</f>
        <v>62.100585294151244</v>
      </c>
      <c r="F26" s="27">
        <v>143</v>
      </c>
      <c r="G26" s="31">
        <f aca="true" t="shared" si="10" ref="G26:G31">F26/J26*100</f>
        <v>0.054454823440707074</v>
      </c>
      <c r="H26" s="27">
        <v>61276</v>
      </c>
      <c r="I26" s="35">
        <f aca="true" t="shared" si="11" ref="I26:I31">H26/J26*100</f>
        <v>23.33408224582354</v>
      </c>
      <c r="J26" s="27">
        <f aca="true" t="shared" si="12" ref="J26:J31">SUM(H26,F26,D26,B26)</f>
        <v>262603</v>
      </c>
      <c r="K26" s="28">
        <f t="shared" si="7"/>
        <v>99.99999999999999</v>
      </c>
      <c r="M26" s="19">
        <f aca="true" t="shared" si="13" ref="M26:M31">SUM(J26)</f>
        <v>262603</v>
      </c>
      <c r="N26" s="29">
        <f aca="true" t="shared" si="14" ref="N26:N31">M26/$M$12*100</f>
        <v>103.48642002553635</v>
      </c>
    </row>
    <row r="27" spans="1:14" s="30" customFormat="1" ht="10.5" customHeight="1">
      <c r="A27" s="19" t="s">
        <v>114</v>
      </c>
      <c r="B27" s="27">
        <v>38786</v>
      </c>
      <c r="C27" s="35">
        <f t="shared" si="8"/>
        <v>14.583779840798938</v>
      </c>
      <c r="D27" s="27">
        <v>164950</v>
      </c>
      <c r="E27" s="35">
        <f t="shared" si="9"/>
        <v>62.02223701180284</v>
      </c>
      <c r="F27" s="27">
        <v>128</v>
      </c>
      <c r="G27" s="31">
        <f t="shared" si="10"/>
        <v>0.04812880471361482</v>
      </c>
      <c r="H27" s="27">
        <v>62089</v>
      </c>
      <c r="I27" s="35">
        <f t="shared" si="11"/>
        <v>23.34585434268461</v>
      </c>
      <c r="J27" s="27">
        <f t="shared" si="12"/>
        <v>265953</v>
      </c>
      <c r="K27" s="28">
        <f t="shared" si="7"/>
        <v>100</v>
      </c>
      <c r="M27" s="19">
        <f t="shared" si="13"/>
        <v>265953</v>
      </c>
      <c r="N27" s="29">
        <f t="shared" si="14"/>
        <v>104.80658585412759</v>
      </c>
    </row>
    <row r="28" spans="1:14" s="30" customFormat="1" ht="10.5" customHeight="1">
      <c r="A28" s="19" t="s">
        <v>124</v>
      </c>
      <c r="B28" s="27">
        <v>39826</v>
      </c>
      <c r="C28" s="35">
        <f t="shared" si="8"/>
        <v>14.794369922398836</v>
      </c>
      <c r="D28" s="27">
        <v>166749</v>
      </c>
      <c r="E28" s="35">
        <f t="shared" si="9"/>
        <v>61.94311229322763</v>
      </c>
      <c r="F28" s="27">
        <v>135</v>
      </c>
      <c r="G28" s="31">
        <f t="shared" si="10"/>
        <v>0.05014914727875868</v>
      </c>
      <c r="H28" s="27">
        <v>62487</v>
      </c>
      <c r="I28" s="35">
        <f t="shared" si="11"/>
        <v>23.212368637094766</v>
      </c>
      <c r="J28" s="27">
        <f t="shared" si="12"/>
        <v>269197</v>
      </c>
      <c r="K28" s="28">
        <f>SUM(I28,G28,E28,C28)</f>
        <v>100</v>
      </c>
      <c r="M28" s="19">
        <f t="shared" si="13"/>
        <v>269197</v>
      </c>
      <c r="N28" s="29">
        <f t="shared" si="14"/>
        <v>106.0849792714261</v>
      </c>
    </row>
    <row r="29" spans="1:14" s="30" customFormat="1" ht="10.5" customHeight="1">
      <c r="A29" s="19" t="s">
        <v>129</v>
      </c>
      <c r="B29" s="27">
        <v>40687</v>
      </c>
      <c r="C29" s="35">
        <f t="shared" si="8"/>
        <v>15.156098087933456</v>
      </c>
      <c r="D29" s="27">
        <v>166065</v>
      </c>
      <c r="E29" s="35">
        <f t="shared" si="9"/>
        <v>61.85999038937915</v>
      </c>
      <c r="F29" s="27">
        <v>115</v>
      </c>
      <c r="G29" s="31">
        <f t="shared" si="10"/>
        <v>0.0428380386883365</v>
      </c>
      <c r="H29" s="27">
        <v>61586</v>
      </c>
      <c r="I29" s="35">
        <f t="shared" si="11"/>
        <v>22.941073483999062</v>
      </c>
      <c r="J29" s="27">
        <f t="shared" si="12"/>
        <v>268453</v>
      </c>
      <c r="K29" s="28">
        <f>SUM(I29,G29,E29,C29)</f>
        <v>100</v>
      </c>
      <c r="M29" s="19">
        <f t="shared" si="13"/>
        <v>268453</v>
      </c>
      <c r="N29" s="29">
        <f t="shared" si="14"/>
        <v>105.7917842336733</v>
      </c>
    </row>
    <row r="30" spans="1:14" s="30" customFormat="1" ht="10.5" customHeight="1">
      <c r="A30" s="19" t="s">
        <v>131</v>
      </c>
      <c r="B30" s="27">
        <v>41589</v>
      </c>
      <c r="C30" s="35">
        <f t="shared" si="8"/>
        <v>15.532425043696499</v>
      </c>
      <c r="D30" s="27">
        <v>165404</v>
      </c>
      <c r="E30" s="35">
        <f t="shared" si="9"/>
        <v>61.77415258668339</v>
      </c>
      <c r="F30" s="27">
        <v>116</v>
      </c>
      <c r="G30" s="31">
        <f t="shared" si="10"/>
        <v>0.043323025441073214</v>
      </c>
      <c r="H30" s="27">
        <v>60647</v>
      </c>
      <c r="I30" s="35">
        <f t="shared" si="11"/>
        <v>22.65009934417903</v>
      </c>
      <c r="J30" s="27">
        <f t="shared" si="12"/>
        <v>267756</v>
      </c>
      <c r="K30" s="28">
        <f>SUM(I30,G30,E30,C30)</f>
        <v>100</v>
      </c>
      <c r="M30" s="19">
        <f t="shared" si="13"/>
        <v>267756</v>
      </c>
      <c r="N30" s="29">
        <f t="shared" si="14"/>
        <v>105.51711092545595</v>
      </c>
    </row>
    <row r="31" spans="1:14" s="30" customFormat="1" ht="10.5" customHeight="1">
      <c r="A31" s="36" t="s">
        <v>142</v>
      </c>
      <c r="B31" s="37">
        <v>41675</v>
      </c>
      <c r="C31" s="39">
        <f t="shared" si="8"/>
        <v>15.645002045957076</v>
      </c>
      <c r="D31" s="37">
        <v>164335</v>
      </c>
      <c r="E31" s="39">
        <f t="shared" si="9"/>
        <v>61.6921754342497</v>
      </c>
      <c r="F31" s="37">
        <v>116</v>
      </c>
      <c r="G31" s="38">
        <f t="shared" si="10"/>
        <v>0.04354697630068437</v>
      </c>
      <c r="H31" s="37">
        <v>60253</v>
      </c>
      <c r="I31" s="39">
        <f t="shared" si="11"/>
        <v>22.61927554349254</v>
      </c>
      <c r="J31" s="37">
        <f t="shared" si="12"/>
        <v>266379</v>
      </c>
      <c r="K31" s="40">
        <f>SUM(I31,G31,E31,C31)</f>
        <v>100</v>
      </c>
      <c r="M31" s="36">
        <f t="shared" si="13"/>
        <v>266379</v>
      </c>
      <c r="N31" s="41">
        <f t="shared" si="14"/>
        <v>104.97446365800218</v>
      </c>
    </row>
    <row r="32" spans="1:14" ht="10.5" customHeight="1">
      <c r="A32" s="2"/>
      <c r="B32" s="2"/>
      <c r="C32" s="3"/>
      <c r="D32" s="2"/>
      <c r="E32" s="3"/>
      <c r="F32" s="2"/>
      <c r="G32" s="3"/>
      <c r="H32" s="2"/>
      <c r="I32" s="3"/>
      <c r="J32" s="2"/>
      <c r="K32" s="4"/>
      <c r="M32" s="2"/>
      <c r="N32" s="3"/>
    </row>
    <row r="33" spans="1:14" ht="12.75" customHeight="1">
      <c r="A33" s="6" t="s">
        <v>47</v>
      </c>
      <c r="B33" s="7"/>
      <c r="C33" s="8"/>
      <c r="D33" s="7"/>
      <c r="E33" s="8"/>
      <c r="F33" s="7"/>
      <c r="G33" s="9"/>
      <c r="H33" s="7"/>
      <c r="I33" s="8"/>
      <c r="J33" s="7"/>
      <c r="K33" s="10"/>
      <c r="L33" s="9"/>
      <c r="M33" s="7"/>
      <c r="N33" s="8"/>
    </row>
    <row r="34" spans="1:14" ht="10.5" customHeight="1">
      <c r="A34" s="6" t="s">
        <v>62</v>
      </c>
      <c r="B34" s="7"/>
      <c r="C34" s="8"/>
      <c r="D34" s="7"/>
      <c r="E34" s="8"/>
      <c r="F34" s="7"/>
      <c r="G34" s="9"/>
      <c r="H34" s="7"/>
      <c r="I34" s="8"/>
      <c r="J34" s="7"/>
      <c r="K34" s="10"/>
      <c r="L34" s="9"/>
      <c r="M34" s="7"/>
      <c r="N34" s="8"/>
    </row>
    <row r="35" spans="1:14" ht="10.5" customHeight="1">
      <c r="A35" s="2"/>
      <c r="B35" s="2"/>
      <c r="C35" s="3"/>
      <c r="D35" s="2"/>
      <c r="E35" s="3"/>
      <c r="F35" s="2"/>
      <c r="G35" s="3"/>
      <c r="H35" s="2"/>
      <c r="I35" s="3"/>
      <c r="J35" s="2"/>
      <c r="K35" s="4"/>
      <c r="M35" s="2"/>
      <c r="N35" s="3"/>
    </row>
    <row r="36" spans="1:14" ht="10.5" customHeight="1">
      <c r="A36" s="11"/>
      <c r="B36" s="12" t="s">
        <v>7</v>
      </c>
      <c r="C36" s="13"/>
      <c r="D36" s="12" t="s">
        <v>6</v>
      </c>
      <c r="E36" s="13"/>
      <c r="F36" s="12" t="s">
        <v>0</v>
      </c>
      <c r="G36" s="13"/>
      <c r="H36" s="12" t="s">
        <v>1</v>
      </c>
      <c r="I36" s="13"/>
      <c r="J36" s="12" t="s">
        <v>4</v>
      </c>
      <c r="K36" s="14"/>
      <c r="M36" s="12" t="s">
        <v>11</v>
      </c>
      <c r="N36" s="15"/>
    </row>
    <row r="37" spans="1:14" ht="10.5" customHeight="1">
      <c r="A37" s="16" t="s">
        <v>12</v>
      </c>
      <c r="B37" s="17" t="s">
        <v>5</v>
      </c>
      <c r="C37" s="18"/>
      <c r="D37" s="16" t="s">
        <v>8</v>
      </c>
      <c r="E37" s="8"/>
      <c r="F37" s="19"/>
      <c r="G37" s="3"/>
      <c r="H37" s="358" t="str">
        <f>"+ VGC"</f>
        <v>+ VGC</v>
      </c>
      <c r="I37" s="359"/>
      <c r="J37" s="19"/>
      <c r="K37" s="20"/>
      <c r="M37" s="16" t="s">
        <v>10</v>
      </c>
      <c r="N37" s="21"/>
    </row>
    <row r="38" spans="1:14" ht="10.5" customHeight="1">
      <c r="A38" s="22"/>
      <c r="B38" s="23" t="s">
        <v>13</v>
      </c>
      <c r="C38" s="24" t="s">
        <v>14</v>
      </c>
      <c r="D38" s="23" t="s">
        <v>13</v>
      </c>
      <c r="E38" s="24" t="s">
        <v>14</v>
      </c>
      <c r="F38" s="23" t="s">
        <v>13</v>
      </c>
      <c r="G38" s="24" t="s">
        <v>14</v>
      </c>
      <c r="H38" s="23" t="s">
        <v>13</v>
      </c>
      <c r="I38" s="24" t="s">
        <v>14</v>
      </c>
      <c r="J38" s="23" t="s">
        <v>13</v>
      </c>
      <c r="K38" s="25" t="s">
        <v>14</v>
      </c>
      <c r="L38" s="26"/>
      <c r="M38" s="23" t="s">
        <v>13</v>
      </c>
      <c r="N38" s="25" t="s">
        <v>14</v>
      </c>
    </row>
    <row r="39" spans="1:16" ht="10.5" customHeight="1">
      <c r="A39" s="19" t="s">
        <v>15</v>
      </c>
      <c r="B39" s="19">
        <v>317</v>
      </c>
      <c r="C39" s="42">
        <v>22.4345364472753</v>
      </c>
      <c r="D39" s="19">
        <v>1012</v>
      </c>
      <c r="E39" s="42">
        <v>71.6206652512385</v>
      </c>
      <c r="F39" s="19">
        <v>6</v>
      </c>
      <c r="G39" s="42">
        <v>0.42462845010615713</v>
      </c>
      <c r="H39" s="19">
        <v>78</v>
      </c>
      <c r="I39" s="42">
        <v>5.520169851380043</v>
      </c>
      <c r="J39" s="19">
        <v>1413</v>
      </c>
      <c r="K39" s="43">
        <v>100</v>
      </c>
      <c r="L39" s="32"/>
      <c r="M39" s="19">
        <v>1413</v>
      </c>
      <c r="N39" s="44">
        <v>82.1034282393957</v>
      </c>
      <c r="O39" s="32"/>
      <c r="P39" s="45"/>
    </row>
    <row r="40" spans="1:16" ht="10.5" customHeight="1">
      <c r="A40" s="19" t="s">
        <v>16</v>
      </c>
      <c r="B40" s="19">
        <v>340</v>
      </c>
      <c r="C40" s="42">
        <v>22.546419098143236</v>
      </c>
      <c r="D40" s="19">
        <v>1058</v>
      </c>
      <c r="E40" s="42">
        <v>70.15915119363395</v>
      </c>
      <c r="F40" s="19">
        <v>11</v>
      </c>
      <c r="G40" s="42">
        <v>0.7294429708222812</v>
      </c>
      <c r="H40" s="19">
        <v>99</v>
      </c>
      <c r="I40" s="42">
        <v>6.56498673740053</v>
      </c>
      <c r="J40" s="19">
        <v>1508</v>
      </c>
      <c r="K40" s="43">
        <v>100</v>
      </c>
      <c r="L40" s="30"/>
      <c r="M40" s="19">
        <v>1508</v>
      </c>
      <c r="N40" s="44">
        <v>87.62347472399767</v>
      </c>
      <c r="O40" s="30"/>
      <c r="P40" s="45"/>
    </row>
    <row r="41" spans="1:16" s="30" customFormat="1" ht="10.5" customHeight="1">
      <c r="A41" s="19" t="s">
        <v>17</v>
      </c>
      <c r="B41" s="19">
        <v>388</v>
      </c>
      <c r="C41" s="42">
        <v>23.789086450030656</v>
      </c>
      <c r="D41" s="19">
        <v>1128</v>
      </c>
      <c r="E41" s="42">
        <v>69.16002452483139</v>
      </c>
      <c r="F41" s="19">
        <v>8</v>
      </c>
      <c r="G41" s="42">
        <v>0.4904966278356836</v>
      </c>
      <c r="H41" s="19">
        <v>107</v>
      </c>
      <c r="I41" s="42">
        <v>6.560392397302269</v>
      </c>
      <c r="J41" s="19">
        <v>1631</v>
      </c>
      <c r="K41" s="43">
        <v>100</v>
      </c>
      <c r="M41" s="19">
        <v>1631</v>
      </c>
      <c r="N41" s="44">
        <v>94.77048227774549</v>
      </c>
      <c r="P41" s="45"/>
    </row>
    <row r="42" spans="1:16" s="30" customFormat="1" ht="10.5" customHeight="1">
      <c r="A42" s="19" t="s">
        <v>18</v>
      </c>
      <c r="B42" s="19">
        <v>425</v>
      </c>
      <c r="C42" s="46">
        <v>24.694944799535154</v>
      </c>
      <c r="D42" s="19">
        <v>1175</v>
      </c>
      <c r="E42" s="46">
        <v>68.27425915165601</v>
      </c>
      <c r="F42" s="47">
        <v>0</v>
      </c>
      <c r="G42" s="48">
        <v>0</v>
      </c>
      <c r="H42" s="19">
        <v>121</v>
      </c>
      <c r="I42" s="46">
        <v>7.030796048808832</v>
      </c>
      <c r="J42" s="19">
        <v>1721</v>
      </c>
      <c r="K42" s="43">
        <v>100</v>
      </c>
      <c r="M42" s="33">
        <v>1721</v>
      </c>
      <c r="N42" s="34">
        <v>100</v>
      </c>
      <c r="P42" s="45"/>
    </row>
    <row r="43" spans="1:16" s="30" customFormat="1" ht="10.5" customHeight="1">
      <c r="A43" s="19" t="s">
        <v>19</v>
      </c>
      <c r="B43" s="19">
        <v>420</v>
      </c>
      <c r="C43" s="46">
        <v>23.54260089686099</v>
      </c>
      <c r="D43" s="19">
        <v>1246</v>
      </c>
      <c r="E43" s="46">
        <v>69.84304932735425</v>
      </c>
      <c r="F43" s="47">
        <v>0</v>
      </c>
      <c r="G43" s="48">
        <v>0</v>
      </c>
      <c r="H43" s="19">
        <v>118</v>
      </c>
      <c r="I43" s="46">
        <v>6.614349775784753</v>
      </c>
      <c r="J43" s="19">
        <v>1784</v>
      </c>
      <c r="K43" s="43">
        <v>100</v>
      </c>
      <c r="M43" s="19">
        <v>1784</v>
      </c>
      <c r="N43" s="44">
        <v>103.66066240557814</v>
      </c>
      <c r="P43" s="46"/>
    </row>
    <row r="44" spans="1:16" s="30" customFormat="1" ht="10.5" customHeight="1">
      <c r="A44" s="19" t="s">
        <v>20</v>
      </c>
      <c r="B44" s="19">
        <v>456</v>
      </c>
      <c r="C44" s="46">
        <v>25.179458862506905</v>
      </c>
      <c r="D44" s="19">
        <v>1233</v>
      </c>
      <c r="E44" s="46">
        <v>68.08393152954169</v>
      </c>
      <c r="F44" s="47">
        <v>0</v>
      </c>
      <c r="G44" s="48">
        <v>0</v>
      </c>
      <c r="H44" s="19">
        <v>122</v>
      </c>
      <c r="I44" s="46">
        <v>6.736609607951408</v>
      </c>
      <c r="J44" s="19">
        <v>1811</v>
      </c>
      <c r="K44" s="43">
        <v>100</v>
      </c>
      <c r="M44" s="19">
        <v>1811</v>
      </c>
      <c r="N44" s="44">
        <v>105.22951772225451</v>
      </c>
      <c r="P44" s="46"/>
    </row>
    <row r="45" spans="1:16" s="30" customFormat="1" ht="10.5" customHeight="1">
      <c r="A45" s="19" t="s">
        <v>21</v>
      </c>
      <c r="B45" s="19">
        <v>472</v>
      </c>
      <c r="C45" s="46">
        <v>26.516853932584272</v>
      </c>
      <c r="D45" s="19">
        <v>1177</v>
      </c>
      <c r="E45" s="46">
        <v>66.12359550561798</v>
      </c>
      <c r="F45" s="47">
        <v>0</v>
      </c>
      <c r="G45" s="48">
        <v>0</v>
      </c>
      <c r="H45" s="19">
        <v>131</v>
      </c>
      <c r="I45" s="46">
        <v>7.359550561797752</v>
      </c>
      <c r="J45" s="19">
        <v>1780</v>
      </c>
      <c r="K45" s="43">
        <v>100</v>
      </c>
      <c r="M45" s="19">
        <v>1780</v>
      </c>
      <c r="N45" s="44">
        <v>103.42823939570019</v>
      </c>
      <c r="P45" s="46"/>
    </row>
    <row r="46" spans="1:16" s="30" customFormat="1" ht="10.5" customHeight="1">
      <c r="A46" s="19" t="s">
        <v>22</v>
      </c>
      <c r="B46" s="19">
        <v>467</v>
      </c>
      <c r="C46" s="46">
        <v>26.428975664968874</v>
      </c>
      <c r="D46" s="19">
        <v>1178</v>
      </c>
      <c r="E46" s="46">
        <v>66.66666666666666</v>
      </c>
      <c r="F46" s="47">
        <v>0</v>
      </c>
      <c r="G46" s="48">
        <v>0</v>
      </c>
      <c r="H46" s="19">
        <v>122</v>
      </c>
      <c r="I46" s="46">
        <v>6.90435766836446</v>
      </c>
      <c r="J46" s="19">
        <v>1767</v>
      </c>
      <c r="K46" s="43">
        <v>100</v>
      </c>
      <c r="M46" s="19">
        <v>1767</v>
      </c>
      <c r="N46" s="44">
        <v>102.67286461359674</v>
      </c>
      <c r="P46" s="46"/>
    </row>
    <row r="47" spans="1:16" s="30" customFormat="1" ht="10.5" customHeight="1">
      <c r="A47" s="19" t="s">
        <v>23</v>
      </c>
      <c r="B47" s="19">
        <v>471</v>
      </c>
      <c r="C47" s="46">
        <v>27.689594356261022</v>
      </c>
      <c r="D47" s="19">
        <v>1105</v>
      </c>
      <c r="E47" s="46">
        <v>64.9617871840094</v>
      </c>
      <c r="F47" s="47">
        <v>0</v>
      </c>
      <c r="G47" s="48">
        <v>0</v>
      </c>
      <c r="H47" s="19">
        <v>125</v>
      </c>
      <c r="I47" s="46">
        <v>7.348618459729571</v>
      </c>
      <c r="J47" s="19">
        <v>1701</v>
      </c>
      <c r="K47" s="43">
        <v>100</v>
      </c>
      <c r="M47" s="19">
        <v>1701</v>
      </c>
      <c r="N47" s="44">
        <v>98.83788495061012</v>
      </c>
      <c r="P47" s="46"/>
    </row>
    <row r="48" spans="1:14" s="30" customFormat="1" ht="10.5" customHeight="1">
      <c r="A48" s="19" t="s">
        <v>36</v>
      </c>
      <c r="B48" s="19">
        <v>490</v>
      </c>
      <c r="C48" s="46">
        <v>29.062870699881376</v>
      </c>
      <c r="D48" s="19">
        <v>1086</v>
      </c>
      <c r="E48" s="46">
        <v>64.41281138790036</v>
      </c>
      <c r="F48" s="47">
        <v>0</v>
      </c>
      <c r="G48" s="48">
        <v>0</v>
      </c>
      <c r="H48" s="19">
        <v>110</v>
      </c>
      <c r="I48" s="46">
        <v>6.524317912218268</v>
      </c>
      <c r="J48" s="19">
        <v>1686</v>
      </c>
      <c r="K48" s="43">
        <v>100</v>
      </c>
      <c r="M48" s="19">
        <v>1686</v>
      </c>
      <c r="N48" s="44">
        <v>97.96629866356768</v>
      </c>
    </row>
    <row r="49" spans="1:14" ht="10.5" customHeight="1">
      <c r="A49" s="19" t="s">
        <v>37</v>
      </c>
      <c r="B49" s="19">
        <v>522</v>
      </c>
      <c r="C49" s="31">
        <v>30.243337195828502</v>
      </c>
      <c r="D49" s="19">
        <v>1098</v>
      </c>
      <c r="E49" s="31">
        <v>63.61529548088064</v>
      </c>
      <c r="F49" s="47">
        <v>0</v>
      </c>
      <c r="G49" s="89">
        <v>0</v>
      </c>
      <c r="H49" s="19">
        <v>106</v>
      </c>
      <c r="I49" s="31">
        <v>6.1413673232908454</v>
      </c>
      <c r="J49" s="19">
        <v>1726</v>
      </c>
      <c r="K49" s="43">
        <v>100</v>
      </c>
      <c r="M49" s="19">
        <v>1726</v>
      </c>
      <c r="N49" s="29">
        <v>100.29052876234746</v>
      </c>
    </row>
    <row r="50" spans="1:14" s="30" customFormat="1" ht="10.5" customHeight="1">
      <c r="A50" s="19" t="s">
        <v>41</v>
      </c>
      <c r="B50" s="19">
        <v>519</v>
      </c>
      <c r="C50" s="31">
        <v>30.174418604651166</v>
      </c>
      <c r="D50" s="19">
        <v>1083</v>
      </c>
      <c r="E50" s="31">
        <v>62.96511627906977</v>
      </c>
      <c r="F50" s="47">
        <v>0</v>
      </c>
      <c r="G50" s="89">
        <v>0</v>
      </c>
      <c r="H50" s="19">
        <v>118</v>
      </c>
      <c r="I50" s="31">
        <v>6.86046511627907</v>
      </c>
      <c r="J50" s="19">
        <v>1720</v>
      </c>
      <c r="K50" s="43">
        <v>100</v>
      </c>
      <c r="M50" s="19">
        <v>1720</v>
      </c>
      <c r="N50" s="29">
        <v>99.9418942475305</v>
      </c>
    </row>
    <row r="51" spans="1:14" s="30" customFormat="1" ht="10.5" customHeight="1">
      <c r="A51" s="19" t="s">
        <v>42</v>
      </c>
      <c r="B51" s="19">
        <v>552</v>
      </c>
      <c r="C51" s="31">
        <f aca="true" t="shared" si="15" ref="C51:C57">B51/J51*100</f>
        <v>30.82077051926298</v>
      </c>
      <c r="D51" s="19">
        <v>1110</v>
      </c>
      <c r="E51" s="31">
        <f aca="true" t="shared" si="16" ref="E51:E57">D51/J51*100</f>
        <v>61.97654941373534</v>
      </c>
      <c r="F51" s="47">
        <v>0</v>
      </c>
      <c r="G51" s="89">
        <v>0</v>
      </c>
      <c r="H51" s="19">
        <v>129</v>
      </c>
      <c r="I51" s="31">
        <f aca="true" t="shared" si="17" ref="I51:I57">H51/J51*100</f>
        <v>7.202680067001675</v>
      </c>
      <c r="J51" s="19">
        <f aca="true" t="shared" si="18" ref="J51:J57">SUM(H51,F51,D51,B51)</f>
        <v>1791</v>
      </c>
      <c r="K51" s="43">
        <v>100</v>
      </c>
      <c r="M51" s="19">
        <f aca="true" t="shared" si="19" ref="M51:M57">SUM(J51)</f>
        <v>1791</v>
      </c>
      <c r="N51" s="29">
        <f aca="true" t="shared" si="20" ref="N51:N57">M51/$M$42*100</f>
        <v>104.0674026728646</v>
      </c>
    </row>
    <row r="52" spans="1:14" s="30" customFormat="1" ht="10.5" customHeight="1">
      <c r="A52" s="19" t="s">
        <v>43</v>
      </c>
      <c r="B52" s="19">
        <v>537</v>
      </c>
      <c r="C52" s="31">
        <f t="shared" si="15"/>
        <v>29.489291598023065</v>
      </c>
      <c r="D52" s="19">
        <v>1136</v>
      </c>
      <c r="E52" s="31">
        <f t="shared" si="16"/>
        <v>62.38330587589237</v>
      </c>
      <c r="F52" s="47">
        <v>0</v>
      </c>
      <c r="G52" s="89">
        <v>0</v>
      </c>
      <c r="H52" s="19">
        <v>148</v>
      </c>
      <c r="I52" s="31">
        <f t="shared" si="17"/>
        <v>8.12740252608457</v>
      </c>
      <c r="J52" s="19">
        <f t="shared" si="18"/>
        <v>1821</v>
      </c>
      <c r="K52" s="43">
        <v>100</v>
      </c>
      <c r="M52" s="19">
        <f t="shared" si="19"/>
        <v>1821</v>
      </c>
      <c r="N52" s="29">
        <f t="shared" si="20"/>
        <v>105.81057524694945</v>
      </c>
    </row>
    <row r="53" spans="1:14" s="30" customFormat="1" ht="10.5" customHeight="1">
      <c r="A53" s="19" t="s">
        <v>63</v>
      </c>
      <c r="B53" s="19">
        <v>569</v>
      </c>
      <c r="C53" s="31">
        <f t="shared" si="15"/>
        <v>29.837441006816988</v>
      </c>
      <c r="D53" s="19">
        <v>1178</v>
      </c>
      <c r="E53" s="31">
        <f t="shared" si="16"/>
        <v>61.77241740954379</v>
      </c>
      <c r="F53" s="47">
        <v>0</v>
      </c>
      <c r="G53" s="89">
        <v>0</v>
      </c>
      <c r="H53" s="19">
        <f>108+52</f>
        <v>160</v>
      </c>
      <c r="I53" s="31">
        <f t="shared" si="17"/>
        <v>8.390141583639224</v>
      </c>
      <c r="J53" s="19">
        <f t="shared" si="18"/>
        <v>1907</v>
      </c>
      <c r="K53" s="43">
        <v>100</v>
      </c>
      <c r="M53" s="19">
        <f t="shared" si="19"/>
        <v>1907</v>
      </c>
      <c r="N53" s="29">
        <f t="shared" si="20"/>
        <v>110.80766995932598</v>
      </c>
    </row>
    <row r="54" spans="1:14" s="30" customFormat="1" ht="10.5" customHeight="1">
      <c r="A54" s="19" t="s">
        <v>64</v>
      </c>
      <c r="B54" s="19">
        <v>622</v>
      </c>
      <c r="C54" s="31">
        <f t="shared" si="15"/>
        <v>31.897435897435898</v>
      </c>
      <c r="D54" s="19">
        <v>1158</v>
      </c>
      <c r="E54" s="31">
        <f t="shared" si="16"/>
        <v>59.38461538461538</v>
      </c>
      <c r="F54" s="47">
        <v>0</v>
      </c>
      <c r="G54" s="89">
        <v>0</v>
      </c>
      <c r="H54" s="19">
        <v>170</v>
      </c>
      <c r="I54" s="31">
        <f t="shared" si="17"/>
        <v>8.717948717948717</v>
      </c>
      <c r="J54" s="19">
        <f t="shared" si="18"/>
        <v>1950</v>
      </c>
      <c r="K54" s="43">
        <f aca="true" t="shared" si="21" ref="K54:K59">SUM(I54,G54,E54,C54)</f>
        <v>100</v>
      </c>
      <c r="M54" s="19">
        <f t="shared" si="19"/>
        <v>1950</v>
      </c>
      <c r="N54" s="29">
        <f t="shared" si="20"/>
        <v>113.30621731551425</v>
      </c>
    </row>
    <row r="55" spans="1:14" s="30" customFormat="1" ht="10.5" customHeight="1">
      <c r="A55" s="19" t="s">
        <v>65</v>
      </c>
      <c r="B55" s="19">
        <v>642</v>
      </c>
      <c r="C55" s="31">
        <f t="shared" si="15"/>
        <v>32.47344461305007</v>
      </c>
      <c r="D55" s="19">
        <v>1147</v>
      </c>
      <c r="E55" s="31">
        <f t="shared" si="16"/>
        <v>58.01719777440566</v>
      </c>
      <c r="F55" s="47">
        <v>0</v>
      </c>
      <c r="G55" s="89">
        <v>0</v>
      </c>
      <c r="H55" s="19">
        <v>188</v>
      </c>
      <c r="I55" s="31">
        <f t="shared" si="17"/>
        <v>9.509357612544258</v>
      </c>
      <c r="J55" s="19">
        <f t="shared" si="18"/>
        <v>1977</v>
      </c>
      <c r="K55" s="43">
        <f t="shared" si="21"/>
        <v>100</v>
      </c>
      <c r="M55" s="19">
        <f t="shared" si="19"/>
        <v>1977</v>
      </c>
      <c r="N55" s="29">
        <f t="shared" si="20"/>
        <v>114.8750726321906</v>
      </c>
    </row>
    <row r="56" spans="1:14" s="30" customFormat="1" ht="10.5" customHeight="1">
      <c r="A56" s="19" t="s">
        <v>68</v>
      </c>
      <c r="B56" s="19">
        <v>609</v>
      </c>
      <c r="C56" s="31">
        <f>B56/J56*100</f>
        <v>31.039755351681958</v>
      </c>
      <c r="D56" s="19">
        <v>1170</v>
      </c>
      <c r="E56" s="31">
        <f>D56/J56*100</f>
        <v>59.63302752293578</v>
      </c>
      <c r="F56" s="47">
        <v>0</v>
      </c>
      <c r="G56" s="89">
        <v>0</v>
      </c>
      <c r="H56" s="19">
        <v>183</v>
      </c>
      <c r="I56" s="31">
        <f>H56/J56*100</f>
        <v>9.327217125382264</v>
      </c>
      <c r="J56" s="19">
        <f>SUM(H56,F56,D56,B56)</f>
        <v>1962</v>
      </c>
      <c r="K56" s="43">
        <f t="shared" si="21"/>
        <v>100</v>
      </c>
      <c r="M56" s="19">
        <f>SUM(J56)</f>
        <v>1962</v>
      </c>
      <c r="N56" s="29">
        <f t="shared" si="20"/>
        <v>114.00348634514816</v>
      </c>
    </row>
    <row r="57" spans="1:14" s="30" customFormat="1" ht="10.5" customHeight="1">
      <c r="A57" s="19" t="s">
        <v>72</v>
      </c>
      <c r="B57" s="19">
        <v>638</v>
      </c>
      <c r="C57" s="31">
        <f t="shared" si="15"/>
        <v>32.303797468354425</v>
      </c>
      <c r="D57" s="19">
        <v>1147</v>
      </c>
      <c r="E57" s="31">
        <f t="shared" si="16"/>
        <v>58.07594936708861</v>
      </c>
      <c r="F57" s="47">
        <v>0</v>
      </c>
      <c r="G57" s="89">
        <v>0</v>
      </c>
      <c r="H57" s="19">
        <v>190</v>
      </c>
      <c r="I57" s="31">
        <f t="shared" si="17"/>
        <v>9.620253164556962</v>
      </c>
      <c r="J57" s="19">
        <f t="shared" si="18"/>
        <v>1975</v>
      </c>
      <c r="K57" s="43">
        <f t="shared" si="21"/>
        <v>100</v>
      </c>
      <c r="M57" s="19">
        <f t="shared" si="19"/>
        <v>1975</v>
      </c>
      <c r="N57" s="29">
        <f t="shared" si="20"/>
        <v>114.7588611272516</v>
      </c>
    </row>
    <row r="58" spans="1:14" s="30" customFormat="1" ht="10.5" customHeight="1">
      <c r="A58" s="19" t="s">
        <v>100</v>
      </c>
      <c r="B58" s="19">
        <v>637</v>
      </c>
      <c r="C58" s="31">
        <f aca="true" t="shared" si="22" ref="C58:C63">B58/J58*100</f>
        <v>32.07452165156093</v>
      </c>
      <c r="D58" s="19">
        <v>1156</v>
      </c>
      <c r="E58" s="31">
        <f aca="true" t="shared" si="23" ref="E58:E63">D58/J58*100</f>
        <v>58.20745216515609</v>
      </c>
      <c r="F58" s="47">
        <v>0</v>
      </c>
      <c r="G58" s="89">
        <v>0</v>
      </c>
      <c r="H58" s="19">
        <v>193</v>
      </c>
      <c r="I58" s="31">
        <f aca="true" t="shared" si="24" ref="I58:I63">H58/J58*100</f>
        <v>9.718026183282982</v>
      </c>
      <c r="J58" s="19">
        <f aca="true" t="shared" si="25" ref="J58:J63">SUM(H58,F58,D58,B58)</f>
        <v>1986</v>
      </c>
      <c r="K58" s="43">
        <f t="shared" si="21"/>
        <v>100</v>
      </c>
      <c r="M58" s="19">
        <f aca="true" t="shared" si="26" ref="M58:M63">SUM(J58)</f>
        <v>1986</v>
      </c>
      <c r="N58" s="29">
        <f aca="true" t="shared" si="27" ref="N58:N63">M58/$M$42*100</f>
        <v>115.39802440441605</v>
      </c>
    </row>
    <row r="59" spans="1:14" s="30" customFormat="1" ht="10.5" customHeight="1">
      <c r="A59" s="19" t="s">
        <v>114</v>
      </c>
      <c r="B59" s="19">
        <v>663</v>
      </c>
      <c r="C59" s="31">
        <f t="shared" si="22"/>
        <v>32.773109243697476</v>
      </c>
      <c r="D59" s="19">
        <v>1178</v>
      </c>
      <c r="E59" s="31">
        <f t="shared" si="23"/>
        <v>58.23035096391498</v>
      </c>
      <c r="F59" s="47">
        <v>0</v>
      </c>
      <c r="G59" s="89">
        <v>0</v>
      </c>
      <c r="H59" s="19">
        <v>182</v>
      </c>
      <c r="I59" s="31">
        <f t="shared" si="24"/>
        <v>8.996539792387544</v>
      </c>
      <c r="J59" s="19">
        <f t="shared" si="25"/>
        <v>2023</v>
      </c>
      <c r="K59" s="43">
        <f t="shared" si="21"/>
        <v>100</v>
      </c>
      <c r="M59" s="19">
        <f t="shared" si="26"/>
        <v>2023</v>
      </c>
      <c r="N59" s="29">
        <f t="shared" si="27"/>
        <v>117.54793724578734</v>
      </c>
    </row>
    <row r="60" spans="1:14" s="30" customFormat="1" ht="10.5" customHeight="1">
      <c r="A60" s="19" t="s">
        <v>124</v>
      </c>
      <c r="B60" s="19">
        <v>640</v>
      </c>
      <c r="C60" s="31">
        <f t="shared" si="22"/>
        <v>31.341821743388838</v>
      </c>
      <c r="D60" s="19">
        <v>1224</v>
      </c>
      <c r="E60" s="31">
        <f t="shared" si="23"/>
        <v>59.94123408423114</v>
      </c>
      <c r="F60" s="47">
        <v>0</v>
      </c>
      <c r="G60" s="89">
        <v>0</v>
      </c>
      <c r="H60" s="19">
        <v>178</v>
      </c>
      <c r="I60" s="31">
        <f t="shared" si="24"/>
        <v>8.71694417238002</v>
      </c>
      <c r="J60" s="19">
        <f t="shared" si="25"/>
        <v>2042</v>
      </c>
      <c r="K60" s="43">
        <f>SUM(I60,G60,E60,C60)</f>
        <v>100</v>
      </c>
      <c r="M60" s="19">
        <f t="shared" si="26"/>
        <v>2042</v>
      </c>
      <c r="N60" s="29">
        <f t="shared" si="27"/>
        <v>118.65194654270772</v>
      </c>
    </row>
    <row r="61" spans="1:14" s="30" customFormat="1" ht="10.5" customHeight="1">
      <c r="A61" s="19" t="s">
        <v>129</v>
      </c>
      <c r="B61" s="19">
        <v>608</v>
      </c>
      <c r="C61" s="31">
        <f t="shared" si="22"/>
        <v>30.4</v>
      </c>
      <c r="D61" s="19">
        <v>1205</v>
      </c>
      <c r="E61" s="31">
        <f t="shared" si="23"/>
        <v>60.25</v>
      </c>
      <c r="F61" s="47">
        <v>0</v>
      </c>
      <c r="G61" s="89">
        <v>0</v>
      </c>
      <c r="H61" s="19">
        <v>187</v>
      </c>
      <c r="I61" s="31">
        <f t="shared" si="24"/>
        <v>9.35</v>
      </c>
      <c r="J61" s="19">
        <f t="shared" si="25"/>
        <v>2000</v>
      </c>
      <c r="K61" s="43">
        <f>SUM(I61,G61,E61,C61)</f>
        <v>100</v>
      </c>
      <c r="M61" s="19">
        <f t="shared" si="26"/>
        <v>2000</v>
      </c>
      <c r="N61" s="29">
        <f t="shared" si="27"/>
        <v>116.21150493898895</v>
      </c>
    </row>
    <row r="62" spans="1:14" s="30" customFormat="1" ht="10.5" customHeight="1">
      <c r="A62" s="19" t="s">
        <v>131</v>
      </c>
      <c r="B62" s="19">
        <v>601</v>
      </c>
      <c r="C62" s="31">
        <f t="shared" si="22"/>
        <v>30.29233870967742</v>
      </c>
      <c r="D62" s="19">
        <v>1207</v>
      </c>
      <c r="E62" s="31">
        <f t="shared" si="23"/>
        <v>60.8366935483871</v>
      </c>
      <c r="F62" s="47">
        <v>0</v>
      </c>
      <c r="G62" s="89">
        <v>0</v>
      </c>
      <c r="H62" s="19">
        <v>176</v>
      </c>
      <c r="I62" s="31">
        <f t="shared" si="24"/>
        <v>8.870967741935484</v>
      </c>
      <c r="J62" s="19">
        <f t="shared" si="25"/>
        <v>1984</v>
      </c>
      <c r="K62" s="43">
        <f>SUM(I62,G62,E62,C62)</f>
        <v>100.00000000000001</v>
      </c>
      <c r="M62" s="19">
        <f t="shared" si="26"/>
        <v>1984</v>
      </c>
      <c r="N62" s="29">
        <f t="shared" si="27"/>
        <v>115.28181289947706</v>
      </c>
    </row>
    <row r="63" spans="1:14" s="30" customFormat="1" ht="10.5" customHeight="1">
      <c r="A63" s="36" t="s">
        <v>142</v>
      </c>
      <c r="B63" s="36">
        <v>598</v>
      </c>
      <c r="C63" s="38">
        <f t="shared" si="22"/>
        <v>30.40162684290798</v>
      </c>
      <c r="D63" s="36">
        <v>1161</v>
      </c>
      <c r="E63" s="38">
        <f t="shared" si="23"/>
        <v>59.02389425521098</v>
      </c>
      <c r="F63" s="50">
        <v>6</v>
      </c>
      <c r="G63" s="92">
        <f>F63/J63*100</f>
        <v>0.3050330452465684</v>
      </c>
      <c r="H63" s="36">
        <v>202</v>
      </c>
      <c r="I63" s="38">
        <f t="shared" si="24"/>
        <v>10.269445856634468</v>
      </c>
      <c r="J63" s="36">
        <f t="shared" si="25"/>
        <v>1967</v>
      </c>
      <c r="K63" s="52">
        <f>SUM(I63,G63,E63,C63)</f>
        <v>100</v>
      </c>
      <c r="M63" s="36">
        <f t="shared" si="26"/>
        <v>1967</v>
      </c>
      <c r="N63" s="41">
        <f t="shared" si="27"/>
        <v>114.29401510749564</v>
      </c>
    </row>
    <row r="64" spans="1:16" ht="10.5" customHeight="1">
      <c r="A64" s="53"/>
      <c r="B64" s="53"/>
      <c r="C64" s="31"/>
      <c r="D64" s="53"/>
      <c r="E64" s="31"/>
      <c r="F64" s="48"/>
      <c r="G64" s="48"/>
      <c r="H64" s="53"/>
      <c r="I64" s="31"/>
      <c r="J64" s="53"/>
      <c r="K64" s="90"/>
      <c r="M64" s="53"/>
      <c r="N64" s="46"/>
      <c r="P64" s="42"/>
    </row>
    <row r="65" spans="1:14" ht="10.5" customHeight="1">
      <c r="A65" s="6" t="s">
        <v>46</v>
      </c>
      <c r="B65" s="7"/>
      <c r="C65" s="8"/>
      <c r="D65" s="7"/>
      <c r="E65" s="8"/>
      <c r="F65" s="7"/>
      <c r="G65" s="9"/>
      <c r="H65" s="7"/>
      <c r="I65" s="8"/>
      <c r="J65" s="7"/>
      <c r="K65" s="10"/>
      <c r="L65" s="9"/>
      <c r="M65" s="7"/>
      <c r="N65" s="8"/>
    </row>
    <row r="66" spans="1:14" ht="10.5" customHeight="1">
      <c r="A66" s="6" t="s">
        <v>62</v>
      </c>
      <c r="B66" s="7"/>
      <c r="C66" s="8"/>
      <c r="D66" s="7"/>
      <c r="E66" s="8"/>
      <c r="F66" s="7"/>
      <c r="G66" s="9"/>
      <c r="H66" s="7"/>
      <c r="I66" s="8"/>
      <c r="J66" s="7"/>
      <c r="K66" s="10"/>
      <c r="L66" s="9"/>
      <c r="M66" s="7"/>
      <c r="N66" s="8"/>
    </row>
    <row r="67" spans="1:14" ht="10.5" customHeight="1">
      <c r="A67" s="2"/>
      <c r="B67" s="2"/>
      <c r="C67" s="3"/>
      <c r="D67" s="2"/>
      <c r="E67" s="3"/>
      <c r="F67" s="2"/>
      <c r="G67" s="3"/>
      <c r="H67" s="2"/>
      <c r="I67" s="3"/>
      <c r="J67" s="2"/>
      <c r="K67" s="4"/>
      <c r="M67" s="2"/>
      <c r="N67" s="3"/>
    </row>
    <row r="68" spans="1:14" ht="10.5" customHeight="1">
      <c r="A68" s="11"/>
      <c r="B68" s="12" t="s">
        <v>7</v>
      </c>
      <c r="C68" s="13"/>
      <c r="D68" s="12" t="s">
        <v>6</v>
      </c>
      <c r="E68" s="13"/>
      <c r="F68" s="12" t="s">
        <v>0</v>
      </c>
      <c r="G68" s="13"/>
      <c r="H68" s="12" t="s">
        <v>1</v>
      </c>
      <c r="I68" s="13"/>
      <c r="J68" s="12" t="s">
        <v>4</v>
      </c>
      <c r="K68" s="14"/>
      <c r="M68" s="12" t="s">
        <v>11</v>
      </c>
      <c r="N68" s="15"/>
    </row>
    <row r="69" spans="1:14" ht="10.5" customHeight="1">
      <c r="A69" s="16" t="s">
        <v>12</v>
      </c>
      <c r="B69" s="17" t="s">
        <v>5</v>
      </c>
      <c r="C69" s="18"/>
      <c r="D69" s="16" t="s">
        <v>8</v>
      </c>
      <c r="E69" s="8"/>
      <c r="F69" s="19"/>
      <c r="G69" s="3"/>
      <c r="H69" s="358" t="str">
        <f>"+VGC"</f>
        <v>+VGC</v>
      </c>
      <c r="I69" s="359"/>
      <c r="J69" s="19"/>
      <c r="K69" s="20"/>
      <c r="M69" s="16" t="s">
        <v>10</v>
      </c>
      <c r="N69" s="21"/>
    </row>
    <row r="70" spans="1:14" ht="10.5" customHeight="1">
      <c r="A70" s="22"/>
      <c r="B70" s="23" t="s">
        <v>13</v>
      </c>
      <c r="C70" s="24" t="s">
        <v>14</v>
      </c>
      <c r="D70" s="23" t="s">
        <v>13</v>
      </c>
      <c r="E70" s="24" t="s">
        <v>14</v>
      </c>
      <c r="F70" s="23" t="s">
        <v>13</v>
      </c>
      <c r="G70" s="24" t="s">
        <v>14</v>
      </c>
      <c r="H70" s="23" t="s">
        <v>13</v>
      </c>
      <c r="I70" s="24" t="s">
        <v>14</v>
      </c>
      <c r="J70" s="23" t="s">
        <v>13</v>
      </c>
      <c r="K70" s="25" t="s">
        <v>14</v>
      </c>
      <c r="L70" s="26"/>
      <c r="M70" s="23" t="s">
        <v>13</v>
      </c>
      <c r="N70" s="25" t="s">
        <v>14</v>
      </c>
    </row>
    <row r="71" spans="1:16" ht="10.5" customHeight="1">
      <c r="A71" s="19" t="s">
        <v>15</v>
      </c>
      <c r="B71" s="19">
        <v>31251</v>
      </c>
      <c r="C71" s="46">
        <v>12.917532974822985</v>
      </c>
      <c r="D71" s="19">
        <v>166767</v>
      </c>
      <c r="E71" s="46">
        <v>68.93277724272198</v>
      </c>
      <c r="F71" s="19">
        <v>281</v>
      </c>
      <c r="G71" s="46">
        <v>0.11615073968593832</v>
      </c>
      <c r="H71" s="19">
        <v>43628</v>
      </c>
      <c r="I71" s="46">
        <v>18.0335390427691</v>
      </c>
      <c r="J71" s="19">
        <v>241927</v>
      </c>
      <c r="K71" s="43">
        <v>100</v>
      </c>
      <c r="L71" s="32"/>
      <c r="M71" s="19">
        <v>241927</v>
      </c>
      <c r="N71" s="44">
        <v>94.69619574364816</v>
      </c>
      <c r="O71" s="32"/>
      <c r="P71" s="2"/>
    </row>
    <row r="72" spans="1:16" s="30" customFormat="1" ht="10.5" customHeight="1">
      <c r="A72" s="19" t="s">
        <v>16</v>
      </c>
      <c r="B72" s="19">
        <v>31847</v>
      </c>
      <c r="C72" s="46">
        <v>12.782824046014474</v>
      </c>
      <c r="D72" s="19">
        <v>171219</v>
      </c>
      <c r="E72" s="46">
        <v>68.724286442508</v>
      </c>
      <c r="F72" s="19">
        <v>277</v>
      </c>
      <c r="G72" s="46">
        <v>0.1111829139556633</v>
      </c>
      <c r="H72" s="19">
        <v>45796</v>
      </c>
      <c r="I72" s="46">
        <v>18.381706597521866</v>
      </c>
      <c r="J72" s="19">
        <v>249139</v>
      </c>
      <c r="K72" s="43">
        <v>100</v>
      </c>
      <c r="M72" s="19">
        <v>249139</v>
      </c>
      <c r="N72" s="44">
        <v>97.51915045189978</v>
      </c>
      <c r="P72" s="2"/>
    </row>
    <row r="73" spans="1:16" s="30" customFormat="1" ht="10.5" customHeight="1">
      <c r="A73" s="19" t="s">
        <v>17</v>
      </c>
      <c r="B73" s="19">
        <v>32390</v>
      </c>
      <c r="C73" s="46">
        <v>12.715374257550122</v>
      </c>
      <c r="D73" s="19">
        <v>174410</v>
      </c>
      <c r="E73" s="46">
        <v>68.46830578139293</v>
      </c>
      <c r="F73" s="19">
        <v>261</v>
      </c>
      <c r="G73" s="46">
        <v>0.10246102751530045</v>
      </c>
      <c r="H73" s="19">
        <v>47670</v>
      </c>
      <c r="I73" s="46">
        <v>18.71385893354166</v>
      </c>
      <c r="J73" s="19">
        <v>254731</v>
      </c>
      <c r="K73" s="43">
        <v>100</v>
      </c>
      <c r="M73" s="19">
        <v>254731</v>
      </c>
      <c r="N73" s="44">
        <v>99.70799719739938</v>
      </c>
      <c r="P73" s="2"/>
    </row>
    <row r="74" spans="1:16" s="30" customFormat="1" ht="10.5" customHeight="1">
      <c r="A74" s="19" t="s">
        <v>18</v>
      </c>
      <c r="B74" s="19">
        <v>32457</v>
      </c>
      <c r="C74" s="46">
        <v>12.7044704611374</v>
      </c>
      <c r="D74" s="19">
        <v>174251</v>
      </c>
      <c r="E74" s="46">
        <v>68.20613988734799</v>
      </c>
      <c r="F74" s="19">
        <v>264</v>
      </c>
      <c r="G74" s="46">
        <v>0.10333611244847873</v>
      </c>
      <c r="H74" s="19">
        <v>48505</v>
      </c>
      <c r="I74" s="46">
        <v>18.986053539066138</v>
      </c>
      <c r="J74" s="19">
        <v>255477</v>
      </c>
      <c r="K74" s="43">
        <v>100</v>
      </c>
      <c r="M74" s="33">
        <v>255477</v>
      </c>
      <c r="N74" s="34">
        <v>100</v>
      </c>
      <c r="P74" s="2"/>
    </row>
    <row r="75" spans="1:14" s="30" customFormat="1" ht="10.5" customHeight="1">
      <c r="A75" s="19" t="s">
        <v>19</v>
      </c>
      <c r="B75" s="19">
        <v>32741</v>
      </c>
      <c r="C75" s="46">
        <v>12.93890761649206</v>
      </c>
      <c r="D75" s="19">
        <v>171149</v>
      </c>
      <c r="E75" s="46">
        <v>67.63633058412996</v>
      </c>
      <c r="F75" s="19">
        <v>255</v>
      </c>
      <c r="G75" s="46">
        <v>0.10077338634145185</v>
      </c>
      <c r="H75" s="19">
        <v>48898</v>
      </c>
      <c r="I75" s="46">
        <v>19.32398841303652</v>
      </c>
      <c r="J75" s="19">
        <v>253043</v>
      </c>
      <c r="K75" s="43">
        <v>100</v>
      </c>
      <c r="M75" s="19">
        <v>253043</v>
      </c>
      <c r="N75" s="44">
        <v>99.0472723571985</v>
      </c>
    </row>
    <row r="76" spans="1:14" s="30" customFormat="1" ht="10.5" customHeight="1">
      <c r="A76" s="19" t="s">
        <v>20</v>
      </c>
      <c r="B76" s="19">
        <v>32442</v>
      </c>
      <c r="C76" s="46">
        <v>13.107084419126114</v>
      </c>
      <c r="D76" s="19">
        <v>165370</v>
      </c>
      <c r="E76" s="46">
        <v>66.81211239722845</v>
      </c>
      <c r="F76" s="19">
        <v>244</v>
      </c>
      <c r="G76" s="46">
        <v>0.09857988404743147</v>
      </c>
      <c r="H76" s="19">
        <v>49459</v>
      </c>
      <c r="I76" s="46">
        <v>19.982223299598004</v>
      </c>
      <c r="J76" s="19">
        <v>247515</v>
      </c>
      <c r="K76" s="43">
        <v>100</v>
      </c>
      <c r="M76" s="19">
        <v>247515</v>
      </c>
      <c r="N76" s="44">
        <v>96.88347679047429</v>
      </c>
    </row>
    <row r="77" spans="1:14" s="30" customFormat="1" ht="10.5" customHeight="1">
      <c r="A77" s="19" t="s">
        <v>21</v>
      </c>
      <c r="B77" s="19">
        <v>31706</v>
      </c>
      <c r="C77" s="46">
        <v>13.06811858825081</v>
      </c>
      <c r="D77" s="19">
        <v>160405</v>
      </c>
      <c r="E77" s="46">
        <v>66.1134032091204</v>
      </c>
      <c r="F77" s="19">
        <v>233</v>
      </c>
      <c r="G77" s="46">
        <v>0.09603455595352421</v>
      </c>
      <c r="H77" s="19">
        <v>50277</v>
      </c>
      <c r="I77" s="46">
        <v>20.722443646675266</v>
      </c>
      <c r="J77" s="19">
        <v>242621</v>
      </c>
      <c r="K77" s="43">
        <v>100</v>
      </c>
      <c r="M77" s="19">
        <v>242621</v>
      </c>
      <c r="N77" s="44">
        <v>94.96784446349378</v>
      </c>
    </row>
    <row r="78" spans="1:14" s="30" customFormat="1" ht="10.5" customHeight="1">
      <c r="A78" s="19" t="s">
        <v>22</v>
      </c>
      <c r="B78" s="19">
        <v>31624</v>
      </c>
      <c r="C78" s="46">
        <v>13.140857829082417</v>
      </c>
      <c r="D78" s="19">
        <v>157454</v>
      </c>
      <c r="E78" s="46">
        <v>65.42754327790105</v>
      </c>
      <c r="F78" s="19">
        <v>148</v>
      </c>
      <c r="G78" s="46">
        <v>0.06149908166911831</v>
      </c>
      <c r="H78" s="19">
        <v>51428</v>
      </c>
      <c r="I78" s="46">
        <v>21.370099811347412</v>
      </c>
      <c r="J78" s="19">
        <v>240654</v>
      </c>
      <c r="K78" s="43">
        <v>100</v>
      </c>
      <c r="M78" s="19">
        <v>240654</v>
      </c>
      <c r="N78" s="44">
        <v>94.19791214081894</v>
      </c>
    </row>
    <row r="79" spans="1:14" s="30" customFormat="1" ht="10.5" customHeight="1">
      <c r="A79" s="19" t="s">
        <v>23</v>
      </c>
      <c r="B79" s="19">
        <v>31498</v>
      </c>
      <c r="C79" s="46">
        <v>13.09241755409798</v>
      </c>
      <c r="D79" s="19">
        <v>156301</v>
      </c>
      <c r="E79" s="46">
        <v>64.96786958292806</v>
      </c>
      <c r="F79" s="19">
        <v>149</v>
      </c>
      <c r="G79" s="46">
        <v>0.061933145455603494</v>
      </c>
      <c r="H79" s="19">
        <v>52634</v>
      </c>
      <c r="I79" s="46">
        <v>21.87777971751835</v>
      </c>
      <c r="J79" s="19">
        <v>240582</v>
      </c>
      <c r="K79" s="43">
        <v>100</v>
      </c>
      <c r="M79" s="19">
        <v>240582</v>
      </c>
      <c r="N79" s="44">
        <v>94.16972956469662</v>
      </c>
    </row>
    <row r="80" spans="1:14" s="30" customFormat="1" ht="10.5" customHeight="1">
      <c r="A80" s="19" t="s">
        <v>36</v>
      </c>
      <c r="B80" s="19">
        <v>31633</v>
      </c>
      <c r="C80" s="46">
        <v>13.207712606052509</v>
      </c>
      <c r="D80" s="19">
        <v>154738</v>
      </c>
      <c r="E80" s="46">
        <v>64.60768922439709</v>
      </c>
      <c r="F80" s="19">
        <v>156</v>
      </c>
      <c r="G80" s="46">
        <v>0.06513461153049636</v>
      </c>
      <c r="H80" s="19">
        <v>52977</v>
      </c>
      <c r="I80" s="46">
        <v>22.11946355801991</v>
      </c>
      <c r="J80" s="19">
        <v>239504</v>
      </c>
      <c r="K80" s="43">
        <v>100</v>
      </c>
      <c r="M80" s="19">
        <v>239504</v>
      </c>
      <c r="N80" s="44">
        <v>93.74777377219867</v>
      </c>
    </row>
    <row r="81" spans="1:14" ht="10.5" customHeight="1">
      <c r="A81" s="19" t="s">
        <v>37</v>
      </c>
      <c r="B81" s="19">
        <v>32857</v>
      </c>
      <c r="C81" s="31">
        <v>13.797172287239182</v>
      </c>
      <c r="D81" s="19">
        <v>153008</v>
      </c>
      <c r="E81" s="46">
        <v>64.2504713554461</v>
      </c>
      <c r="F81" s="19">
        <v>136</v>
      </c>
      <c r="G81" s="46">
        <v>0.057108544026068374</v>
      </c>
      <c r="H81" s="19">
        <v>52142</v>
      </c>
      <c r="I81" s="46">
        <v>21.895247813288655</v>
      </c>
      <c r="J81" s="19">
        <v>238143</v>
      </c>
      <c r="K81" s="43">
        <v>100</v>
      </c>
      <c r="M81" s="19">
        <v>238143</v>
      </c>
      <c r="N81" s="29">
        <v>93.2150447985533</v>
      </c>
    </row>
    <row r="82" spans="1:14" s="30" customFormat="1" ht="10.5" customHeight="1">
      <c r="A82" s="19" t="s">
        <v>41</v>
      </c>
      <c r="B82" s="19">
        <v>32852</v>
      </c>
      <c r="C82" s="31">
        <v>13.880872603741059</v>
      </c>
      <c r="D82" s="19">
        <v>151148</v>
      </c>
      <c r="E82" s="46">
        <v>63.864182768484525</v>
      </c>
      <c r="F82" s="19">
        <v>138</v>
      </c>
      <c r="G82" s="46">
        <v>0.058308791529169186</v>
      </c>
      <c r="H82" s="19">
        <v>52533</v>
      </c>
      <c r="I82" s="46">
        <v>22.196635836245253</v>
      </c>
      <c r="J82" s="19">
        <v>236671</v>
      </c>
      <c r="K82" s="43">
        <v>100</v>
      </c>
      <c r="M82" s="19">
        <v>236671</v>
      </c>
      <c r="N82" s="29">
        <v>92.63886768671935</v>
      </c>
    </row>
    <row r="83" spans="1:14" s="30" customFormat="1" ht="10.5" customHeight="1">
      <c r="A83" s="19" t="s">
        <v>42</v>
      </c>
      <c r="B83" s="19">
        <f aca="true" t="shared" si="28" ref="B83:B95">SUM(B51,B19)</f>
        <v>32858</v>
      </c>
      <c r="C83" s="31">
        <f aca="true" t="shared" si="29" ref="C83:C89">B83/J83*100</f>
        <v>13.984329447615156</v>
      </c>
      <c r="D83" s="19">
        <f aca="true" t="shared" si="30" ref="D83:D95">SUM(D51,D19)</f>
        <v>149363</v>
      </c>
      <c r="E83" s="46">
        <f aca="true" t="shared" si="31" ref="E83:E89">D83/J83*100</f>
        <v>63.56873209824525</v>
      </c>
      <c r="F83" s="19">
        <f aca="true" t="shared" si="32" ref="F83:F95">SUM(F51,F19)</f>
        <v>129</v>
      </c>
      <c r="G83" s="46">
        <f aca="true" t="shared" si="33" ref="G83:G89">F83/J83*100</f>
        <v>0.054902261207083664</v>
      </c>
      <c r="H83" s="19">
        <f aca="true" t="shared" si="34" ref="H83:H95">SUM(H51,H19)</f>
        <v>52613</v>
      </c>
      <c r="I83" s="46">
        <f aca="true" t="shared" si="35" ref="I83:I89">H83/J83*100</f>
        <v>22.392036192932505</v>
      </c>
      <c r="J83" s="19">
        <f aca="true" t="shared" si="36" ref="J83:J95">SUM(J51,J19)</f>
        <v>234963</v>
      </c>
      <c r="K83" s="43">
        <v>100</v>
      </c>
      <c r="M83" s="19">
        <f aca="true" t="shared" si="37" ref="M83:M95">SUM(M51,M19)</f>
        <v>234963</v>
      </c>
      <c r="N83" s="29">
        <f aca="true" t="shared" si="38" ref="N83:N89">M83/$M$74*100</f>
        <v>91.97031435315117</v>
      </c>
    </row>
    <row r="84" spans="1:14" s="30" customFormat="1" ht="10.5" customHeight="1">
      <c r="A84" s="19" t="s">
        <v>43</v>
      </c>
      <c r="B84" s="19">
        <f t="shared" si="28"/>
        <v>32943</v>
      </c>
      <c r="C84" s="31">
        <f t="shared" si="29"/>
        <v>14.046390653647723</v>
      </c>
      <c r="D84" s="19">
        <f t="shared" si="30"/>
        <v>148616</v>
      </c>
      <c r="E84" s="46">
        <f t="shared" si="31"/>
        <v>63.36758623630239</v>
      </c>
      <c r="F84" s="19">
        <f t="shared" si="32"/>
        <v>117</v>
      </c>
      <c r="G84" s="46">
        <f t="shared" si="33"/>
        <v>0.04988700805867053</v>
      </c>
      <c r="H84" s="19">
        <f t="shared" si="34"/>
        <v>52854</v>
      </c>
      <c r="I84" s="46">
        <f t="shared" si="35"/>
        <v>22.536136101991218</v>
      </c>
      <c r="J84" s="19">
        <f t="shared" si="36"/>
        <v>234530</v>
      </c>
      <c r="K84" s="43">
        <v>100</v>
      </c>
      <c r="M84" s="19">
        <f t="shared" si="37"/>
        <v>234530</v>
      </c>
      <c r="N84" s="29">
        <f t="shared" si="38"/>
        <v>91.80082747174893</v>
      </c>
    </row>
    <row r="85" spans="1:14" s="30" customFormat="1" ht="10.5" customHeight="1">
      <c r="A85" s="19" t="s">
        <v>63</v>
      </c>
      <c r="B85" s="19">
        <f t="shared" si="28"/>
        <v>33275</v>
      </c>
      <c r="C85" s="31">
        <f t="shared" si="29"/>
        <v>14.144466973572909</v>
      </c>
      <c r="D85" s="19">
        <f t="shared" si="30"/>
        <v>148460</v>
      </c>
      <c r="E85" s="46">
        <f t="shared" si="31"/>
        <v>63.10706436954572</v>
      </c>
      <c r="F85" s="19">
        <f t="shared" si="32"/>
        <v>129</v>
      </c>
      <c r="G85" s="46">
        <f t="shared" si="33"/>
        <v>0.054835048522641774</v>
      </c>
      <c r="H85" s="19">
        <f t="shared" si="34"/>
        <v>53387</v>
      </c>
      <c r="I85" s="46">
        <f t="shared" si="35"/>
        <v>22.69363360835873</v>
      </c>
      <c r="J85" s="19">
        <f t="shared" si="36"/>
        <v>235251</v>
      </c>
      <c r="K85" s="43">
        <v>100</v>
      </c>
      <c r="M85" s="19">
        <f t="shared" si="37"/>
        <v>235251</v>
      </c>
      <c r="N85" s="29">
        <f t="shared" si="38"/>
        <v>92.08304465764041</v>
      </c>
    </row>
    <row r="86" spans="1:15" s="30" customFormat="1" ht="10.5" customHeight="1">
      <c r="A86" s="19" t="s">
        <v>64</v>
      </c>
      <c r="B86" s="19">
        <f t="shared" si="28"/>
        <v>33900</v>
      </c>
      <c r="C86" s="31">
        <f t="shared" si="29"/>
        <v>14.155670619675965</v>
      </c>
      <c r="D86" s="19">
        <f t="shared" si="30"/>
        <v>150730</v>
      </c>
      <c r="E86" s="46">
        <f t="shared" si="31"/>
        <v>62.940537831969266</v>
      </c>
      <c r="F86" s="19">
        <f t="shared" si="32"/>
        <v>140</v>
      </c>
      <c r="G86" s="46">
        <f t="shared" si="33"/>
        <v>0.05845999665942877</v>
      </c>
      <c r="H86" s="19">
        <f t="shared" si="34"/>
        <v>54710</v>
      </c>
      <c r="I86" s="46">
        <f t="shared" si="35"/>
        <v>22.845331551695338</v>
      </c>
      <c r="J86" s="19">
        <f t="shared" si="36"/>
        <v>239480</v>
      </c>
      <c r="K86" s="43">
        <v>100</v>
      </c>
      <c r="M86" s="19">
        <f t="shared" si="37"/>
        <v>239480</v>
      </c>
      <c r="N86" s="29">
        <f t="shared" si="38"/>
        <v>93.73837958015791</v>
      </c>
      <c r="O86" s="46"/>
    </row>
    <row r="87" spans="1:15" s="30" customFormat="1" ht="10.5" customHeight="1">
      <c r="A87" s="19" t="s">
        <v>65</v>
      </c>
      <c r="B87" s="19">
        <f t="shared" si="28"/>
        <v>35078</v>
      </c>
      <c r="C87" s="31">
        <f t="shared" si="29"/>
        <v>14.290777685886441</v>
      </c>
      <c r="D87" s="19">
        <f t="shared" si="30"/>
        <v>153682</v>
      </c>
      <c r="E87" s="46">
        <f t="shared" si="31"/>
        <v>62.61004892874167</v>
      </c>
      <c r="F87" s="19">
        <f t="shared" si="32"/>
        <v>151</v>
      </c>
      <c r="G87" s="46">
        <f t="shared" si="33"/>
        <v>0.06151740209159167</v>
      </c>
      <c r="H87" s="19">
        <f t="shared" si="34"/>
        <v>56548</v>
      </c>
      <c r="I87" s="46">
        <f t="shared" si="35"/>
        <v>23.037655983280303</v>
      </c>
      <c r="J87" s="19">
        <f t="shared" si="36"/>
        <v>245459</v>
      </c>
      <c r="K87" s="43">
        <v>100</v>
      </c>
      <c r="M87" s="19">
        <f t="shared" si="37"/>
        <v>245459</v>
      </c>
      <c r="N87" s="29">
        <f t="shared" si="38"/>
        <v>96.07870767231492</v>
      </c>
      <c r="O87" s="46"/>
    </row>
    <row r="88" spans="1:15" s="30" customFormat="1" ht="10.5" customHeight="1">
      <c r="A88" s="19" t="s">
        <v>68</v>
      </c>
      <c r="B88" s="19">
        <f t="shared" si="28"/>
        <v>36464</v>
      </c>
      <c r="C88" s="31">
        <f>B88/J88*100</f>
        <v>14.449600361398518</v>
      </c>
      <c r="D88" s="19">
        <f t="shared" si="30"/>
        <v>157945</v>
      </c>
      <c r="E88" s="46">
        <f>D88/J88*100</f>
        <v>62.588913149437495</v>
      </c>
      <c r="F88" s="19">
        <f t="shared" si="32"/>
        <v>147</v>
      </c>
      <c r="G88" s="46">
        <f>F88/J88*100</f>
        <v>0.05825173467325532</v>
      </c>
      <c r="H88" s="19">
        <f t="shared" si="34"/>
        <v>57797</v>
      </c>
      <c r="I88" s="46">
        <f>H88/J88*100</f>
        <v>22.903234754490732</v>
      </c>
      <c r="J88" s="19">
        <f t="shared" si="36"/>
        <v>252353</v>
      </c>
      <c r="K88" s="43">
        <v>100</v>
      </c>
      <c r="M88" s="19">
        <f t="shared" si="37"/>
        <v>252353</v>
      </c>
      <c r="N88" s="29">
        <f t="shared" si="38"/>
        <v>98.77718933602634</v>
      </c>
      <c r="O88" s="46"/>
    </row>
    <row r="89" spans="1:15" s="30" customFormat="1" ht="10.5" customHeight="1">
      <c r="A89" s="19" t="s">
        <v>72</v>
      </c>
      <c r="B89" s="19">
        <f t="shared" si="28"/>
        <v>37740</v>
      </c>
      <c r="C89" s="31">
        <f t="shared" si="29"/>
        <v>14.549015223651596</v>
      </c>
      <c r="D89" s="19">
        <f t="shared" si="30"/>
        <v>161518</v>
      </c>
      <c r="E89" s="46">
        <f t="shared" si="31"/>
        <v>62.266238497449876</v>
      </c>
      <c r="F89" s="19">
        <f t="shared" si="32"/>
        <v>153</v>
      </c>
      <c r="G89" s="46">
        <f t="shared" si="33"/>
        <v>0.05898249414993889</v>
      </c>
      <c r="H89" s="19">
        <f t="shared" si="34"/>
        <v>59988</v>
      </c>
      <c r="I89" s="46">
        <f t="shared" si="35"/>
        <v>23.125763784748592</v>
      </c>
      <c r="J89" s="19">
        <f t="shared" si="36"/>
        <v>259399</v>
      </c>
      <c r="K89" s="43">
        <v>100</v>
      </c>
      <c r="M89" s="19">
        <f t="shared" si="37"/>
        <v>259399</v>
      </c>
      <c r="N89" s="29">
        <f t="shared" si="38"/>
        <v>101.5351675493293</v>
      </c>
      <c r="O89" s="46"/>
    </row>
    <row r="90" spans="1:15" s="30" customFormat="1" ht="10.5" customHeight="1">
      <c r="A90" s="19" t="s">
        <v>100</v>
      </c>
      <c r="B90" s="19">
        <f t="shared" si="28"/>
        <v>38743</v>
      </c>
      <c r="C90" s="31">
        <f aca="true" t="shared" si="39" ref="C90:C95">B90/J90*100</f>
        <v>14.64271001439969</v>
      </c>
      <c r="D90" s="19">
        <f t="shared" si="30"/>
        <v>164234</v>
      </c>
      <c r="E90" s="46">
        <f aca="true" t="shared" si="40" ref="E90:E95">D90/J90*100</f>
        <v>62.071363510954725</v>
      </c>
      <c r="F90" s="19">
        <f t="shared" si="32"/>
        <v>143</v>
      </c>
      <c r="G90" s="46">
        <f aca="true" t="shared" si="41" ref="G90:G95">F90/J90*100</f>
        <v>0.05404608657200413</v>
      </c>
      <c r="H90" s="19">
        <f t="shared" si="34"/>
        <v>61469</v>
      </c>
      <c r="I90" s="46">
        <f aca="true" t="shared" si="42" ref="I90:I95">H90/J90*100</f>
        <v>23.231880388073577</v>
      </c>
      <c r="J90" s="19">
        <f t="shared" si="36"/>
        <v>264589</v>
      </c>
      <c r="K90" s="43">
        <v>100</v>
      </c>
      <c r="M90" s="19">
        <f t="shared" si="37"/>
        <v>264589</v>
      </c>
      <c r="N90" s="29">
        <f aca="true" t="shared" si="43" ref="N90:N95">M90/$M$74*100</f>
        <v>103.56666157814598</v>
      </c>
      <c r="O90" s="46"/>
    </row>
    <row r="91" spans="1:15" s="30" customFormat="1" ht="10.5" customHeight="1">
      <c r="A91" s="19" t="s">
        <v>114</v>
      </c>
      <c r="B91" s="19">
        <f t="shared" si="28"/>
        <v>39449</v>
      </c>
      <c r="C91" s="31">
        <f t="shared" si="39"/>
        <v>14.721094426366541</v>
      </c>
      <c r="D91" s="19">
        <f t="shared" si="30"/>
        <v>166128</v>
      </c>
      <c r="E91" s="46">
        <f t="shared" si="40"/>
        <v>61.99361136818222</v>
      </c>
      <c r="F91" s="19">
        <f t="shared" si="32"/>
        <v>128</v>
      </c>
      <c r="G91" s="46">
        <f t="shared" si="41"/>
        <v>0.047765471534764306</v>
      </c>
      <c r="H91" s="19">
        <f t="shared" si="34"/>
        <v>62271</v>
      </c>
      <c r="I91" s="46">
        <f t="shared" si="42"/>
        <v>23.23752873391647</v>
      </c>
      <c r="J91" s="19">
        <f t="shared" si="36"/>
        <v>267976</v>
      </c>
      <c r="K91" s="43">
        <v>100</v>
      </c>
      <c r="M91" s="19">
        <f t="shared" si="37"/>
        <v>267976</v>
      </c>
      <c r="N91" s="29">
        <f t="shared" si="43"/>
        <v>104.89241692989975</v>
      </c>
      <c r="O91" s="46"/>
    </row>
    <row r="92" spans="1:15" s="30" customFormat="1" ht="10.5" customHeight="1">
      <c r="A92" s="19" t="s">
        <v>124</v>
      </c>
      <c r="B92" s="19">
        <f t="shared" si="28"/>
        <v>40466</v>
      </c>
      <c r="C92" s="31">
        <f t="shared" si="39"/>
        <v>14.918946021774154</v>
      </c>
      <c r="D92" s="19">
        <f t="shared" si="30"/>
        <v>167973</v>
      </c>
      <c r="E92" s="46">
        <f t="shared" si="40"/>
        <v>61.92804132149138</v>
      </c>
      <c r="F92" s="19">
        <f t="shared" si="32"/>
        <v>135</v>
      </c>
      <c r="G92" s="46">
        <f t="shared" si="41"/>
        <v>0.04977160364106932</v>
      </c>
      <c r="H92" s="19">
        <f t="shared" si="34"/>
        <v>62665</v>
      </c>
      <c r="I92" s="46">
        <f t="shared" si="42"/>
        <v>23.1032410530934</v>
      </c>
      <c r="J92" s="19">
        <f t="shared" si="36"/>
        <v>271239</v>
      </c>
      <c r="K92" s="43">
        <v>101</v>
      </c>
      <c r="M92" s="19">
        <f t="shared" si="37"/>
        <v>271239</v>
      </c>
      <c r="N92" s="29">
        <f t="shared" si="43"/>
        <v>106.16963562277621</v>
      </c>
      <c r="O92" s="46"/>
    </row>
    <row r="93" spans="1:15" s="30" customFormat="1" ht="10.5" customHeight="1">
      <c r="A93" s="19" t="s">
        <v>129</v>
      </c>
      <c r="B93" s="19">
        <f t="shared" si="28"/>
        <v>41295</v>
      </c>
      <c r="C93" s="31">
        <f t="shared" si="39"/>
        <v>15.268826746236869</v>
      </c>
      <c r="D93" s="19">
        <f t="shared" si="30"/>
        <v>167270</v>
      </c>
      <c r="E93" s="46">
        <f t="shared" si="40"/>
        <v>61.84808451006275</v>
      </c>
      <c r="F93" s="19">
        <f t="shared" si="32"/>
        <v>115</v>
      </c>
      <c r="G93" s="46">
        <f t="shared" si="41"/>
        <v>0.04252125138194067</v>
      </c>
      <c r="H93" s="19">
        <f t="shared" si="34"/>
        <v>61773</v>
      </c>
      <c r="I93" s="46">
        <f t="shared" si="42"/>
        <v>22.840567492318446</v>
      </c>
      <c r="J93" s="19">
        <f t="shared" si="36"/>
        <v>270453</v>
      </c>
      <c r="K93" s="43">
        <v>102</v>
      </c>
      <c r="M93" s="19">
        <f t="shared" si="37"/>
        <v>270453</v>
      </c>
      <c r="N93" s="29">
        <f t="shared" si="43"/>
        <v>105.86197583344097</v>
      </c>
      <c r="O93" s="46"/>
    </row>
    <row r="94" spans="1:14" s="30" customFormat="1" ht="10.5" customHeight="1">
      <c r="A94" s="19" t="s">
        <v>131</v>
      </c>
      <c r="B94" s="19">
        <f t="shared" si="28"/>
        <v>42190</v>
      </c>
      <c r="C94" s="31">
        <f t="shared" si="39"/>
        <v>15.64098761770594</v>
      </c>
      <c r="D94" s="19">
        <f t="shared" si="30"/>
        <v>166611</v>
      </c>
      <c r="E94" s="46">
        <f t="shared" si="40"/>
        <v>61.76725735893823</v>
      </c>
      <c r="F94" s="19">
        <f t="shared" si="32"/>
        <v>116</v>
      </c>
      <c r="G94" s="46">
        <f t="shared" si="41"/>
        <v>0.04300437458293171</v>
      </c>
      <c r="H94" s="19">
        <f t="shared" si="34"/>
        <v>60823</v>
      </c>
      <c r="I94" s="46">
        <f t="shared" si="42"/>
        <v>22.54875064877289</v>
      </c>
      <c r="J94" s="19">
        <f t="shared" si="36"/>
        <v>269740</v>
      </c>
      <c r="K94" s="43">
        <v>103</v>
      </c>
      <c r="M94" s="19">
        <f t="shared" si="37"/>
        <v>269740</v>
      </c>
      <c r="N94" s="29">
        <f t="shared" si="43"/>
        <v>105.5828900448964</v>
      </c>
    </row>
    <row r="95" spans="1:14" s="30" customFormat="1" ht="10.5" customHeight="1">
      <c r="A95" s="36" t="s">
        <v>142</v>
      </c>
      <c r="B95" s="36">
        <f t="shared" si="28"/>
        <v>42273</v>
      </c>
      <c r="C95" s="38">
        <f t="shared" si="39"/>
        <v>15.753169415605225</v>
      </c>
      <c r="D95" s="36">
        <f t="shared" si="30"/>
        <v>165496</v>
      </c>
      <c r="E95" s="49">
        <f t="shared" si="40"/>
        <v>61.67261669635471</v>
      </c>
      <c r="F95" s="36">
        <f t="shared" si="32"/>
        <v>122</v>
      </c>
      <c r="G95" s="49">
        <f t="shared" si="41"/>
        <v>0.04546369239712908</v>
      </c>
      <c r="H95" s="36">
        <f t="shared" si="34"/>
        <v>60455</v>
      </c>
      <c r="I95" s="49">
        <f t="shared" si="42"/>
        <v>22.52875019564294</v>
      </c>
      <c r="J95" s="36">
        <f t="shared" si="36"/>
        <v>268346</v>
      </c>
      <c r="K95" s="52">
        <v>104</v>
      </c>
      <c r="M95" s="36">
        <f t="shared" si="37"/>
        <v>268346</v>
      </c>
      <c r="N95" s="41">
        <f t="shared" si="43"/>
        <v>105.03724405719497</v>
      </c>
    </row>
    <row r="96" spans="1:14" ht="10.5" customHeight="1">
      <c r="A96" s="53"/>
      <c r="B96" s="53"/>
      <c r="C96" s="31"/>
      <c r="D96" s="53"/>
      <c r="E96" s="46"/>
      <c r="F96" s="53"/>
      <c r="G96" s="46"/>
      <c r="H96" s="53"/>
      <c r="I96" s="46"/>
      <c r="J96" s="53"/>
      <c r="K96" s="90"/>
      <c r="L96" s="30"/>
      <c r="M96" s="53"/>
      <c r="N96" s="46"/>
    </row>
    <row r="97" ht="10.5" customHeight="1">
      <c r="A97" s="5" t="s">
        <v>44</v>
      </c>
    </row>
    <row r="98" ht="10.5" customHeight="1">
      <c r="A98" s="5" t="s">
        <v>24</v>
      </c>
    </row>
    <row r="99" ht="10.5" customHeight="1">
      <c r="A99" s="5" t="s">
        <v>25</v>
      </c>
    </row>
    <row r="100" ht="10.5" customHeight="1">
      <c r="A100" s="5" t="s">
        <v>26</v>
      </c>
    </row>
    <row r="101" ht="9.75">
      <c r="A101" s="5" t="s">
        <v>45</v>
      </c>
    </row>
  </sheetData>
  <sheetProtection/>
  <mergeCells count="2">
    <mergeCell ref="H37:I37"/>
    <mergeCell ref="H69:I69"/>
  </mergeCells>
  <printOptions horizontalCentered="1"/>
  <pageMargins left="0" right="0" top="0.3937007874015748" bottom="0.1968503937007874" header="0.5118110236220472" footer="0.5118110236220472"/>
  <pageSetup horizontalDpi="600" verticalDpi="600" orientation="portrait" paperSize="9" scale="7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101"/>
  <sheetViews>
    <sheetView zoomScalePageLayoutView="0" workbookViewId="0" topLeftCell="A1">
      <selection activeCell="A116" sqref="A116"/>
    </sheetView>
  </sheetViews>
  <sheetFormatPr defaultColWidth="9.140625" defaultRowHeight="12.75"/>
  <cols>
    <col min="1" max="1" width="11.00390625" style="5" customWidth="1"/>
    <col min="2" max="12" width="8.28125" style="5" customWidth="1"/>
    <col min="13" max="13" width="1.8515625" style="5" customWidth="1"/>
    <col min="14" max="15" width="6.7109375" style="5" customWidth="1"/>
    <col min="16" max="16384" width="9.140625" style="5" customWidth="1"/>
  </cols>
  <sheetData>
    <row r="1" ht="11.25" customHeight="1">
      <c r="A1" s="95" t="s">
        <v>143</v>
      </c>
    </row>
    <row r="2" ht="10.5" customHeight="1">
      <c r="A2" s="1"/>
    </row>
    <row r="3" spans="1:15" ht="12" customHeight="1">
      <c r="A3" s="6" t="s">
        <v>55</v>
      </c>
      <c r="B3" s="7"/>
      <c r="C3" s="7"/>
      <c r="D3" s="7"/>
      <c r="E3" s="7"/>
      <c r="F3" s="9"/>
      <c r="G3" s="9"/>
      <c r="H3" s="7"/>
      <c r="I3" s="7"/>
      <c r="J3" s="7"/>
      <c r="K3" s="7"/>
      <c r="L3" s="7"/>
      <c r="M3" s="9"/>
      <c r="N3" s="9"/>
      <c r="O3" s="9"/>
    </row>
    <row r="4" spans="1:15" ht="10.5" customHeight="1">
      <c r="A4" s="6" t="s">
        <v>62</v>
      </c>
      <c r="B4" s="7"/>
      <c r="C4" s="7"/>
      <c r="D4" s="7"/>
      <c r="E4" s="7"/>
      <c r="F4" s="9"/>
      <c r="G4" s="9"/>
      <c r="H4" s="7"/>
      <c r="I4" s="7"/>
      <c r="J4" s="7"/>
      <c r="K4" s="7"/>
      <c r="L4" s="7"/>
      <c r="M4" s="9"/>
      <c r="N4" s="9"/>
      <c r="O4" s="9"/>
    </row>
    <row r="5" spans="1:12" ht="10.5" customHeight="1">
      <c r="A5" s="2"/>
      <c r="B5" s="2"/>
      <c r="C5" s="2"/>
      <c r="D5" s="2"/>
      <c r="E5" s="2"/>
      <c r="F5" s="2"/>
      <c r="G5" s="2"/>
      <c r="H5" s="2"/>
      <c r="I5" s="2"/>
      <c r="J5" s="2"/>
      <c r="K5" s="2"/>
      <c r="L5" s="2"/>
    </row>
    <row r="6" spans="1:15" ht="10.5" customHeight="1">
      <c r="A6" s="11"/>
      <c r="B6" s="12" t="s">
        <v>7</v>
      </c>
      <c r="C6" s="13"/>
      <c r="D6" s="12" t="s">
        <v>6</v>
      </c>
      <c r="E6" s="54"/>
      <c r="F6" s="12" t="s">
        <v>0</v>
      </c>
      <c r="G6" s="54"/>
      <c r="H6" s="12" t="s">
        <v>1</v>
      </c>
      <c r="I6" s="54"/>
      <c r="J6" s="12" t="s">
        <v>4</v>
      </c>
      <c r="K6" s="55"/>
      <c r="L6" s="56"/>
      <c r="N6" s="12" t="s">
        <v>27</v>
      </c>
      <c r="O6" s="56"/>
    </row>
    <row r="7" spans="1:15" ht="10.5" customHeight="1">
      <c r="A7" s="57" t="s">
        <v>12</v>
      </c>
      <c r="B7" s="17" t="s">
        <v>5</v>
      </c>
      <c r="C7" s="18"/>
      <c r="D7" s="16" t="s">
        <v>8</v>
      </c>
      <c r="E7" s="7"/>
      <c r="F7" s="19"/>
      <c r="G7" s="2"/>
      <c r="H7" s="19"/>
      <c r="I7" s="2"/>
      <c r="J7" s="19"/>
      <c r="K7" s="53"/>
      <c r="L7" s="58"/>
      <c r="N7" s="59" t="s">
        <v>28</v>
      </c>
      <c r="O7" s="60"/>
    </row>
    <row r="8" spans="1:15" s="26" customFormat="1" ht="10.5" customHeight="1">
      <c r="A8" s="22"/>
      <c r="B8" s="61" t="s">
        <v>2</v>
      </c>
      <c r="C8" s="62" t="s">
        <v>3</v>
      </c>
      <c r="D8" s="61" t="s">
        <v>2</v>
      </c>
      <c r="E8" s="62" t="s">
        <v>3</v>
      </c>
      <c r="F8" s="61" t="s">
        <v>2</v>
      </c>
      <c r="G8" s="62" t="s">
        <v>3</v>
      </c>
      <c r="H8" s="61" t="s">
        <v>2</v>
      </c>
      <c r="I8" s="62" t="s">
        <v>3</v>
      </c>
      <c r="J8" s="61" t="s">
        <v>2</v>
      </c>
      <c r="K8" s="62" t="s">
        <v>3</v>
      </c>
      <c r="L8" s="63" t="s">
        <v>4</v>
      </c>
      <c r="N8" s="61" t="s">
        <v>2</v>
      </c>
      <c r="O8" s="63" t="s">
        <v>3</v>
      </c>
    </row>
    <row r="9" spans="1:15" s="26" customFormat="1" ht="10.5" customHeight="1">
      <c r="A9" s="350" t="s">
        <v>15</v>
      </c>
      <c r="B9" s="210">
        <v>16133</v>
      </c>
      <c r="C9" s="210">
        <v>14801</v>
      </c>
      <c r="D9" s="209">
        <v>84024</v>
      </c>
      <c r="E9" s="210">
        <v>81731</v>
      </c>
      <c r="F9" s="209">
        <v>138</v>
      </c>
      <c r="G9" s="210">
        <v>137</v>
      </c>
      <c r="H9" s="209">
        <v>22827</v>
      </c>
      <c r="I9" s="210">
        <v>20723</v>
      </c>
      <c r="J9" s="209">
        <v>123122</v>
      </c>
      <c r="K9" s="210">
        <v>117392</v>
      </c>
      <c r="L9" s="349">
        <v>240514</v>
      </c>
      <c r="N9" s="351">
        <v>51.191198849131446</v>
      </c>
      <c r="O9" s="352">
        <v>48.80880115086856</v>
      </c>
    </row>
    <row r="10" spans="1:15" ht="10.5" customHeight="1">
      <c r="A10" s="65" t="s">
        <v>16</v>
      </c>
      <c r="B10" s="53">
        <v>16523</v>
      </c>
      <c r="C10" s="53">
        <v>14984</v>
      </c>
      <c r="D10" s="19">
        <v>86334</v>
      </c>
      <c r="E10" s="53">
        <v>83827</v>
      </c>
      <c r="F10" s="19">
        <v>140</v>
      </c>
      <c r="G10" s="53">
        <v>126</v>
      </c>
      <c r="H10" s="19">
        <v>23900</v>
      </c>
      <c r="I10" s="53">
        <v>21797</v>
      </c>
      <c r="J10" s="19">
        <v>126897</v>
      </c>
      <c r="K10" s="53">
        <v>120734</v>
      </c>
      <c r="L10" s="58">
        <v>247631</v>
      </c>
      <c r="M10" s="30"/>
      <c r="N10" s="64">
        <v>51.2443918572392</v>
      </c>
      <c r="O10" s="29">
        <v>48.755608142760806</v>
      </c>
    </row>
    <row r="11" spans="1:15" s="30" customFormat="1" ht="10.5" customHeight="1">
      <c r="A11" s="65" t="s">
        <v>17</v>
      </c>
      <c r="B11" s="19">
        <v>16830</v>
      </c>
      <c r="C11" s="53">
        <v>15172</v>
      </c>
      <c r="D11" s="19">
        <v>88361</v>
      </c>
      <c r="E11" s="53">
        <v>84921</v>
      </c>
      <c r="F11" s="19">
        <v>137</v>
      </c>
      <c r="G11" s="53">
        <v>116</v>
      </c>
      <c r="H11" s="19">
        <v>24860</v>
      </c>
      <c r="I11" s="53">
        <v>22703</v>
      </c>
      <c r="J11" s="19">
        <v>130188</v>
      </c>
      <c r="K11" s="53">
        <v>122912</v>
      </c>
      <c r="L11" s="58">
        <v>253100</v>
      </c>
      <c r="N11" s="64">
        <v>51.43737653101541</v>
      </c>
      <c r="O11" s="29">
        <v>48.56262346898459</v>
      </c>
    </row>
    <row r="12" spans="1:15" s="30" customFormat="1" ht="10.5" customHeight="1">
      <c r="A12" s="65" t="s">
        <v>18</v>
      </c>
      <c r="B12" s="19">
        <v>16793</v>
      </c>
      <c r="C12" s="53">
        <v>15239</v>
      </c>
      <c r="D12" s="19">
        <v>87836</v>
      </c>
      <c r="E12" s="53">
        <v>85240</v>
      </c>
      <c r="F12" s="19">
        <v>140</v>
      </c>
      <c r="G12" s="53">
        <v>124</v>
      </c>
      <c r="H12" s="19">
        <v>25328</v>
      </c>
      <c r="I12" s="53">
        <v>23056</v>
      </c>
      <c r="J12" s="19">
        <v>130097</v>
      </c>
      <c r="K12" s="53">
        <v>123659</v>
      </c>
      <c r="L12" s="58">
        <v>253756</v>
      </c>
      <c r="N12" s="64">
        <v>51.268541433503046</v>
      </c>
      <c r="O12" s="29">
        <v>48.73145856649695</v>
      </c>
    </row>
    <row r="13" spans="1:15" s="30" customFormat="1" ht="10.5" customHeight="1">
      <c r="A13" s="65" t="s">
        <v>21</v>
      </c>
      <c r="B13" s="19">
        <v>16185</v>
      </c>
      <c r="C13" s="53">
        <v>15049</v>
      </c>
      <c r="D13" s="19">
        <v>80694</v>
      </c>
      <c r="E13" s="53">
        <v>78534</v>
      </c>
      <c r="F13" s="19">
        <v>113</v>
      </c>
      <c r="G13" s="53">
        <v>120</v>
      </c>
      <c r="H13" s="19">
        <v>26183</v>
      </c>
      <c r="I13" s="53">
        <v>23963</v>
      </c>
      <c r="J13" s="19">
        <v>123175</v>
      </c>
      <c r="K13" s="53">
        <v>117666</v>
      </c>
      <c r="L13" s="58">
        <v>240841</v>
      </c>
      <c r="N13" s="64">
        <v>51.143700615758945</v>
      </c>
      <c r="O13" s="29">
        <v>48.856299384241055</v>
      </c>
    </row>
    <row r="14" spans="1:15" s="30" customFormat="1" ht="10.5" customHeight="1">
      <c r="A14" s="65" t="s">
        <v>22</v>
      </c>
      <c r="B14" s="19">
        <v>16066</v>
      </c>
      <c r="C14" s="53">
        <v>15091</v>
      </c>
      <c r="D14" s="19">
        <v>79264</v>
      </c>
      <c r="E14" s="53">
        <v>77012</v>
      </c>
      <c r="F14" s="19">
        <v>73</v>
      </c>
      <c r="G14" s="53">
        <v>75</v>
      </c>
      <c r="H14" s="19">
        <v>26646</v>
      </c>
      <c r="I14" s="53">
        <v>24660</v>
      </c>
      <c r="J14" s="19">
        <v>122049</v>
      </c>
      <c r="K14" s="53">
        <v>116838</v>
      </c>
      <c r="L14" s="58">
        <v>238887</v>
      </c>
      <c r="N14" s="64">
        <v>51.09068304261011</v>
      </c>
      <c r="O14" s="29">
        <v>48.9093169573899</v>
      </c>
    </row>
    <row r="15" spans="1:15" s="30" customFormat="1" ht="10.5" customHeight="1">
      <c r="A15" s="65" t="s">
        <v>23</v>
      </c>
      <c r="B15" s="19">
        <v>16005</v>
      </c>
      <c r="C15" s="53">
        <v>15022</v>
      </c>
      <c r="D15" s="19">
        <v>78735</v>
      </c>
      <c r="E15" s="53">
        <v>76461</v>
      </c>
      <c r="F15" s="19">
        <v>76</v>
      </c>
      <c r="G15" s="53">
        <v>73</v>
      </c>
      <c r="H15" s="19">
        <v>27093</v>
      </c>
      <c r="I15" s="53">
        <v>25416</v>
      </c>
      <c r="J15" s="19">
        <v>121909</v>
      </c>
      <c r="K15" s="53">
        <v>116972</v>
      </c>
      <c r="L15" s="58">
        <v>238881</v>
      </c>
      <c r="N15" s="64">
        <v>51.033359706297276</v>
      </c>
      <c r="O15" s="29">
        <v>48.966640293702724</v>
      </c>
    </row>
    <row r="16" spans="1:15" s="30" customFormat="1" ht="10.5" customHeight="1">
      <c r="A16" s="65" t="s">
        <v>36</v>
      </c>
      <c r="B16" s="19">
        <v>15873</v>
      </c>
      <c r="C16" s="53">
        <v>15270</v>
      </c>
      <c r="D16" s="19">
        <v>78007</v>
      </c>
      <c r="E16" s="53">
        <v>75645</v>
      </c>
      <c r="F16" s="19">
        <v>80</v>
      </c>
      <c r="G16" s="53">
        <v>76</v>
      </c>
      <c r="H16" s="19">
        <v>27104</v>
      </c>
      <c r="I16" s="53">
        <v>25763</v>
      </c>
      <c r="J16" s="19">
        <v>121064</v>
      </c>
      <c r="K16" s="53">
        <v>116754</v>
      </c>
      <c r="L16" s="58">
        <v>237818</v>
      </c>
      <c r="N16" s="64">
        <v>50.90615512702992</v>
      </c>
      <c r="O16" s="29">
        <v>49.09384487297009</v>
      </c>
    </row>
    <row r="17" spans="1:15" ht="10.5" customHeight="1">
      <c r="A17" s="65" t="s">
        <v>37</v>
      </c>
      <c r="B17" s="19">
        <v>16447</v>
      </c>
      <c r="C17" s="53">
        <v>15888</v>
      </c>
      <c r="D17" s="19">
        <v>77226</v>
      </c>
      <c r="E17" s="53">
        <v>74684</v>
      </c>
      <c r="F17" s="19">
        <v>71</v>
      </c>
      <c r="G17" s="53">
        <v>65</v>
      </c>
      <c r="H17" s="19">
        <v>26666</v>
      </c>
      <c r="I17" s="53">
        <v>25370</v>
      </c>
      <c r="J17" s="19">
        <v>120410</v>
      </c>
      <c r="K17" s="53">
        <v>116007</v>
      </c>
      <c r="L17" s="58">
        <v>236417</v>
      </c>
      <c r="N17" s="64">
        <v>50.93119361128853</v>
      </c>
      <c r="O17" s="29">
        <v>49.06880638871147</v>
      </c>
    </row>
    <row r="18" spans="1:15" s="30" customFormat="1" ht="10.5" customHeight="1">
      <c r="A18" s="65" t="s">
        <v>41</v>
      </c>
      <c r="B18" s="19">
        <v>16493</v>
      </c>
      <c r="C18" s="53">
        <v>15840</v>
      </c>
      <c r="D18" s="19">
        <v>76298</v>
      </c>
      <c r="E18" s="53">
        <v>73767</v>
      </c>
      <c r="F18" s="19">
        <v>68</v>
      </c>
      <c r="G18" s="53">
        <v>70</v>
      </c>
      <c r="H18" s="19">
        <v>26842</v>
      </c>
      <c r="I18" s="53">
        <v>25573</v>
      </c>
      <c r="J18" s="19">
        <v>119701</v>
      </c>
      <c r="K18" s="53">
        <v>115250</v>
      </c>
      <c r="L18" s="58">
        <v>234951</v>
      </c>
      <c r="N18" s="64">
        <v>50.947218781788536</v>
      </c>
      <c r="O18" s="29">
        <v>49.05278121821146</v>
      </c>
    </row>
    <row r="19" spans="1:15" s="30" customFormat="1" ht="10.5" customHeight="1">
      <c r="A19" s="65" t="s">
        <v>42</v>
      </c>
      <c r="B19" s="19">
        <v>16454</v>
      </c>
      <c r="C19" s="53">
        <v>15852</v>
      </c>
      <c r="D19" s="19">
        <v>75220</v>
      </c>
      <c r="E19" s="53">
        <v>73033</v>
      </c>
      <c r="F19" s="19">
        <v>65</v>
      </c>
      <c r="G19" s="53">
        <v>64</v>
      </c>
      <c r="H19" s="19">
        <v>26978</v>
      </c>
      <c r="I19" s="53">
        <v>25506</v>
      </c>
      <c r="J19" s="19">
        <f aca="true" t="shared" si="0" ref="J19:K21">SUM(H19,F19,D19,B19)</f>
        <v>118717</v>
      </c>
      <c r="K19" s="53">
        <f t="shared" si="0"/>
        <v>114455</v>
      </c>
      <c r="L19" s="58">
        <f aca="true" t="shared" si="1" ref="L19:L25">SUM(J19:K19)</f>
        <v>233172</v>
      </c>
      <c r="N19" s="64">
        <f aca="true" t="shared" si="2" ref="N19:N25">J19/L19*100</f>
        <v>50.91391762304222</v>
      </c>
      <c r="O19" s="29">
        <f aca="true" t="shared" si="3" ref="O19:O25">K19/L19*100</f>
        <v>49.08608237695778</v>
      </c>
    </row>
    <row r="20" spans="1:15" s="30" customFormat="1" ht="10.5" customHeight="1">
      <c r="A20" s="65" t="s">
        <v>43</v>
      </c>
      <c r="B20" s="19">
        <v>16573</v>
      </c>
      <c r="C20" s="53">
        <v>15833</v>
      </c>
      <c r="D20" s="19">
        <v>74942</v>
      </c>
      <c r="E20" s="53">
        <v>72538</v>
      </c>
      <c r="F20" s="19">
        <v>67</v>
      </c>
      <c r="G20" s="53">
        <v>50</v>
      </c>
      <c r="H20" s="19">
        <v>27124</v>
      </c>
      <c r="I20" s="53">
        <v>25582</v>
      </c>
      <c r="J20" s="19">
        <f t="shared" si="0"/>
        <v>118706</v>
      </c>
      <c r="K20" s="53">
        <f t="shared" si="0"/>
        <v>114003</v>
      </c>
      <c r="L20" s="58">
        <f t="shared" si="1"/>
        <v>232709</v>
      </c>
      <c r="N20" s="64">
        <f t="shared" si="2"/>
        <v>51.0104894954643</v>
      </c>
      <c r="O20" s="29">
        <f t="shared" si="3"/>
        <v>48.98951050453571</v>
      </c>
    </row>
    <row r="21" spans="1:15" s="30" customFormat="1" ht="10.5" customHeight="1">
      <c r="A21" s="65" t="s">
        <v>63</v>
      </c>
      <c r="B21" s="19">
        <v>16679</v>
      </c>
      <c r="C21" s="53">
        <v>16027</v>
      </c>
      <c r="D21" s="19">
        <v>75048</v>
      </c>
      <c r="E21" s="53">
        <v>72234</v>
      </c>
      <c r="F21" s="19">
        <v>72</v>
      </c>
      <c r="G21" s="53">
        <v>57</v>
      </c>
      <c r="H21" s="19">
        <v>27447</v>
      </c>
      <c r="I21" s="53">
        <v>25780</v>
      </c>
      <c r="J21" s="19">
        <f t="shared" si="0"/>
        <v>119246</v>
      </c>
      <c r="K21" s="53">
        <f t="shared" si="0"/>
        <v>114098</v>
      </c>
      <c r="L21" s="58">
        <f t="shared" si="1"/>
        <v>233344</v>
      </c>
      <c r="N21" s="64">
        <f t="shared" si="2"/>
        <v>51.103092430060336</v>
      </c>
      <c r="O21" s="29">
        <f t="shared" si="3"/>
        <v>48.89690756993966</v>
      </c>
    </row>
    <row r="22" spans="1:15" s="30" customFormat="1" ht="10.5" customHeight="1">
      <c r="A22" s="65" t="s">
        <v>64</v>
      </c>
      <c r="B22" s="19">
        <v>16943</v>
      </c>
      <c r="C22" s="53">
        <v>16335</v>
      </c>
      <c r="D22" s="19">
        <v>76254</v>
      </c>
      <c r="E22" s="53">
        <v>73318</v>
      </c>
      <c r="F22" s="19">
        <v>71</v>
      </c>
      <c r="G22" s="53">
        <v>69</v>
      </c>
      <c r="H22" s="19">
        <v>28190</v>
      </c>
      <c r="I22" s="53">
        <v>26350</v>
      </c>
      <c r="J22" s="19">
        <f aca="true" t="shared" si="4" ref="J22:K25">SUM(H22,F22,D22,B22)</f>
        <v>121458</v>
      </c>
      <c r="K22" s="53">
        <f t="shared" si="4"/>
        <v>116072</v>
      </c>
      <c r="L22" s="58">
        <f t="shared" si="1"/>
        <v>237530</v>
      </c>
      <c r="N22" s="64">
        <f t="shared" si="2"/>
        <v>51.133751526123014</v>
      </c>
      <c r="O22" s="29">
        <f t="shared" si="3"/>
        <v>48.866248473876986</v>
      </c>
    </row>
    <row r="23" spans="1:15" s="30" customFormat="1" ht="10.5" customHeight="1">
      <c r="A23" s="65" t="s">
        <v>65</v>
      </c>
      <c r="B23" s="19">
        <v>17636</v>
      </c>
      <c r="C23" s="53">
        <v>16800</v>
      </c>
      <c r="D23" s="19">
        <v>77732</v>
      </c>
      <c r="E23" s="53">
        <v>74803</v>
      </c>
      <c r="F23" s="19">
        <v>71</v>
      </c>
      <c r="G23" s="53">
        <v>80</v>
      </c>
      <c r="H23" s="19">
        <v>29089</v>
      </c>
      <c r="I23" s="53">
        <v>27271</v>
      </c>
      <c r="J23" s="19">
        <f t="shared" si="4"/>
        <v>124528</v>
      </c>
      <c r="K23" s="53">
        <f t="shared" si="4"/>
        <v>118954</v>
      </c>
      <c r="L23" s="58">
        <f t="shared" si="1"/>
        <v>243482</v>
      </c>
      <c r="N23" s="64">
        <f t="shared" si="2"/>
        <v>51.144643135837555</v>
      </c>
      <c r="O23" s="29">
        <f t="shared" si="3"/>
        <v>48.85535686416244</v>
      </c>
    </row>
    <row r="24" spans="1:15" s="30" customFormat="1" ht="10.5" customHeight="1">
      <c r="A24" s="65" t="s">
        <v>68</v>
      </c>
      <c r="B24" s="19">
        <v>18547</v>
      </c>
      <c r="C24" s="53">
        <v>17308</v>
      </c>
      <c r="D24" s="19">
        <v>79788</v>
      </c>
      <c r="E24" s="53">
        <v>76987</v>
      </c>
      <c r="F24" s="19">
        <v>69</v>
      </c>
      <c r="G24" s="53">
        <v>78</v>
      </c>
      <c r="H24" s="19">
        <v>29706</v>
      </c>
      <c r="I24" s="53">
        <v>27908</v>
      </c>
      <c r="J24" s="19">
        <f>SUM(H24,F24,D24,B24)</f>
        <v>128110</v>
      </c>
      <c r="K24" s="53">
        <f>SUM(I24,G24,E24,C24)</f>
        <v>122281</v>
      </c>
      <c r="L24" s="58">
        <f>SUM(J24:K24)</f>
        <v>250391</v>
      </c>
      <c r="N24" s="64">
        <f>J24/L24*100</f>
        <v>51.16397953600569</v>
      </c>
      <c r="O24" s="29">
        <f>K24/L24*100</f>
        <v>48.83602046399431</v>
      </c>
    </row>
    <row r="25" spans="1:15" s="30" customFormat="1" ht="10.5" customHeight="1">
      <c r="A25" s="65" t="s">
        <v>72</v>
      </c>
      <c r="B25" s="19">
        <v>19054</v>
      </c>
      <c r="C25" s="53">
        <v>18048</v>
      </c>
      <c r="D25" s="19">
        <v>81550</v>
      </c>
      <c r="E25" s="53">
        <v>78821</v>
      </c>
      <c r="F25" s="19">
        <v>77</v>
      </c>
      <c r="G25" s="53">
        <v>76</v>
      </c>
      <c r="H25" s="19">
        <v>30694</v>
      </c>
      <c r="I25" s="53">
        <v>29104</v>
      </c>
      <c r="J25" s="19">
        <f t="shared" si="4"/>
        <v>131375</v>
      </c>
      <c r="K25" s="53">
        <f t="shared" si="4"/>
        <v>126049</v>
      </c>
      <c r="L25" s="58">
        <f t="shared" si="1"/>
        <v>257424</v>
      </c>
      <c r="N25" s="64">
        <f t="shared" si="2"/>
        <v>51.03448007955747</v>
      </c>
      <c r="O25" s="29">
        <f t="shared" si="3"/>
        <v>48.96551992044254</v>
      </c>
    </row>
    <row r="26" spans="1:15" s="30" customFormat="1" ht="10.5" customHeight="1">
      <c r="A26" s="65" t="s">
        <v>100</v>
      </c>
      <c r="B26" s="19">
        <v>19555</v>
      </c>
      <c r="C26" s="53">
        <v>18551</v>
      </c>
      <c r="D26" s="19">
        <v>82960</v>
      </c>
      <c r="E26" s="53">
        <v>80118</v>
      </c>
      <c r="F26" s="19">
        <v>69</v>
      </c>
      <c r="G26" s="53">
        <v>74</v>
      </c>
      <c r="H26" s="19">
        <v>31443</v>
      </c>
      <c r="I26" s="53">
        <v>29833</v>
      </c>
      <c r="J26" s="19">
        <f aca="true" t="shared" si="5" ref="J26:K28">SUM(H26,F26,D26,B26)</f>
        <v>134027</v>
      </c>
      <c r="K26" s="53">
        <f t="shared" si="5"/>
        <v>128576</v>
      </c>
      <c r="L26" s="58">
        <f aca="true" t="shared" si="6" ref="L26:L31">SUM(J26:K26)</f>
        <v>262603</v>
      </c>
      <c r="N26" s="64">
        <f aca="true" t="shared" si="7" ref="N26:N31">J26/L26*100</f>
        <v>51.037878470542985</v>
      </c>
      <c r="O26" s="29">
        <f aca="true" t="shared" si="8" ref="O26:O31">K26/L26*100</f>
        <v>48.962121529457015</v>
      </c>
    </row>
    <row r="27" spans="1:15" s="30" customFormat="1" ht="10.5" customHeight="1">
      <c r="A27" s="65" t="s">
        <v>114</v>
      </c>
      <c r="B27" s="19">
        <v>19967</v>
      </c>
      <c r="C27" s="53">
        <v>18819</v>
      </c>
      <c r="D27" s="19">
        <v>84019</v>
      </c>
      <c r="E27" s="53">
        <v>80931</v>
      </c>
      <c r="F27" s="19">
        <v>62</v>
      </c>
      <c r="G27" s="53">
        <v>66</v>
      </c>
      <c r="H27" s="19">
        <v>31896</v>
      </c>
      <c r="I27" s="53">
        <v>30193</v>
      </c>
      <c r="J27" s="19">
        <f t="shared" si="5"/>
        <v>135944</v>
      </c>
      <c r="K27" s="53">
        <f t="shared" si="5"/>
        <v>130009</v>
      </c>
      <c r="L27" s="58">
        <f t="shared" si="6"/>
        <v>265953</v>
      </c>
      <c r="N27" s="64">
        <f t="shared" si="7"/>
        <v>51.11579865615353</v>
      </c>
      <c r="O27" s="29">
        <f t="shared" si="8"/>
        <v>48.88420134384647</v>
      </c>
    </row>
    <row r="28" spans="1:15" s="30" customFormat="1" ht="10.5" customHeight="1">
      <c r="A28" s="65" t="s">
        <v>124</v>
      </c>
      <c r="B28" s="19">
        <v>20515</v>
      </c>
      <c r="C28" s="53">
        <v>19311</v>
      </c>
      <c r="D28" s="19">
        <v>84894</v>
      </c>
      <c r="E28" s="53">
        <v>81855</v>
      </c>
      <c r="F28" s="19">
        <v>72</v>
      </c>
      <c r="G28" s="53">
        <v>63</v>
      </c>
      <c r="H28" s="19">
        <v>32149</v>
      </c>
      <c r="I28" s="53">
        <v>30338</v>
      </c>
      <c r="J28" s="19">
        <f t="shared" si="5"/>
        <v>137630</v>
      </c>
      <c r="K28" s="53">
        <f t="shared" si="5"/>
        <v>131567</v>
      </c>
      <c r="L28" s="58">
        <f t="shared" si="6"/>
        <v>269197</v>
      </c>
      <c r="N28" s="64">
        <f t="shared" si="7"/>
        <v>51.1261269627819</v>
      </c>
      <c r="O28" s="29">
        <f t="shared" si="8"/>
        <v>48.8738730372181</v>
      </c>
    </row>
    <row r="29" spans="1:15" s="30" customFormat="1" ht="10.5" customHeight="1">
      <c r="A29" s="65" t="s">
        <v>129</v>
      </c>
      <c r="B29" s="19">
        <v>21039</v>
      </c>
      <c r="C29" s="53">
        <v>19648</v>
      </c>
      <c r="D29" s="19">
        <v>84547</v>
      </c>
      <c r="E29" s="53">
        <v>81518</v>
      </c>
      <c r="F29" s="19">
        <v>59</v>
      </c>
      <c r="G29" s="53">
        <v>56</v>
      </c>
      <c r="H29" s="19">
        <v>31656</v>
      </c>
      <c r="I29" s="53">
        <v>29930</v>
      </c>
      <c r="J29" s="19">
        <f aca="true" t="shared" si="9" ref="J29:K31">SUM(H29,F29,D29,B29)</f>
        <v>137301</v>
      </c>
      <c r="K29" s="53">
        <f t="shared" si="9"/>
        <v>131152</v>
      </c>
      <c r="L29" s="58">
        <f t="shared" si="6"/>
        <v>268453</v>
      </c>
      <c r="N29" s="64">
        <f t="shared" si="7"/>
        <v>51.14526565171557</v>
      </c>
      <c r="O29" s="29">
        <f t="shared" si="8"/>
        <v>48.85473434828443</v>
      </c>
    </row>
    <row r="30" spans="1:15" s="30" customFormat="1" ht="10.5" customHeight="1">
      <c r="A30" s="65" t="s">
        <v>131</v>
      </c>
      <c r="B30" s="19">
        <v>21373</v>
      </c>
      <c r="C30" s="53">
        <v>20216</v>
      </c>
      <c r="D30" s="19">
        <v>84157</v>
      </c>
      <c r="E30" s="53">
        <v>81247</v>
      </c>
      <c r="F30" s="19">
        <v>66</v>
      </c>
      <c r="G30" s="53">
        <v>50</v>
      </c>
      <c r="H30" s="19">
        <v>31160</v>
      </c>
      <c r="I30" s="53">
        <v>29487</v>
      </c>
      <c r="J30" s="19">
        <f t="shared" si="9"/>
        <v>136756</v>
      </c>
      <c r="K30" s="53">
        <f t="shared" si="9"/>
        <v>131000</v>
      </c>
      <c r="L30" s="58">
        <f t="shared" si="6"/>
        <v>267756</v>
      </c>
      <c r="N30" s="64">
        <f t="shared" si="7"/>
        <v>51.074859200167325</v>
      </c>
      <c r="O30" s="29">
        <f t="shared" si="8"/>
        <v>48.92514079983268</v>
      </c>
    </row>
    <row r="31" spans="1:15" s="30" customFormat="1" ht="10.5" customHeight="1">
      <c r="A31" s="67" t="s">
        <v>142</v>
      </c>
      <c r="B31" s="36">
        <v>21592</v>
      </c>
      <c r="C31" s="68">
        <v>20083</v>
      </c>
      <c r="D31" s="36">
        <v>83890</v>
      </c>
      <c r="E31" s="68">
        <v>80445</v>
      </c>
      <c r="F31" s="36">
        <v>65</v>
      </c>
      <c r="G31" s="68">
        <v>51</v>
      </c>
      <c r="H31" s="36">
        <v>30768</v>
      </c>
      <c r="I31" s="68">
        <v>29485</v>
      </c>
      <c r="J31" s="36">
        <f t="shared" si="9"/>
        <v>136315</v>
      </c>
      <c r="K31" s="68">
        <f t="shared" si="9"/>
        <v>130064</v>
      </c>
      <c r="L31" s="69">
        <f t="shared" si="6"/>
        <v>266379</v>
      </c>
      <c r="N31" s="70">
        <f t="shared" si="7"/>
        <v>51.17332822782576</v>
      </c>
      <c r="O31" s="41">
        <f t="shared" si="8"/>
        <v>48.82667177217424</v>
      </c>
    </row>
    <row r="33" spans="1:15" ht="9.75">
      <c r="A33" s="6" t="s">
        <v>49</v>
      </c>
      <c r="B33" s="7"/>
      <c r="C33" s="7"/>
      <c r="D33" s="7"/>
      <c r="E33" s="7"/>
      <c r="F33" s="7"/>
      <c r="G33" s="9"/>
      <c r="H33" s="7"/>
      <c r="I33" s="7"/>
      <c r="J33" s="7"/>
      <c r="K33" s="7"/>
      <c r="L33" s="7"/>
      <c r="M33" s="9"/>
      <c r="N33" s="9"/>
      <c r="O33" s="9"/>
    </row>
    <row r="34" spans="1:15" ht="9.75">
      <c r="A34" s="6" t="s">
        <v>62</v>
      </c>
      <c r="B34" s="7"/>
      <c r="C34" s="7"/>
      <c r="D34" s="7"/>
      <c r="E34" s="7"/>
      <c r="F34" s="7"/>
      <c r="G34" s="9"/>
      <c r="H34" s="7"/>
      <c r="I34" s="7"/>
      <c r="J34" s="7"/>
      <c r="K34" s="7"/>
      <c r="L34" s="7"/>
      <c r="M34" s="9"/>
      <c r="N34" s="9"/>
      <c r="O34" s="9"/>
    </row>
    <row r="35" spans="1:12" ht="9.75">
      <c r="A35" s="2"/>
      <c r="B35" s="2"/>
      <c r="C35" s="2"/>
      <c r="D35" s="2"/>
      <c r="E35" s="2"/>
      <c r="F35" s="2"/>
      <c r="G35" s="2"/>
      <c r="H35" s="2"/>
      <c r="I35" s="2"/>
      <c r="J35" s="2"/>
      <c r="K35" s="2"/>
      <c r="L35" s="2"/>
    </row>
    <row r="36" spans="1:15" ht="9.75">
      <c r="A36" s="11"/>
      <c r="B36" s="12" t="s">
        <v>7</v>
      </c>
      <c r="C36" s="13"/>
      <c r="D36" s="12" t="s">
        <v>6</v>
      </c>
      <c r="E36" s="54"/>
      <c r="F36" s="12" t="s">
        <v>0</v>
      </c>
      <c r="G36" s="54"/>
      <c r="H36" s="12" t="s">
        <v>1</v>
      </c>
      <c r="I36" s="54"/>
      <c r="J36" s="12" t="s">
        <v>4</v>
      </c>
      <c r="K36" s="55"/>
      <c r="L36" s="56"/>
      <c r="N36" s="12" t="s">
        <v>27</v>
      </c>
      <c r="O36" s="56"/>
    </row>
    <row r="37" spans="1:20" ht="9.75">
      <c r="A37" s="16" t="s">
        <v>12</v>
      </c>
      <c r="B37" s="17" t="s">
        <v>5</v>
      </c>
      <c r="C37" s="18"/>
      <c r="D37" s="16" t="s">
        <v>8</v>
      </c>
      <c r="E37" s="7"/>
      <c r="F37" s="19"/>
      <c r="G37" s="2"/>
      <c r="H37" s="358" t="str">
        <f>"+ VGC"</f>
        <v>+ VGC</v>
      </c>
      <c r="I37" s="359"/>
      <c r="J37" s="19"/>
      <c r="K37" s="53"/>
      <c r="L37" s="58"/>
      <c r="N37" s="59" t="s">
        <v>28</v>
      </c>
      <c r="O37" s="60"/>
      <c r="Q37" s="30"/>
      <c r="R37" s="30"/>
      <c r="S37" s="30"/>
      <c r="T37" s="30"/>
    </row>
    <row r="38" spans="1:15" s="26" customFormat="1" ht="9.75">
      <c r="A38" s="22"/>
      <c r="B38" s="61" t="s">
        <v>2</v>
      </c>
      <c r="C38" s="62" t="s">
        <v>3</v>
      </c>
      <c r="D38" s="61" t="s">
        <v>2</v>
      </c>
      <c r="E38" s="62" t="s">
        <v>3</v>
      </c>
      <c r="F38" s="61" t="s">
        <v>2</v>
      </c>
      <c r="G38" s="62" t="s">
        <v>3</v>
      </c>
      <c r="H38" s="61" t="s">
        <v>2</v>
      </c>
      <c r="I38" s="62" t="s">
        <v>3</v>
      </c>
      <c r="J38" s="61" t="s">
        <v>2</v>
      </c>
      <c r="K38" s="62" t="s">
        <v>3</v>
      </c>
      <c r="L38" s="63" t="s">
        <v>4</v>
      </c>
      <c r="N38" s="61" t="s">
        <v>2</v>
      </c>
      <c r="O38" s="63" t="s">
        <v>3</v>
      </c>
    </row>
    <row r="39" spans="1:15" ht="10.5" customHeight="1">
      <c r="A39" s="65" t="s">
        <v>15</v>
      </c>
      <c r="B39" s="53">
        <v>185</v>
      </c>
      <c r="C39" s="58">
        <v>132</v>
      </c>
      <c r="D39" s="53">
        <v>633</v>
      </c>
      <c r="E39" s="58">
        <v>379</v>
      </c>
      <c r="F39" s="53">
        <v>2</v>
      </c>
      <c r="G39" s="58">
        <v>4</v>
      </c>
      <c r="H39" s="53">
        <v>57</v>
      </c>
      <c r="I39" s="58">
        <v>21</v>
      </c>
      <c r="J39" s="19">
        <v>877</v>
      </c>
      <c r="K39" s="53">
        <v>536</v>
      </c>
      <c r="L39" s="58">
        <v>1413</v>
      </c>
      <c r="M39" s="58"/>
      <c r="N39" s="64">
        <v>62.06652512384997</v>
      </c>
      <c r="O39" s="29">
        <v>37.933474876150036</v>
      </c>
    </row>
    <row r="40" spans="1:15" s="30" customFormat="1" ht="10.5" customHeight="1">
      <c r="A40" s="65" t="s">
        <v>16</v>
      </c>
      <c r="B40" s="19">
        <v>219</v>
      </c>
      <c r="C40" s="53">
        <v>121</v>
      </c>
      <c r="D40" s="19">
        <v>662</v>
      </c>
      <c r="E40" s="53">
        <v>396</v>
      </c>
      <c r="F40" s="19">
        <v>4</v>
      </c>
      <c r="G40" s="53">
        <v>7</v>
      </c>
      <c r="H40" s="19">
        <v>69</v>
      </c>
      <c r="I40" s="53">
        <v>30</v>
      </c>
      <c r="J40" s="19">
        <v>954</v>
      </c>
      <c r="K40" s="53">
        <v>554</v>
      </c>
      <c r="L40" s="58">
        <v>1508</v>
      </c>
      <c r="N40" s="64">
        <v>63.26259946949602</v>
      </c>
      <c r="O40" s="29">
        <v>36.737400530503976</v>
      </c>
    </row>
    <row r="41" spans="1:24" s="30" customFormat="1" ht="10.5" customHeight="1">
      <c r="A41" s="65" t="s">
        <v>17</v>
      </c>
      <c r="B41" s="19">
        <v>249</v>
      </c>
      <c r="C41" s="53">
        <v>139</v>
      </c>
      <c r="D41" s="19">
        <v>683</v>
      </c>
      <c r="E41" s="53">
        <v>445</v>
      </c>
      <c r="F41" s="19">
        <v>3</v>
      </c>
      <c r="G41" s="53">
        <v>5</v>
      </c>
      <c r="H41" s="19">
        <v>70</v>
      </c>
      <c r="I41" s="53">
        <v>37</v>
      </c>
      <c r="J41" s="19">
        <v>1005</v>
      </c>
      <c r="K41" s="53">
        <v>626</v>
      </c>
      <c r="L41" s="58">
        <v>1631</v>
      </c>
      <c r="N41" s="64">
        <v>61.618638871857755</v>
      </c>
      <c r="O41" s="29">
        <v>38.381361128142245</v>
      </c>
      <c r="U41" s="5"/>
      <c r="V41" s="5"/>
      <c r="W41" s="5"/>
      <c r="X41" s="5"/>
    </row>
    <row r="42" spans="1:24" s="30" customFormat="1" ht="10.5" customHeight="1">
      <c r="A42" s="65" t="s">
        <v>18</v>
      </c>
      <c r="B42" s="19">
        <v>277</v>
      </c>
      <c r="C42" s="53">
        <v>148</v>
      </c>
      <c r="D42" s="19">
        <v>734</v>
      </c>
      <c r="E42" s="53">
        <v>441</v>
      </c>
      <c r="F42" s="47">
        <v>0</v>
      </c>
      <c r="G42" s="48">
        <v>0</v>
      </c>
      <c r="H42" s="19">
        <v>80</v>
      </c>
      <c r="I42" s="53">
        <v>41</v>
      </c>
      <c r="J42" s="19">
        <v>1091</v>
      </c>
      <c r="K42" s="53">
        <v>630</v>
      </c>
      <c r="L42" s="58">
        <v>1721</v>
      </c>
      <c r="N42" s="64">
        <v>63.39337594421848</v>
      </c>
      <c r="O42" s="29">
        <v>36.60662405578152</v>
      </c>
      <c r="W42" s="5"/>
      <c r="X42" s="5"/>
    </row>
    <row r="43" spans="1:24" s="30" customFormat="1" ht="10.5" customHeight="1">
      <c r="A43" s="65" t="s">
        <v>19</v>
      </c>
      <c r="B43" s="19">
        <v>267</v>
      </c>
      <c r="C43" s="53">
        <v>153</v>
      </c>
      <c r="D43" s="19">
        <v>806</v>
      </c>
      <c r="E43" s="53">
        <v>440</v>
      </c>
      <c r="F43" s="47">
        <v>0</v>
      </c>
      <c r="G43" s="48">
        <v>0</v>
      </c>
      <c r="H43" s="19">
        <v>80</v>
      </c>
      <c r="I43" s="53">
        <v>38</v>
      </c>
      <c r="J43" s="19">
        <v>1153</v>
      </c>
      <c r="K43" s="53">
        <v>631</v>
      </c>
      <c r="L43" s="58">
        <v>1784</v>
      </c>
      <c r="N43" s="64">
        <v>64.63004484304933</v>
      </c>
      <c r="O43" s="29">
        <v>35.369955156950674</v>
      </c>
      <c r="W43" s="5"/>
      <c r="X43" s="5"/>
    </row>
    <row r="44" spans="1:15" s="30" customFormat="1" ht="10.5" customHeight="1">
      <c r="A44" s="65" t="s">
        <v>20</v>
      </c>
      <c r="B44" s="19">
        <v>300</v>
      </c>
      <c r="C44" s="53">
        <v>156</v>
      </c>
      <c r="D44" s="19">
        <v>780</v>
      </c>
      <c r="E44" s="53">
        <v>453</v>
      </c>
      <c r="F44" s="47">
        <v>0</v>
      </c>
      <c r="G44" s="48">
        <v>0</v>
      </c>
      <c r="H44" s="19">
        <v>85</v>
      </c>
      <c r="I44" s="53">
        <v>37</v>
      </c>
      <c r="J44" s="19">
        <v>1165</v>
      </c>
      <c r="K44" s="53">
        <v>646</v>
      </c>
      <c r="L44" s="58">
        <v>1811</v>
      </c>
      <c r="N44" s="64">
        <v>64.32909994478189</v>
      </c>
      <c r="O44" s="29">
        <v>35.67090005521811</v>
      </c>
    </row>
    <row r="45" spans="1:15" s="30" customFormat="1" ht="10.5" customHeight="1">
      <c r="A45" s="65" t="s">
        <v>21</v>
      </c>
      <c r="B45" s="19">
        <v>312</v>
      </c>
      <c r="C45" s="53">
        <v>160</v>
      </c>
      <c r="D45" s="19">
        <v>782</v>
      </c>
      <c r="E45" s="53">
        <v>395</v>
      </c>
      <c r="F45" s="47">
        <v>0</v>
      </c>
      <c r="G45" s="48">
        <v>0</v>
      </c>
      <c r="H45" s="19">
        <v>92</v>
      </c>
      <c r="I45" s="53">
        <v>39</v>
      </c>
      <c r="J45" s="19">
        <v>1186</v>
      </c>
      <c r="K45" s="53">
        <v>594</v>
      </c>
      <c r="L45" s="58">
        <v>1780</v>
      </c>
      <c r="N45" s="64">
        <v>66.62921348314606</v>
      </c>
      <c r="O45" s="29">
        <v>33.37078651685393</v>
      </c>
    </row>
    <row r="46" spans="1:15" s="30" customFormat="1" ht="10.5" customHeight="1">
      <c r="A46" s="65" t="s">
        <v>22</v>
      </c>
      <c r="B46" s="19">
        <v>309</v>
      </c>
      <c r="C46" s="53">
        <v>158</v>
      </c>
      <c r="D46" s="19">
        <v>791</v>
      </c>
      <c r="E46" s="53">
        <v>387</v>
      </c>
      <c r="F46" s="47">
        <v>0</v>
      </c>
      <c r="G46" s="48">
        <v>0</v>
      </c>
      <c r="H46" s="19">
        <v>86</v>
      </c>
      <c r="I46" s="53">
        <v>36</v>
      </c>
      <c r="J46" s="19">
        <v>1186</v>
      </c>
      <c r="K46" s="53">
        <v>581</v>
      </c>
      <c r="L46" s="58">
        <v>1767</v>
      </c>
      <c r="N46" s="64">
        <v>67.11941143180532</v>
      </c>
      <c r="O46" s="29">
        <v>32.88058856819468</v>
      </c>
    </row>
    <row r="47" spans="1:15" s="30" customFormat="1" ht="10.5" customHeight="1">
      <c r="A47" s="65" t="s">
        <v>23</v>
      </c>
      <c r="B47" s="19">
        <v>316</v>
      </c>
      <c r="C47" s="53">
        <v>155</v>
      </c>
      <c r="D47" s="19">
        <v>746</v>
      </c>
      <c r="E47" s="53">
        <v>359</v>
      </c>
      <c r="F47" s="47">
        <v>0</v>
      </c>
      <c r="G47" s="48">
        <v>0</v>
      </c>
      <c r="H47" s="19">
        <v>88</v>
      </c>
      <c r="I47" s="53">
        <v>37</v>
      </c>
      <c r="J47" s="19">
        <v>1150</v>
      </c>
      <c r="K47" s="53">
        <v>551</v>
      </c>
      <c r="L47" s="58">
        <v>1701</v>
      </c>
      <c r="N47" s="64">
        <v>67.60728982951206</v>
      </c>
      <c r="O47" s="29">
        <v>32.392710170487945</v>
      </c>
    </row>
    <row r="48" spans="1:15" s="30" customFormat="1" ht="10.5" customHeight="1">
      <c r="A48" s="65" t="s">
        <v>36</v>
      </c>
      <c r="B48" s="19">
        <v>323</v>
      </c>
      <c r="C48" s="53">
        <v>167</v>
      </c>
      <c r="D48" s="19">
        <v>750</v>
      </c>
      <c r="E48" s="53">
        <v>336</v>
      </c>
      <c r="F48" s="47">
        <v>0</v>
      </c>
      <c r="G48" s="48">
        <v>0</v>
      </c>
      <c r="H48" s="19">
        <v>79</v>
      </c>
      <c r="I48" s="53">
        <v>31</v>
      </c>
      <c r="J48" s="19">
        <v>1152</v>
      </c>
      <c r="K48" s="53">
        <v>534</v>
      </c>
      <c r="L48" s="58">
        <v>1686</v>
      </c>
      <c r="N48" s="64">
        <v>68.32740213523132</v>
      </c>
      <c r="O48" s="29">
        <v>31.672597864768683</v>
      </c>
    </row>
    <row r="49" spans="1:15" ht="10.5" customHeight="1">
      <c r="A49" s="65" t="s">
        <v>37</v>
      </c>
      <c r="B49" s="19">
        <v>364</v>
      </c>
      <c r="C49" s="53">
        <v>158</v>
      </c>
      <c r="D49" s="19">
        <v>738</v>
      </c>
      <c r="E49" s="53">
        <v>360</v>
      </c>
      <c r="F49" s="47">
        <v>0</v>
      </c>
      <c r="G49" s="48">
        <v>0</v>
      </c>
      <c r="H49" s="19">
        <v>74</v>
      </c>
      <c r="I49" s="53">
        <v>32</v>
      </c>
      <c r="J49" s="19">
        <v>1176</v>
      </c>
      <c r="K49" s="53">
        <v>550</v>
      </c>
      <c r="L49" s="58">
        <v>1726</v>
      </c>
      <c r="N49" s="64">
        <v>68.13441483198146</v>
      </c>
      <c r="O49" s="29">
        <v>31.865585168018537</v>
      </c>
    </row>
    <row r="50" spans="1:15" s="30" customFormat="1" ht="10.5" customHeight="1">
      <c r="A50" s="65" t="s">
        <v>41</v>
      </c>
      <c r="B50" s="19">
        <v>346</v>
      </c>
      <c r="C50" s="53">
        <v>173</v>
      </c>
      <c r="D50" s="19">
        <v>714</v>
      </c>
      <c r="E50" s="53">
        <v>369</v>
      </c>
      <c r="F50" s="47">
        <v>0</v>
      </c>
      <c r="G50" s="48">
        <v>0</v>
      </c>
      <c r="H50" s="19">
        <v>76</v>
      </c>
      <c r="I50" s="53">
        <v>42</v>
      </c>
      <c r="J50" s="19">
        <v>1136</v>
      </c>
      <c r="K50" s="53">
        <v>584</v>
      </c>
      <c r="L50" s="58">
        <v>1720</v>
      </c>
      <c r="N50" s="64">
        <v>66.04651162790698</v>
      </c>
      <c r="O50" s="29">
        <v>33.95348837209302</v>
      </c>
    </row>
    <row r="51" spans="1:15" s="30" customFormat="1" ht="10.5" customHeight="1">
      <c r="A51" s="65" t="s">
        <v>42</v>
      </c>
      <c r="B51" s="19">
        <v>367</v>
      </c>
      <c r="C51" s="53">
        <v>185</v>
      </c>
      <c r="D51" s="19">
        <v>752</v>
      </c>
      <c r="E51" s="53">
        <v>358</v>
      </c>
      <c r="F51" s="47">
        <v>0</v>
      </c>
      <c r="G51" s="48">
        <v>0</v>
      </c>
      <c r="H51" s="19">
        <v>80</v>
      </c>
      <c r="I51" s="53">
        <v>49</v>
      </c>
      <c r="J51" s="19">
        <f aca="true" t="shared" si="10" ref="J51:K53">SUM(H51,F51,D51,B51)</f>
        <v>1199</v>
      </c>
      <c r="K51" s="53">
        <f t="shared" si="10"/>
        <v>592</v>
      </c>
      <c r="L51" s="58">
        <f aca="true" t="shared" si="11" ref="L51:L57">SUM(J51:K51)</f>
        <v>1791</v>
      </c>
      <c r="N51" s="64">
        <f aca="true" t="shared" si="12" ref="N51:N57">J51/L51*100</f>
        <v>66.94584031267449</v>
      </c>
      <c r="O51" s="29">
        <f aca="true" t="shared" si="13" ref="O51:O57">K51/L51*100</f>
        <v>33.054159687325516</v>
      </c>
    </row>
    <row r="52" spans="1:15" s="30" customFormat="1" ht="10.5" customHeight="1">
      <c r="A52" s="65" t="s">
        <v>43</v>
      </c>
      <c r="B52" s="19">
        <v>374</v>
      </c>
      <c r="C52" s="53">
        <v>163</v>
      </c>
      <c r="D52" s="19">
        <v>748</v>
      </c>
      <c r="E52" s="53">
        <v>388</v>
      </c>
      <c r="F52" s="47">
        <v>0</v>
      </c>
      <c r="G52" s="48">
        <v>0</v>
      </c>
      <c r="H52" s="19">
        <v>108</v>
      </c>
      <c r="I52" s="53">
        <v>40</v>
      </c>
      <c r="J52" s="19">
        <f t="shared" si="10"/>
        <v>1230</v>
      </c>
      <c r="K52" s="53">
        <f t="shared" si="10"/>
        <v>591</v>
      </c>
      <c r="L52" s="58">
        <f t="shared" si="11"/>
        <v>1821</v>
      </c>
      <c r="N52" s="64">
        <f t="shared" si="12"/>
        <v>67.54530477759472</v>
      </c>
      <c r="O52" s="29">
        <f t="shared" si="13"/>
        <v>32.45469522240527</v>
      </c>
    </row>
    <row r="53" spans="1:15" s="30" customFormat="1" ht="10.5" customHeight="1">
      <c r="A53" s="65" t="s">
        <v>63</v>
      </c>
      <c r="B53" s="19">
        <v>383</v>
      </c>
      <c r="C53" s="53">
        <v>186</v>
      </c>
      <c r="D53" s="19">
        <v>782</v>
      </c>
      <c r="E53" s="53">
        <v>396</v>
      </c>
      <c r="F53" s="47"/>
      <c r="G53" s="48"/>
      <c r="H53" s="19">
        <v>118</v>
      </c>
      <c r="I53" s="53">
        <v>42</v>
      </c>
      <c r="J53" s="19">
        <f t="shared" si="10"/>
        <v>1283</v>
      </c>
      <c r="K53" s="53">
        <f t="shared" si="10"/>
        <v>624</v>
      </c>
      <c r="L53" s="58">
        <f t="shared" si="11"/>
        <v>1907</v>
      </c>
      <c r="N53" s="64">
        <f t="shared" si="12"/>
        <v>67.27844782380703</v>
      </c>
      <c r="O53" s="29">
        <f t="shared" si="13"/>
        <v>32.72155217619297</v>
      </c>
    </row>
    <row r="54" spans="1:15" s="30" customFormat="1" ht="10.5" customHeight="1">
      <c r="A54" s="65" t="s">
        <v>64</v>
      </c>
      <c r="B54" s="19">
        <v>428</v>
      </c>
      <c r="C54" s="53">
        <v>194</v>
      </c>
      <c r="D54" s="19">
        <v>762</v>
      </c>
      <c r="E54" s="53">
        <v>396</v>
      </c>
      <c r="F54" s="47">
        <v>0</v>
      </c>
      <c r="G54" s="48">
        <v>0</v>
      </c>
      <c r="H54" s="19">
        <v>125</v>
      </c>
      <c r="I54" s="53">
        <v>45</v>
      </c>
      <c r="J54" s="19">
        <f aca="true" t="shared" si="14" ref="J54:K57">SUM(H54,F54,D54,B54)</f>
        <v>1315</v>
      </c>
      <c r="K54" s="53">
        <f t="shared" si="14"/>
        <v>635</v>
      </c>
      <c r="L54" s="58">
        <f t="shared" si="11"/>
        <v>1950</v>
      </c>
      <c r="N54" s="64">
        <f t="shared" si="12"/>
        <v>67.43589743589745</v>
      </c>
      <c r="O54" s="29">
        <f t="shared" si="13"/>
        <v>32.56410256410256</v>
      </c>
    </row>
    <row r="55" spans="1:26" s="30" customFormat="1" ht="10.5" customHeight="1">
      <c r="A55" s="65" t="s">
        <v>65</v>
      </c>
      <c r="B55" s="19">
        <v>446</v>
      </c>
      <c r="C55" s="53">
        <v>196</v>
      </c>
      <c r="D55" s="19">
        <v>763</v>
      </c>
      <c r="E55" s="53">
        <v>384</v>
      </c>
      <c r="F55" s="47">
        <v>0</v>
      </c>
      <c r="G55" s="48">
        <v>0</v>
      </c>
      <c r="H55" s="19">
        <v>130</v>
      </c>
      <c r="I55" s="53">
        <v>58</v>
      </c>
      <c r="J55" s="19">
        <f t="shared" si="14"/>
        <v>1339</v>
      </c>
      <c r="K55" s="53">
        <f t="shared" si="14"/>
        <v>638</v>
      </c>
      <c r="L55" s="58">
        <f t="shared" si="11"/>
        <v>1977</v>
      </c>
      <c r="N55" s="64">
        <f t="shared" si="12"/>
        <v>67.72888214466363</v>
      </c>
      <c r="O55" s="29">
        <f t="shared" si="13"/>
        <v>32.27111785533637</v>
      </c>
      <c r="Z55" s="5"/>
    </row>
    <row r="56" spans="1:26" s="30" customFormat="1" ht="10.5" customHeight="1">
      <c r="A56" s="65" t="s">
        <v>68</v>
      </c>
      <c r="B56" s="19">
        <v>421</v>
      </c>
      <c r="C56" s="53">
        <v>188</v>
      </c>
      <c r="D56" s="19">
        <v>774</v>
      </c>
      <c r="E56" s="53">
        <v>396</v>
      </c>
      <c r="F56" s="47">
        <v>0</v>
      </c>
      <c r="G56" s="48">
        <v>0</v>
      </c>
      <c r="H56" s="19">
        <v>131</v>
      </c>
      <c r="I56" s="53">
        <v>52</v>
      </c>
      <c r="J56" s="19">
        <f>SUM(H56,F56,D56,B56)</f>
        <v>1326</v>
      </c>
      <c r="K56" s="53">
        <f>SUM(I56,G56,E56,C56)</f>
        <v>636</v>
      </c>
      <c r="L56" s="58">
        <f>SUM(J56:K56)</f>
        <v>1962</v>
      </c>
      <c r="N56" s="64">
        <f>J56/L56*100</f>
        <v>67.58409785932722</v>
      </c>
      <c r="O56" s="29">
        <f>K56/L56*100</f>
        <v>32.415902140672785</v>
      </c>
      <c r="S56" s="5"/>
      <c r="T56" s="5"/>
      <c r="U56" s="5"/>
      <c r="V56" s="5"/>
      <c r="W56" s="5"/>
      <c r="X56" s="5"/>
      <c r="Y56" s="5"/>
      <c r="Z56" s="5"/>
    </row>
    <row r="57" spans="1:15" s="30" customFormat="1" ht="10.5" customHeight="1">
      <c r="A57" s="65" t="s">
        <v>72</v>
      </c>
      <c r="B57" s="19">
        <v>446</v>
      </c>
      <c r="C57" s="53">
        <v>192</v>
      </c>
      <c r="D57" s="19">
        <v>772</v>
      </c>
      <c r="E57" s="53">
        <v>375</v>
      </c>
      <c r="F57" s="47">
        <v>0</v>
      </c>
      <c r="G57" s="48">
        <v>0</v>
      </c>
      <c r="H57" s="19">
        <v>135</v>
      </c>
      <c r="I57" s="53">
        <v>55</v>
      </c>
      <c r="J57" s="19">
        <f t="shared" si="14"/>
        <v>1353</v>
      </c>
      <c r="K57" s="53">
        <f t="shared" si="14"/>
        <v>622</v>
      </c>
      <c r="L57" s="58">
        <f t="shared" si="11"/>
        <v>1975</v>
      </c>
      <c r="N57" s="64">
        <f t="shared" si="12"/>
        <v>68.50632911392405</v>
      </c>
      <c r="O57" s="29">
        <f t="shared" si="13"/>
        <v>31.493670886075947</v>
      </c>
    </row>
    <row r="58" spans="1:15" s="30" customFormat="1" ht="10.5" customHeight="1">
      <c r="A58" s="65" t="s">
        <v>100</v>
      </c>
      <c r="B58" s="19">
        <v>451</v>
      </c>
      <c r="C58" s="53">
        <v>186</v>
      </c>
      <c r="D58" s="19">
        <v>785</v>
      </c>
      <c r="E58" s="53">
        <v>371</v>
      </c>
      <c r="F58" s="47">
        <v>0</v>
      </c>
      <c r="G58" s="48">
        <v>0</v>
      </c>
      <c r="H58" s="19">
        <v>143</v>
      </c>
      <c r="I58" s="53">
        <v>50</v>
      </c>
      <c r="J58" s="19">
        <f aca="true" t="shared" si="15" ref="J58:K60">SUM(H58,F58,D58,B58)</f>
        <v>1379</v>
      </c>
      <c r="K58" s="53">
        <f t="shared" si="15"/>
        <v>607</v>
      </c>
      <c r="L58" s="58">
        <f aca="true" t="shared" si="16" ref="L58:L63">SUM(J58:K58)</f>
        <v>1986</v>
      </c>
      <c r="N58" s="64">
        <f aca="true" t="shared" si="17" ref="N58:N63">J58/L58*100</f>
        <v>69.43605236656596</v>
      </c>
      <c r="O58" s="29">
        <f aca="true" t="shared" si="18" ref="O58:O63">K58/L58*100</f>
        <v>30.56394763343404</v>
      </c>
    </row>
    <row r="59" spans="1:15" s="30" customFormat="1" ht="10.5" customHeight="1">
      <c r="A59" s="65" t="s">
        <v>114</v>
      </c>
      <c r="B59" s="19">
        <v>471</v>
      </c>
      <c r="C59" s="53">
        <v>192</v>
      </c>
      <c r="D59" s="19">
        <v>778</v>
      </c>
      <c r="E59" s="53">
        <v>400</v>
      </c>
      <c r="F59" s="47">
        <v>0</v>
      </c>
      <c r="G59" s="48">
        <v>0</v>
      </c>
      <c r="H59" s="19">
        <v>132</v>
      </c>
      <c r="I59" s="53">
        <v>50</v>
      </c>
      <c r="J59" s="19">
        <f t="shared" si="15"/>
        <v>1381</v>
      </c>
      <c r="K59" s="53">
        <f t="shared" si="15"/>
        <v>642</v>
      </c>
      <c r="L59" s="58">
        <f t="shared" si="16"/>
        <v>2023</v>
      </c>
      <c r="N59" s="64">
        <f t="shared" si="17"/>
        <v>68.26495304003954</v>
      </c>
      <c r="O59" s="29">
        <f t="shared" si="18"/>
        <v>31.735046959960457</v>
      </c>
    </row>
    <row r="60" spans="1:15" s="30" customFormat="1" ht="12" customHeight="1">
      <c r="A60" s="65" t="s">
        <v>124</v>
      </c>
      <c r="B60" s="19">
        <v>454</v>
      </c>
      <c r="C60" s="53">
        <v>186</v>
      </c>
      <c r="D60" s="19">
        <v>819</v>
      </c>
      <c r="E60" s="53">
        <v>405</v>
      </c>
      <c r="F60" s="47">
        <v>0</v>
      </c>
      <c r="G60" s="48">
        <v>0</v>
      </c>
      <c r="H60" s="19">
        <v>123</v>
      </c>
      <c r="I60" s="53">
        <v>55</v>
      </c>
      <c r="J60" s="19">
        <f t="shared" si="15"/>
        <v>1396</v>
      </c>
      <c r="K60" s="53">
        <f t="shared" si="15"/>
        <v>646</v>
      </c>
      <c r="L60" s="58">
        <f t="shared" si="16"/>
        <v>2042</v>
      </c>
      <c r="N60" s="64">
        <f t="shared" si="17"/>
        <v>68.3643486777669</v>
      </c>
      <c r="O60" s="29">
        <f t="shared" si="18"/>
        <v>31.635651322233105</v>
      </c>
    </row>
    <row r="61" spans="1:15" s="30" customFormat="1" ht="11.25" customHeight="1">
      <c r="A61" s="65" t="s">
        <v>129</v>
      </c>
      <c r="B61" s="19">
        <v>440</v>
      </c>
      <c r="C61" s="53">
        <v>168</v>
      </c>
      <c r="D61" s="19">
        <v>811</v>
      </c>
      <c r="E61" s="53">
        <v>394</v>
      </c>
      <c r="F61" s="47">
        <v>0</v>
      </c>
      <c r="G61" s="48">
        <v>0</v>
      </c>
      <c r="H61" s="19">
        <v>99</v>
      </c>
      <c r="I61" s="53">
        <v>41</v>
      </c>
      <c r="J61" s="19">
        <f aca="true" t="shared" si="19" ref="J61:K63">SUM(H61,F61,D61,B61)</f>
        <v>1350</v>
      </c>
      <c r="K61" s="53">
        <f t="shared" si="19"/>
        <v>603</v>
      </c>
      <c r="L61" s="58">
        <f t="shared" si="16"/>
        <v>1953</v>
      </c>
      <c r="N61" s="64">
        <f t="shared" si="17"/>
        <v>69.12442396313364</v>
      </c>
      <c r="O61" s="29">
        <f t="shared" si="18"/>
        <v>30.87557603686636</v>
      </c>
    </row>
    <row r="62" spans="1:15" s="30" customFormat="1" ht="11.25" customHeight="1">
      <c r="A62" s="65" t="s">
        <v>131</v>
      </c>
      <c r="B62" s="19">
        <v>442</v>
      </c>
      <c r="C62" s="53">
        <v>159</v>
      </c>
      <c r="D62" s="19">
        <v>856</v>
      </c>
      <c r="E62" s="53">
        <v>351</v>
      </c>
      <c r="F62" s="47">
        <v>0</v>
      </c>
      <c r="G62" s="48">
        <v>0</v>
      </c>
      <c r="H62" s="19">
        <v>119</v>
      </c>
      <c r="I62" s="53">
        <v>57</v>
      </c>
      <c r="J62" s="19">
        <f t="shared" si="19"/>
        <v>1417</v>
      </c>
      <c r="K62" s="53">
        <f t="shared" si="19"/>
        <v>567</v>
      </c>
      <c r="L62" s="58">
        <f t="shared" si="16"/>
        <v>1984</v>
      </c>
      <c r="N62" s="64">
        <f t="shared" si="17"/>
        <v>71.42137096774194</v>
      </c>
      <c r="O62" s="29">
        <f t="shared" si="18"/>
        <v>28.578629032258064</v>
      </c>
    </row>
    <row r="63" spans="1:15" s="30" customFormat="1" ht="11.25" customHeight="1">
      <c r="A63" s="67" t="s">
        <v>142</v>
      </c>
      <c r="B63" s="36">
        <v>444</v>
      </c>
      <c r="C63" s="68">
        <v>154</v>
      </c>
      <c r="D63" s="36">
        <v>819</v>
      </c>
      <c r="E63" s="68">
        <v>342</v>
      </c>
      <c r="F63" s="50">
        <v>2</v>
      </c>
      <c r="G63" s="51">
        <v>4</v>
      </c>
      <c r="H63" s="36">
        <v>144</v>
      </c>
      <c r="I63" s="68">
        <v>58</v>
      </c>
      <c r="J63" s="36">
        <f t="shared" si="19"/>
        <v>1409</v>
      </c>
      <c r="K63" s="68">
        <f t="shared" si="19"/>
        <v>558</v>
      </c>
      <c r="L63" s="69">
        <f t="shared" si="16"/>
        <v>1967</v>
      </c>
      <c r="N63" s="70">
        <f t="shared" si="17"/>
        <v>71.63192679206915</v>
      </c>
      <c r="O63" s="41">
        <f t="shared" si="18"/>
        <v>28.36807320793086</v>
      </c>
    </row>
    <row r="65" spans="1:15" ht="9.75">
      <c r="A65" s="71" t="s">
        <v>48</v>
      </c>
      <c r="B65" s="9"/>
      <c r="C65" s="9"/>
      <c r="D65" s="9"/>
      <c r="E65" s="9"/>
      <c r="F65" s="9"/>
      <c r="G65" s="9"/>
      <c r="H65" s="9"/>
      <c r="I65" s="9"/>
      <c r="J65" s="9"/>
      <c r="K65" s="9"/>
      <c r="L65" s="9"/>
      <c r="M65" s="9"/>
      <c r="N65" s="9"/>
      <c r="O65" s="9"/>
    </row>
    <row r="66" spans="1:15" ht="9.75">
      <c r="A66" s="6" t="s">
        <v>62</v>
      </c>
      <c r="B66" s="9"/>
      <c r="C66" s="9"/>
      <c r="D66" s="9"/>
      <c r="E66" s="9"/>
      <c r="F66" s="9"/>
      <c r="G66" s="9"/>
      <c r="H66" s="9"/>
      <c r="I66" s="9"/>
      <c r="J66" s="9"/>
      <c r="K66" s="9"/>
      <c r="L66" s="9"/>
      <c r="M66" s="9"/>
      <c r="N66" s="9"/>
      <c r="O66" s="9"/>
    </row>
    <row r="67" ht="10.5" customHeight="1"/>
    <row r="68" spans="1:15" ht="9.75">
      <c r="A68" s="11"/>
      <c r="B68" s="12" t="s">
        <v>7</v>
      </c>
      <c r="C68" s="13"/>
      <c r="D68" s="12" t="s">
        <v>6</v>
      </c>
      <c r="E68" s="54"/>
      <c r="F68" s="12" t="s">
        <v>0</v>
      </c>
      <c r="G68" s="54"/>
      <c r="H68" s="12" t="s">
        <v>1</v>
      </c>
      <c r="I68" s="54"/>
      <c r="J68" s="12" t="s">
        <v>4</v>
      </c>
      <c r="K68" s="55"/>
      <c r="L68" s="56"/>
      <c r="N68" s="12" t="s">
        <v>27</v>
      </c>
      <c r="O68" s="56"/>
    </row>
    <row r="69" spans="1:15" ht="9.75">
      <c r="A69" s="16" t="s">
        <v>12</v>
      </c>
      <c r="B69" s="17" t="s">
        <v>5</v>
      </c>
      <c r="C69" s="18"/>
      <c r="D69" s="16" t="s">
        <v>8</v>
      </c>
      <c r="E69" s="7"/>
      <c r="F69" s="19"/>
      <c r="G69" s="2"/>
      <c r="H69" s="358" t="str">
        <f>"+ VGC"</f>
        <v>+ VGC</v>
      </c>
      <c r="I69" s="359"/>
      <c r="J69" s="19"/>
      <c r="K69" s="53"/>
      <c r="L69" s="58"/>
      <c r="N69" s="59" t="s">
        <v>28</v>
      </c>
      <c r="O69" s="60"/>
    </row>
    <row r="70" spans="1:15" s="26" customFormat="1" ht="9.75">
      <c r="A70" s="22"/>
      <c r="B70" s="61" t="s">
        <v>2</v>
      </c>
      <c r="C70" s="62" t="s">
        <v>3</v>
      </c>
      <c r="D70" s="61" t="s">
        <v>2</v>
      </c>
      <c r="E70" s="62" t="s">
        <v>3</v>
      </c>
      <c r="F70" s="61" t="s">
        <v>2</v>
      </c>
      <c r="G70" s="62" t="s">
        <v>3</v>
      </c>
      <c r="H70" s="61" t="s">
        <v>2</v>
      </c>
      <c r="I70" s="62" t="s">
        <v>3</v>
      </c>
      <c r="J70" s="61" t="s">
        <v>2</v>
      </c>
      <c r="K70" s="62" t="s">
        <v>3</v>
      </c>
      <c r="L70" s="63" t="s">
        <v>4</v>
      </c>
      <c r="N70" s="61" t="s">
        <v>2</v>
      </c>
      <c r="O70" s="63" t="s">
        <v>3</v>
      </c>
    </row>
    <row r="71" spans="1:15" ht="10.5" customHeight="1">
      <c r="A71" s="65" t="s">
        <v>15</v>
      </c>
      <c r="B71" s="53">
        <v>16318</v>
      </c>
      <c r="C71" s="58">
        <v>14933</v>
      </c>
      <c r="D71" s="53">
        <v>84657</v>
      </c>
      <c r="E71" s="58">
        <v>82110</v>
      </c>
      <c r="F71" s="53">
        <v>140</v>
      </c>
      <c r="G71" s="58">
        <v>141</v>
      </c>
      <c r="H71" s="53">
        <v>22884</v>
      </c>
      <c r="I71" s="58">
        <v>20744</v>
      </c>
      <c r="J71" s="19">
        <v>123999</v>
      </c>
      <c r="K71" s="53">
        <v>117928</v>
      </c>
      <c r="L71" s="58">
        <v>241927</v>
      </c>
      <c r="M71" s="66"/>
      <c r="N71" s="64">
        <v>51.25471733208777</v>
      </c>
      <c r="O71" s="29">
        <v>48.74528266791222</v>
      </c>
    </row>
    <row r="72" spans="1:15" ht="10.5" customHeight="1">
      <c r="A72" s="65" t="s">
        <v>16</v>
      </c>
      <c r="B72" s="53">
        <v>16742</v>
      </c>
      <c r="C72" s="53">
        <v>15105</v>
      </c>
      <c r="D72" s="19">
        <v>86996</v>
      </c>
      <c r="E72" s="53">
        <v>84223</v>
      </c>
      <c r="F72" s="19">
        <v>144</v>
      </c>
      <c r="G72" s="53">
        <v>133</v>
      </c>
      <c r="H72" s="19">
        <v>23969</v>
      </c>
      <c r="I72" s="53">
        <v>21827</v>
      </c>
      <c r="J72" s="19">
        <v>127851</v>
      </c>
      <c r="K72" s="53">
        <v>121288</v>
      </c>
      <c r="L72" s="58">
        <v>249139</v>
      </c>
      <c r="M72" s="30"/>
      <c r="N72" s="64">
        <v>51.3171362171318</v>
      </c>
      <c r="O72" s="29">
        <v>48.682863782868196</v>
      </c>
    </row>
    <row r="73" spans="1:15" s="30" customFormat="1" ht="10.5" customHeight="1">
      <c r="A73" s="65" t="s">
        <v>17</v>
      </c>
      <c r="B73" s="53">
        <v>17079</v>
      </c>
      <c r="C73" s="53">
        <v>15311</v>
      </c>
      <c r="D73" s="19">
        <v>89044</v>
      </c>
      <c r="E73" s="53">
        <v>85366</v>
      </c>
      <c r="F73" s="19">
        <v>140</v>
      </c>
      <c r="G73" s="53">
        <v>121</v>
      </c>
      <c r="H73" s="19">
        <v>24930</v>
      </c>
      <c r="I73" s="53">
        <v>22740</v>
      </c>
      <c r="J73" s="19">
        <v>131193</v>
      </c>
      <c r="K73" s="53">
        <v>123538</v>
      </c>
      <c r="L73" s="58">
        <v>254731</v>
      </c>
      <c r="N73" s="64">
        <v>51.50256545139775</v>
      </c>
      <c r="O73" s="29">
        <v>48.49743454860225</v>
      </c>
    </row>
    <row r="74" spans="1:15" s="30" customFormat="1" ht="10.5" customHeight="1">
      <c r="A74" s="65" t="s">
        <v>18</v>
      </c>
      <c r="B74" s="53">
        <v>17070</v>
      </c>
      <c r="C74" s="53">
        <v>15387</v>
      </c>
      <c r="D74" s="19">
        <v>88570</v>
      </c>
      <c r="E74" s="53">
        <v>85681</v>
      </c>
      <c r="F74" s="19">
        <v>140</v>
      </c>
      <c r="G74" s="53">
        <v>124</v>
      </c>
      <c r="H74" s="19">
        <v>25408</v>
      </c>
      <c r="I74" s="53">
        <v>23097</v>
      </c>
      <c r="J74" s="19">
        <v>131188</v>
      </c>
      <c r="K74" s="53">
        <v>124289</v>
      </c>
      <c r="L74" s="58">
        <v>255477</v>
      </c>
      <c r="N74" s="64">
        <v>51.35021939352662</v>
      </c>
      <c r="O74" s="29">
        <v>48.64978060647338</v>
      </c>
    </row>
    <row r="75" spans="1:15" s="30" customFormat="1" ht="10.5" customHeight="1">
      <c r="A75" s="65" t="s">
        <v>19</v>
      </c>
      <c r="B75" s="53">
        <v>17149</v>
      </c>
      <c r="C75" s="53">
        <v>15592</v>
      </c>
      <c r="D75" s="19">
        <v>87202</v>
      </c>
      <c r="E75" s="53">
        <v>83947</v>
      </c>
      <c r="F75" s="19">
        <v>130</v>
      </c>
      <c r="G75" s="53">
        <v>125</v>
      </c>
      <c r="H75" s="19">
        <v>25567</v>
      </c>
      <c r="I75" s="53">
        <v>23331</v>
      </c>
      <c r="J75" s="19">
        <v>130048</v>
      </c>
      <c r="K75" s="53">
        <v>122995</v>
      </c>
      <c r="L75" s="58">
        <v>253043</v>
      </c>
      <c r="N75" s="64">
        <v>51.39363665463973</v>
      </c>
      <c r="O75" s="29">
        <v>48.60636334536028</v>
      </c>
    </row>
    <row r="76" spans="1:15" s="30" customFormat="1" ht="10.5" customHeight="1">
      <c r="A76" s="65" t="s">
        <v>20</v>
      </c>
      <c r="B76" s="53">
        <v>16885</v>
      </c>
      <c r="C76" s="53">
        <v>15557</v>
      </c>
      <c r="D76" s="19">
        <v>84087</v>
      </c>
      <c r="E76" s="53">
        <v>81283</v>
      </c>
      <c r="F76" s="19">
        <v>135</v>
      </c>
      <c r="G76" s="53">
        <v>109</v>
      </c>
      <c r="H76" s="19">
        <v>25751</v>
      </c>
      <c r="I76" s="53">
        <v>23708</v>
      </c>
      <c r="J76" s="19">
        <v>126858</v>
      </c>
      <c r="K76" s="53">
        <v>120657</v>
      </c>
      <c r="L76" s="58">
        <v>247515</v>
      </c>
      <c r="N76" s="64">
        <v>51.25265135446336</v>
      </c>
      <c r="O76" s="29">
        <v>48.74734864553664</v>
      </c>
    </row>
    <row r="77" spans="1:15" s="30" customFormat="1" ht="10.5" customHeight="1">
      <c r="A77" s="65" t="s">
        <v>21</v>
      </c>
      <c r="B77" s="53">
        <v>16497</v>
      </c>
      <c r="C77" s="53">
        <v>15209</v>
      </c>
      <c r="D77" s="19">
        <v>81476</v>
      </c>
      <c r="E77" s="53">
        <v>78929</v>
      </c>
      <c r="F77" s="19">
        <v>113</v>
      </c>
      <c r="G77" s="53">
        <v>120</v>
      </c>
      <c r="H77" s="19">
        <v>26275</v>
      </c>
      <c r="I77" s="53">
        <v>24002</v>
      </c>
      <c r="J77" s="19">
        <v>124361</v>
      </c>
      <c r="K77" s="53">
        <v>118260</v>
      </c>
      <c r="L77" s="58">
        <v>242621</v>
      </c>
      <c r="N77" s="64">
        <v>51.25731078513402</v>
      </c>
      <c r="O77" s="29">
        <v>48.74268921486598</v>
      </c>
    </row>
    <row r="78" spans="1:15" s="30" customFormat="1" ht="10.5" customHeight="1">
      <c r="A78" s="65" t="s">
        <v>22</v>
      </c>
      <c r="B78" s="53">
        <v>16375</v>
      </c>
      <c r="C78" s="53">
        <v>15249</v>
      </c>
      <c r="D78" s="19">
        <v>80055</v>
      </c>
      <c r="E78" s="53">
        <v>77399</v>
      </c>
      <c r="F78" s="19">
        <v>73</v>
      </c>
      <c r="G78" s="53">
        <v>75</v>
      </c>
      <c r="H78" s="19">
        <v>26732</v>
      </c>
      <c r="I78" s="53">
        <v>24696</v>
      </c>
      <c r="J78" s="19">
        <v>123235</v>
      </c>
      <c r="K78" s="53">
        <v>117419</v>
      </c>
      <c r="L78" s="58">
        <v>240654</v>
      </c>
      <c r="N78" s="64">
        <v>51.20837384793106</v>
      </c>
      <c r="O78" s="29">
        <v>48.79162615206894</v>
      </c>
    </row>
    <row r="79" spans="1:15" s="30" customFormat="1" ht="10.5" customHeight="1">
      <c r="A79" s="65" t="s">
        <v>23</v>
      </c>
      <c r="B79" s="53">
        <v>16321</v>
      </c>
      <c r="C79" s="53">
        <v>15177</v>
      </c>
      <c r="D79" s="19">
        <v>79481</v>
      </c>
      <c r="E79" s="53">
        <v>76820</v>
      </c>
      <c r="F79" s="19">
        <v>76</v>
      </c>
      <c r="G79" s="53">
        <v>73</v>
      </c>
      <c r="H79" s="19">
        <v>27181</v>
      </c>
      <c r="I79" s="53">
        <v>25453</v>
      </c>
      <c r="J79" s="19">
        <v>123059</v>
      </c>
      <c r="K79" s="53">
        <v>117523</v>
      </c>
      <c r="L79" s="58">
        <v>240582</v>
      </c>
      <c r="N79" s="64">
        <v>51.1505432659135</v>
      </c>
      <c r="O79" s="29">
        <v>48.8494567340865</v>
      </c>
    </row>
    <row r="80" spans="1:15" s="30" customFormat="1" ht="10.5" customHeight="1">
      <c r="A80" s="65" t="s">
        <v>36</v>
      </c>
      <c r="B80" s="53">
        <v>16196</v>
      </c>
      <c r="C80" s="53">
        <v>15437</v>
      </c>
      <c r="D80" s="19">
        <v>78757</v>
      </c>
      <c r="E80" s="53">
        <v>75981</v>
      </c>
      <c r="F80" s="19">
        <v>80</v>
      </c>
      <c r="G80" s="53">
        <v>76</v>
      </c>
      <c r="H80" s="19">
        <v>27183</v>
      </c>
      <c r="I80" s="53">
        <v>25794</v>
      </c>
      <c r="J80" s="19">
        <v>122216</v>
      </c>
      <c r="K80" s="53">
        <v>117288</v>
      </c>
      <c r="L80" s="58">
        <v>239504</v>
      </c>
      <c r="N80" s="64">
        <v>51.02879283853297</v>
      </c>
      <c r="O80" s="29">
        <v>48.971207161467035</v>
      </c>
    </row>
    <row r="81" spans="1:15" ht="10.5" customHeight="1">
      <c r="A81" s="65" t="s">
        <v>37</v>
      </c>
      <c r="B81" s="53">
        <v>16811</v>
      </c>
      <c r="C81" s="53">
        <v>16046</v>
      </c>
      <c r="D81" s="19">
        <v>77964</v>
      </c>
      <c r="E81" s="53">
        <v>75044</v>
      </c>
      <c r="F81" s="19">
        <v>71</v>
      </c>
      <c r="G81" s="53">
        <v>65</v>
      </c>
      <c r="H81" s="19">
        <v>26740</v>
      </c>
      <c r="I81" s="53">
        <v>25402</v>
      </c>
      <c r="J81" s="19">
        <v>121586</v>
      </c>
      <c r="K81" s="53">
        <v>116557</v>
      </c>
      <c r="L81" s="58">
        <v>238143</v>
      </c>
      <c r="N81" s="64">
        <v>51.055878190834925</v>
      </c>
      <c r="O81" s="29">
        <v>48.94412180916508</v>
      </c>
    </row>
    <row r="82" spans="1:15" s="30" customFormat="1" ht="10.5" customHeight="1">
      <c r="A82" s="65" t="s">
        <v>41</v>
      </c>
      <c r="B82" s="53">
        <v>16839</v>
      </c>
      <c r="C82" s="53">
        <v>16013</v>
      </c>
      <c r="D82" s="19">
        <v>77012</v>
      </c>
      <c r="E82" s="53">
        <v>74136</v>
      </c>
      <c r="F82" s="19">
        <v>68</v>
      </c>
      <c r="G82" s="53">
        <v>70</v>
      </c>
      <c r="H82" s="19">
        <v>26918</v>
      </c>
      <c r="I82" s="53">
        <v>25615</v>
      </c>
      <c r="J82" s="19">
        <v>120837</v>
      </c>
      <c r="K82" s="53">
        <v>115834</v>
      </c>
      <c r="L82" s="58">
        <v>236671</v>
      </c>
      <c r="N82" s="64">
        <v>51.05695247833491</v>
      </c>
      <c r="O82" s="29">
        <v>48.94304752166509</v>
      </c>
    </row>
    <row r="83" spans="1:15" s="30" customFormat="1" ht="10.5" customHeight="1">
      <c r="A83" s="65" t="s">
        <v>42</v>
      </c>
      <c r="B83" s="53">
        <f aca="true" t="shared" si="20" ref="B83:I95">SUM(B51,B19)</f>
        <v>16821</v>
      </c>
      <c r="C83" s="53">
        <f t="shared" si="20"/>
        <v>16037</v>
      </c>
      <c r="D83" s="19">
        <f t="shared" si="20"/>
        <v>75972</v>
      </c>
      <c r="E83" s="53">
        <f t="shared" si="20"/>
        <v>73391</v>
      </c>
      <c r="F83" s="19">
        <f t="shared" si="20"/>
        <v>65</v>
      </c>
      <c r="G83" s="53">
        <f t="shared" si="20"/>
        <v>64</v>
      </c>
      <c r="H83" s="19">
        <f t="shared" si="20"/>
        <v>27058</v>
      </c>
      <c r="I83" s="53">
        <f t="shared" si="20"/>
        <v>25555</v>
      </c>
      <c r="J83" s="19">
        <f aca="true" t="shared" si="21" ref="J83:K85">SUM(H83,F83,D83,B83)</f>
        <v>119916</v>
      </c>
      <c r="K83" s="53">
        <f t="shared" si="21"/>
        <v>115047</v>
      </c>
      <c r="L83" s="58">
        <f aca="true" t="shared" si="22" ref="L83:L89">SUM(J83:K83)</f>
        <v>234963</v>
      </c>
      <c r="N83" s="64">
        <f aca="true" t="shared" si="23" ref="N83:N89">J83/L83*100</f>
        <v>51.036120580687175</v>
      </c>
      <c r="O83" s="29">
        <f aca="true" t="shared" si="24" ref="O83:O89">K83/L83*100</f>
        <v>48.963879419312825</v>
      </c>
    </row>
    <row r="84" spans="1:15" s="30" customFormat="1" ht="10.5" customHeight="1">
      <c r="A84" s="65" t="s">
        <v>43</v>
      </c>
      <c r="B84" s="53">
        <f t="shared" si="20"/>
        <v>16947</v>
      </c>
      <c r="C84" s="53">
        <f t="shared" si="20"/>
        <v>15996</v>
      </c>
      <c r="D84" s="19">
        <f t="shared" si="20"/>
        <v>75690</v>
      </c>
      <c r="E84" s="53">
        <f t="shared" si="20"/>
        <v>72926</v>
      </c>
      <c r="F84" s="19">
        <f t="shared" si="20"/>
        <v>67</v>
      </c>
      <c r="G84" s="53">
        <f t="shared" si="20"/>
        <v>50</v>
      </c>
      <c r="H84" s="19">
        <f t="shared" si="20"/>
        <v>27232</v>
      </c>
      <c r="I84" s="53">
        <f t="shared" si="20"/>
        <v>25622</v>
      </c>
      <c r="J84" s="19">
        <f t="shared" si="21"/>
        <v>119936</v>
      </c>
      <c r="K84" s="53">
        <f t="shared" si="21"/>
        <v>114594</v>
      </c>
      <c r="L84" s="58">
        <f t="shared" si="22"/>
        <v>234530</v>
      </c>
      <c r="N84" s="64">
        <f t="shared" si="23"/>
        <v>51.138873491664185</v>
      </c>
      <c r="O84" s="29">
        <f t="shared" si="24"/>
        <v>48.86112650833582</v>
      </c>
    </row>
    <row r="85" spans="1:15" s="30" customFormat="1" ht="10.5" customHeight="1">
      <c r="A85" s="65" t="s">
        <v>63</v>
      </c>
      <c r="B85" s="53">
        <f t="shared" si="20"/>
        <v>17062</v>
      </c>
      <c r="C85" s="53">
        <f t="shared" si="20"/>
        <v>16213</v>
      </c>
      <c r="D85" s="19">
        <f t="shared" si="20"/>
        <v>75830</v>
      </c>
      <c r="E85" s="53">
        <f t="shared" si="20"/>
        <v>72630</v>
      </c>
      <c r="F85" s="19">
        <f t="shared" si="20"/>
        <v>72</v>
      </c>
      <c r="G85" s="53">
        <f t="shared" si="20"/>
        <v>57</v>
      </c>
      <c r="H85" s="19">
        <f t="shared" si="20"/>
        <v>27565</v>
      </c>
      <c r="I85" s="53">
        <f t="shared" si="20"/>
        <v>25822</v>
      </c>
      <c r="J85" s="19">
        <f t="shared" si="21"/>
        <v>120529</v>
      </c>
      <c r="K85" s="53">
        <f t="shared" si="21"/>
        <v>114722</v>
      </c>
      <c r="L85" s="58">
        <f t="shared" si="22"/>
        <v>235251</v>
      </c>
      <c r="N85" s="64">
        <f t="shared" si="23"/>
        <v>51.23421366965496</v>
      </c>
      <c r="O85" s="29">
        <f t="shared" si="24"/>
        <v>48.76578633034504</v>
      </c>
    </row>
    <row r="86" spans="1:15" s="30" customFormat="1" ht="10.5" customHeight="1">
      <c r="A86" s="65" t="s">
        <v>64</v>
      </c>
      <c r="B86" s="53">
        <f t="shared" si="20"/>
        <v>17371</v>
      </c>
      <c r="C86" s="53">
        <f t="shared" si="20"/>
        <v>16529</v>
      </c>
      <c r="D86" s="19">
        <f t="shared" si="20"/>
        <v>77016</v>
      </c>
      <c r="E86" s="53">
        <f t="shared" si="20"/>
        <v>73714</v>
      </c>
      <c r="F86" s="19">
        <f t="shared" si="20"/>
        <v>71</v>
      </c>
      <c r="G86" s="53">
        <f t="shared" si="20"/>
        <v>69</v>
      </c>
      <c r="H86" s="19">
        <f t="shared" si="20"/>
        <v>28315</v>
      </c>
      <c r="I86" s="53">
        <f t="shared" si="20"/>
        <v>26395</v>
      </c>
      <c r="J86" s="19">
        <f aca="true" t="shared" si="25" ref="J86:K89">SUM(H86,F86,D86,B86)</f>
        <v>122773</v>
      </c>
      <c r="K86" s="53">
        <f t="shared" si="25"/>
        <v>116707</v>
      </c>
      <c r="L86" s="58">
        <f t="shared" si="22"/>
        <v>239480</v>
      </c>
      <c r="N86" s="64">
        <f t="shared" si="23"/>
        <v>51.266494070486054</v>
      </c>
      <c r="O86" s="29">
        <f t="shared" si="24"/>
        <v>48.733505929513946</v>
      </c>
    </row>
    <row r="87" spans="1:15" s="30" customFormat="1" ht="10.5" customHeight="1">
      <c r="A87" s="65" t="s">
        <v>65</v>
      </c>
      <c r="B87" s="53">
        <f t="shared" si="20"/>
        <v>18082</v>
      </c>
      <c r="C87" s="53">
        <f t="shared" si="20"/>
        <v>16996</v>
      </c>
      <c r="D87" s="19">
        <f t="shared" si="20"/>
        <v>78495</v>
      </c>
      <c r="E87" s="53">
        <f t="shared" si="20"/>
        <v>75187</v>
      </c>
      <c r="F87" s="19">
        <f t="shared" si="20"/>
        <v>71</v>
      </c>
      <c r="G87" s="53">
        <f t="shared" si="20"/>
        <v>80</v>
      </c>
      <c r="H87" s="19">
        <f t="shared" si="20"/>
        <v>29219</v>
      </c>
      <c r="I87" s="53">
        <f t="shared" si="20"/>
        <v>27329</v>
      </c>
      <c r="J87" s="19">
        <f t="shared" si="25"/>
        <v>125867</v>
      </c>
      <c r="K87" s="53">
        <f t="shared" si="25"/>
        <v>119592</v>
      </c>
      <c r="L87" s="58">
        <f t="shared" si="22"/>
        <v>245459</v>
      </c>
      <c r="N87" s="64">
        <f t="shared" si="23"/>
        <v>51.27821754345939</v>
      </c>
      <c r="O87" s="29">
        <f t="shared" si="24"/>
        <v>48.7217824565406</v>
      </c>
    </row>
    <row r="88" spans="1:15" s="30" customFormat="1" ht="10.5" customHeight="1">
      <c r="A88" s="65" t="s">
        <v>68</v>
      </c>
      <c r="B88" s="53">
        <f t="shared" si="20"/>
        <v>18968</v>
      </c>
      <c r="C88" s="53">
        <f t="shared" si="20"/>
        <v>17496</v>
      </c>
      <c r="D88" s="19">
        <f t="shared" si="20"/>
        <v>80562</v>
      </c>
      <c r="E88" s="53">
        <f t="shared" si="20"/>
        <v>77383</v>
      </c>
      <c r="F88" s="19">
        <f t="shared" si="20"/>
        <v>69</v>
      </c>
      <c r="G88" s="53">
        <f t="shared" si="20"/>
        <v>78</v>
      </c>
      <c r="H88" s="19">
        <f t="shared" si="20"/>
        <v>29837</v>
      </c>
      <c r="I88" s="53">
        <f t="shared" si="20"/>
        <v>27960</v>
      </c>
      <c r="J88" s="19">
        <f>SUM(H88,F88,D88,B88)</f>
        <v>129436</v>
      </c>
      <c r="K88" s="53">
        <f>SUM(I88,G88,E88,C88)</f>
        <v>122917</v>
      </c>
      <c r="L88" s="58">
        <f>SUM(J88:K88)</f>
        <v>252353</v>
      </c>
      <c r="N88" s="64">
        <f>J88/L88*100</f>
        <v>51.29164305556107</v>
      </c>
      <c r="O88" s="29">
        <f>K88/L88*100</f>
        <v>48.70835694443894</v>
      </c>
    </row>
    <row r="89" spans="1:15" s="30" customFormat="1" ht="10.5" customHeight="1">
      <c r="A89" s="65" t="s">
        <v>72</v>
      </c>
      <c r="B89" s="53">
        <f t="shared" si="20"/>
        <v>19500</v>
      </c>
      <c r="C89" s="53">
        <f t="shared" si="20"/>
        <v>18240</v>
      </c>
      <c r="D89" s="19">
        <f t="shared" si="20"/>
        <v>82322</v>
      </c>
      <c r="E89" s="53">
        <f t="shared" si="20"/>
        <v>79196</v>
      </c>
      <c r="F89" s="19">
        <f t="shared" si="20"/>
        <v>77</v>
      </c>
      <c r="G89" s="53">
        <f t="shared" si="20"/>
        <v>76</v>
      </c>
      <c r="H89" s="19">
        <f t="shared" si="20"/>
        <v>30829</v>
      </c>
      <c r="I89" s="53">
        <f t="shared" si="20"/>
        <v>29159</v>
      </c>
      <c r="J89" s="19">
        <f t="shared" si="25"/>
        <v>132728</v>
      </c>
      <c r="K89" s="53">
        <f t="shared" si="25"/>
        <v>126671</v>
      </c>
      <c r="L89" s="58">
        <f t="shared" si="22"/>
        <v>259399</v>
      </c>
      <c r="N89" s="64">
        <f t="shared" si="23"/>
        <v>51.167506428320856</v>
      </c>
      <c r="O89" s="29">
        <f t="shared" si="24"/>
        <v>48.83249357167915</v>
      </c>
    </row>
    <row r="90" spans="1:15" s="30" customFormat="1" ht="10.5" customHeight="1">
      <c r="A90" s="65" t="s">
        <v>100</v>
      </c>
      <c r="B90" s="53">
        <f t="shared" si="20"/>
        <v>20006</v>
      </c>
      <c r="C90" s="53">
        <f t="shared" si="20"/>
        <v>18737</v>
      </c>
      <c r="D90" s="19">
        <f t="shared" si="20"/>
        <v>83745</v>
      </c>
      <c r="E90" s="53">
        <f t="shared" si="20"/>
        <v>80489</v>
      </c>
      <c r="F90" s="19">
        <f t="shared" si="20"/>
        <v>69</v>
      </c>
      <c r="G90" s="53">
        <f t="shared" si="20"/>
        <v>74</v>
      </c>
      <c r="H90" s="19">
        <f t="shared" si="20"/>
        <v>31586</v>
      </c>
      <c r="I90" s="53">
        <f t="shared" si="20"/>
        <v>29883</v>
      </c>
      <c r="J90" s="19">
        <f aca="true" t="shared" si="26" ref="J90:K92">SUM(H90,F90,D90,B90)</f>
        <v>135406</v>
      </c>
      <c r="K90" s="53">
        <f t="shared" si="26"/>
        <v>129183</v>
      </c>
      <c r="L90" s="58">
        <f aca="true" t="shared" si="27" ref="L90:L95">SUM(J90:K90)</f>
        <v>264589</v>
      </c>
      <c r="N90" s="64">
        <f aca="true" t="shared" si="28" ref="N90:N95">J90/L90*100</f>
        <v>51.175974813767766</v>
      </c>
      <c r="O90" s="29">
        <f aca="true" t="shared" si="29" ref="O90:O95">K90/L90*100</f>
        <v>48.824025186232234</v>
      </c>
    </row>
    <row r="91" spans="1:15" s="30" customFormat="1" ht="10.5" customHeight="1">
      <c r="A91" s="65" t="s">
        <v>114</v>
      </c>
      <c r="B91" s="53">
        <f t="shared" si="20"/>
        <v>20438</v>
      </c>
      <c r="C91" s="53">
        <f t="shared" si="20"/>
        <v>19011</v>
      </c>
      <c r="D91" s="19">
        <f t="shared" si="20"/>
        <v>84797</v>
      </c>
      <c r="E91" s="53">
        <f t="shared" si="20"/>
        <v>81331</v>
      </c>
      <c r="F91" s="19">
        <f t="shared" si="20"/>
        <v>62</v>
      </c>
      <c r="G91" s="53">
        <f t="shared" si="20"/>
        <v>66</v>
      </c>
      <c r="H91" s="19">
        <f t="shared" si="20"/>
        <v>32028</v>
      </c>
      <c r="I91" s="53">
        <f t="shared" si="20"/>
        <v>30243</v>
      </c>
      <c r="J91" s="19">
        <f t="shared" si="26"/>
        <v>137325</v>
      </c>
      <c r="K91" s="53">
        <f t="shared" si="26"/>
        <v>130651</v>
      </c>
      <c r="L91" s="58">
        <f t="shared" si="27"/>
        <v>267976</v>
      </c>
      <c r="N91" s="64">
        <f t="shared" si="28"/>
        <v>51.24526076962116</v>
      </c>
      <c r="O91" s="29">
        <f t="shared" si="29"/>
        <v>48.75473923037884</v>
      </c>
    </row>
    <row r="92" spans="1:15" s="30" customFormat="1" ht="10.5" customHeight="1">
      <c r="A92" s="65" t="s">
        <v>124</v>
      </c>
      <c r="B92" s="53">
        <f t="shared" si="20"/>
        <v>20969</v>
      </c>
      <c r="C92" s="53">
        <f t="shared" si="20"/>
        <v>19497</v>
      </c>
      <c r="D92" s="19">
        <f t="shared" si="20"/>
        <v>85713</v>
      </c>
      <c r="E92" s="53">
        <f t="shared" si="20"/>
        <v>82260</v>
      </c>
      <c r="F92" s="19">
        <f t="shared" si="20"/>
        <v>72</v>
      </c>
      <c r="G92" s="53">
        <f t="shared" si="20"/>
        <v>63</v>
      </c>
      <c r="H92" s="19">
        <f t="shared" si="20"/>
        <v>32272</v>
      </c>
      <c r="I92" s="53">
        <f t="shared" si="20"/>
        <v>30393</v>
      </c>
      <c r="J92" s="19">
        <f t="shared" si="26"/>
        <v>139026</v>
      </c>
      <c r="K92" s="53">
        <f t="shared" si="26"/>
        <v>132213</v>
      </c>
      <c r="L92" s="58">
        <f t="shared" si="27"/>
        <v>271239</v>
      </c>
      <c r="N92" s="64">
        <f t="shared" si="28"/>
        <v>51.25590346520965</v>
      </c>
      <c r="O92" s="29">
        <f t="shared" si="29"/>
        <v>48.74409653479035</v>
      </c>
    </row>
    <row r="93" spans="1:15" s="30" customFormat="1" ht="10.5" customHeight="1">
      <c r="A93" s="65" t="s">
        <v>129</v>
      </c>
      <c r="B93" s="53">
        <f t="shared" si="20"/>
        <v>21479</v>
      </c>
      <c r="C93" s="53">
        <f t="shared" si="20"/>
        <v>19816</v>
      </c>
      <c r="D93" s="19">
        <f t="shared" si="20"/>
        <v>85358</v>
      </c>
      <c r="E93" s="53">
        <f t="shared" si="20"/>
        <v>81912</v>
      </c>
      <c r="F93" s="19">
        <f t="shared" si="20"/>
        <v>59</v>
      </c>
      <c r="G93" s="53">
        <f t="shared" si="20"/>
        <v>56</v>
      </c>
      <c r="H93" s="19">
        <f t="shared" si="20"/>
        <v>31755</v>
      </c>
      <c r="I93" s="53">
        <f t="shared" si="20"/>
        <v>29971</v>
      </c>
      <c r="J93" s="19">
        <f aca="true" t="shared" si="30" ref="J93:K95">SUM(H93,F93,D93,B93)</f>
        <v>138651</v>
      </c>
      <c r="K93" s="53">
        <f t="shared" si="30"/>
        <v>131755</v>
      </c>
      <c r="L93" s="58">
        <f t="shared" si="27"/>
        <v>270406</v>
      </c>
      <c r="N93" s="64">
        <f t="shared" si="28"/>
        <v>51.27511963491934</v>
      </c>
      <c r="O93" s="29">
        <f t="shared" si="29"/>
        <v>48.72488036508066</v>
      </c>
    </row>
    <row r="94" spans="1:15" s="30" customFormat="1" ht="10.5" customHeight="1">
      <c r="A94" s="65" t="s">
        <v>131</v>
      </c>
      <c r="B94" s="53">
        <f t="shared" si="20"/>
        <v>21815</v>
      </c>
      <c r="C94" s="53">
        <f t="shared" si="20"/>
        <v>20375</v>
      </c>
      <c r="D94" s="19">
        <f t="shared" si="20"/>
        <v>85013</v>
      </c>
      <c r="E94" s="53">
        <f t="shared" si="20"/>
        <v>81598</v>
      </c>
      <c r="F94" s="19">
        <f t="shared" si="20"/>
        <v>66</v>
      </c>
      <c r="G94" s="53">
        <f t="shared" si="20"/>
        <v>50</v>
      </c>
      <c r="H94" s="19">
        <f t="shared" si="20"/>
        <v>31279</v>
      </c>
      <c r="I94" s="53">
        <f t="shared" si="20"/>
        <v>29544</v>
      </c>
      <c r="J94" s="19">
        <f t="shared" si="30"/>
        <v>138173</v>
      </c>
      <c r="K94" s="53">
        <f t="shared" si="30"/>
        <v>131567</v>
      </c>
      <c r="L94" s="58">
        <f t="shared" si="27"/>
        <v>269740</v>
      </c>
      <c r="N94" s="64">
        <f t="shared" si="28"/>
        <v>51.22451249351228</v>
      </c>
      <c r="O94" s="29">
        <f t="shared" si="29"/>
        <v>48.77548750648773</v>
      </c>
    </row>
    <row r="95" spans="1:15" s="30" customFormat="1" ht="10.5" customHeight="1">
      <c r="A95" s="67" t="s">
        <v>142</v>
      </c>
      <c r="B95" s="68">
        <f t="shared" si="20"/>
        <v>22036</v>
      </c>
      <c r="C95" s="68">
        <f t="shared" si="20"/>
        <v>20237</v>
      </c>
      <c r="D95" s="36">
        <f t="shared" si="20"/>
        <v>84709</v>
      </c>
      <c r="E95" s="68">
        <f t="shared" si="20"/>
        <v>80787</v>
      </c>
      <c r="F95" s="36">
        <f t="shared" si="20"/>
        <v>67</v>
      </c>
      <c r="G95" s="68">
        <f t="shared" si="20"/>
        <v>55</v>
      </c>
      <c r="H95" s="36">
        <f t="shared" si="20"/>
        <v>30912</v>
      </c>
      <c r="I95" s="68">
        <f t="shared" si="20"/>
        <v>29543</v>
      </c>
      <c r="J95" s="36">
        <f t="shared" si="30"/>
        <v>137724</v>
      </c>
      <c r="K95" s="68">
        <f t="shared" si="30"/>
        <v>130622</v>
      </c>
      <c r="L95" s="69">
        <f t="shared" si="27"/>
        <v>268346</v>
      </c>
      <c r="N95" s="70">
        <f t="shared" si="28"/>
        <v>51.323291571329555</v>
      </c>
      <c r="O95" s="41">
        <f t="shared" si="29"/>
        <v>48.676708428670445</v>
      </c>
    </row>
    <row r="96" spans="1:15" ht="9" customHeight="1">
      <c r="A96" s="53"/>
      <c r="B96" s="53"/>
      <c r="C96" s="53"/>
      <c r="D96" s="53"/>
      <c r="E96" s="53"/>
      <c r="F96" s="53"/>
      <c r="G96" s="53"/>
      <c r="H96" s="53"/>
      <c r="I96" s="53"/>
      <c r="J96" s="53"/>
      <c r="K96" s="53"/>
      <c r="L96" s="53"/>
      <c r="N96" s="46"/>
      <c r="O96" s="46"/>
    </row>
    <row r="97" ht="10.5" customHeight="1">
      <c r="A97" s="5" t="s">
        <v>44</v>
      </c>
    </row>
    <row r="98" ht="10.5" customHeight="1">
      <c r="A98" s="5" t="s">
        <v>24</v>
      </c>
    </row>
    <row r="99" ht="10.5" customHeight="1">
      <c r="A99" s="5" t="s">
        <v>25</v>
      </c>
    </row>
    <row r="100" ht="10.5" customHeight="1">
      <c r="A100" s="5" t="s">
        <v>26</v>
      </c>
    </row>
    <row r="101" ht="9.75">
      <c r="A101" s="5" t="s">
        <v>45</v>
      </c>
    </row>
  </sheetData>
  <sheetProtection/>
  <mergeCells count="2">
    <mergeCell ref="H37:I37"/>
    <mergeCell ref="H69:I69"/>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1"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101"/>
  <sheetViews>
    <sheetView zoomScalePageLayoutView="0" workbookViewId="0" topLeftCell="A1">
      <selection activeCell="A112" sqref="A112"/>
    </sheetView>
  </sheetViews>
  <sheetFormatPr defaultColWidth="9.140625" defaultRowHeight="12.75"/>
  <cols>
    <col min="1" max="1" width="11.00390625" style="5" customWidth="1"/>
    <col min="2" max="11" width="8.28125" style="5" customWidth="1"/>
    <col min="12" max="12" width="2.28125" style="5" customWidth="1"/>
    <col min="13" max="14" width="6.7109375" style="5" customWidth="1"/>
    <col min="15" max="20" width="7.8515625" style="5" customWidth="1"/>
    <col min="21" max="16384" width="9.140625" style="5" customWidth="1"/>
  </cols>
  <sheetData>
    <row r="1" spans="1:14" ht="12" customHeight="1">
      <c r="A1" s="95" t="s">
        <v>143</v>
      </c>
      <c r="B1" s="2"/>
      <c r="C1" s="3"/>
      <c r="D1" s="2"/>
      <c r="E1" s="3"/>
      <c r="F1" s="2"/>
      <c r="G1" s="3"/>
      <c r="H1" s="2"/>
      <c r="I1" s="3"/>
      <c r="J1" s="2"/>
      <c r="K1" s="4"/>
      <c r="M1" s="2"/>
      <c r="N1" s="3"/>
    </row>
    <row r="2" spans="1:14" ht="10.5" customHeight="1">
      <c r="A2" s="2"/>
      <c r="B2" s="2"/>
      <c r="C2" s="3"/>
      <c r="D2" s="2"/>
      <c r="E2" s="3"/>
      <c r="F2" s="2"/>
      <c r="G2" s="3"/>
      <c r="H2" s="2"/>
      <c r="I2" s="3"/>
      <c r="J2" s="2"/>
      <c r="K2" s="4"/>
      <c r="M2" s="2"/>
      <c r="N2" s="3"/>
    </row>
    <row r="3" spans="1:14" ht="10.5" customHeight="1">
      <c r="A3" s="6" t="s">
        <v>56</v>
      </c>
      <c r="B3" s="7"/>
      <c r="C3" s="8"/>
      <c r="D3" s="7"/>
      <c r="E3" s="8"/>
      <c r="F3" s="9"/>
      <c r="G3" s="9"/>
      <c r="H3" s="7"/>
      <c r="I3" s="8"/>
      <c r="J3" s="7"/>
      <c r="K3" s="10"/>
      <c r="L3" s="9"/>
      <c r="M3" s="7"/>
      <c r="N3" s="8"/>
    </row>
    <row r="4" spans="1:14" ht="10.5" customHeight="1">
      <c r="A4" s="6" t="s">
        <v>62</v>
      </c>
      <c r="B4" s="7"/>
      <c r="C4" s="8"/>
      <c r="D4" s="7"/>
      <c r="E4" s="8"/>
      <c r="F4" s="9"/>
      <c r="G4" s="9"/>
      <c r="H4" s="7"/>
      <c r="I4" s="8"/>
      <c r="J4" s="7"/>
      <c r="K4" s="10"/>
      <c r="L4" s="9"/>
      <c r="M4" s="7"/>
      <c r="N4" s="8"/>
    </row>
    <row r="5" spans="1:14" ht="10.5" customHeight="1">
      <c r="A5" s="2"/>
      <c r="B5" s="2"/>
      <c r="C5" s="3"/>
      <c r="D5" s="2"/>
      <c r="E5" s="3"/>
      <c r="F5" s="2"/>
      <c r="G5" s="3"/>
      <c r="H5" s="2"/>
      <c r="I5" s="3"/>
      <c r="J5" s="2"/>
      <c r="K5" s="4"/>
      <c r="M5" s="2"/>
      <c r="N5" s="3"/>
    </row>
    <row r="6" spans="1:14" ht="10.5" customHeight="1">
      <c r="A6" s="11"/>
      <c r="B6" s="12" t="s">
        <v>7</v>
      </c>
      <c r="C6" s="13"/>
      <c r="D6" s="12" t="s">
        <v>6</v>
      </c>
      <c r="E6" s="13"/>
      <c r="F6" s="12" t="s">
        <v>0</v>
      </c>
      <c r="G6" s="13"/>
      <c r="H6" s="12" t="s">
        <v>1</v>
      </c>
      <c r="I6" s="13"/>
      <c r="J6" s="12" t="s">
        <v>4</v>
      </c>
      <c r="K6" s="14"/>
      <c r="M6" s="12" t="s">
        <v>11</v>
      </c>
      <c r="N6" s="15"/>
    </row>
    <row r="7" spans="1:14" ht="10.5" customHeight="1">
      <c r="A7" s="16" t="s">
        <v>12</v>
      </c>
      <c r="B7" s="17" t="s">
        <v>5</v>
      </c>
      <c r="C7" s="18"/>
      <c r="D7" s="16" t="s">
        <v>8</v>
      </c>
      <c r="E7" s="8"/>
      <c r="F7" s="19"/>
      <c r="G7" s="3"/>
      <c r="H7" s="16"/>
      <c r="I7" s="8"/>
      <c r="J7" s="19"/>
      <c r="K7" s="20"/>
      <c r="M7" s="16" t="s">
        <v>10</v>
      </c>
      <c r="N7" s="21"/>
    </row>
    <row r="8" spans="1:14" ht="10.5" customHeight="1">
      <c r="A8" s="22"/>
      <c r="B8" s="23" t="s">
        <v>13</v>
      </c>
      <c r="C8" s="24" t="s">
        <v>14</v>
      </c>
      <c r="D8" s="23" t="s">
        <v>13</v>
      </c>
      <c r="E8" s="24" t="s">
        <v>14</v>
      </c>
      <c r="F8" s="23" t="s">
        <v>13</v>
      </c>
      <c r="G8" s="24" t="s">
        <v>14</v>
      </c>
      <c r="H8" s="23" t="s">
        <v>13</v>
      </c>
      <c r="I8" s="24" t="s">
        <v>14</v>
      </c>
      <c r="J8" s="23" t="s">
        <v>13</v>
      </c>
      <c r="K8" s="25" t="s">
        <v>14</v>
      </c>
      <c r="L8" s="26"/>
      <c r="M8" s="23" t="s">
        <v>13</v>
      </c>
      <c r="N8" s="25" t="s">
        <v>14</v>
      </c>
    </row>
    <row r="9" spans="1:14" ht="10.5" customHeight="1">
      <c r="A9" s="19" t="s">
        <v>15</v>
      </c>
      <c r="B9" s="19">
        <v>53403</v>
      </c>
      <c r="C9" s="46">
        <v>13.410123321003745</v>
      </c>
      <c r="D9" s="19">
        <v>256919</v>
      </c>
      <c r="E9" s="46">
        <v>64.51539189762674</v>
      </c>
      <c r="F9" s="19">
        <v>666</v>
      </c>
      <c r="G9" s="46">
        <v>0.16724045712391614</v>
      </c>
      <c r="H9" s="19">
        <v>87241</v>
      </c>
      <c r="I9" s="46">
        <v>21.907244324245596</v>
      </c>
      <c r="J9" s="19">
        <v>398229</v>
      </c>
      <c r="K9" s="72">
        <v>100</v>
      </c>
      <c r="L9" s="30"/>
      <c r="M9" s="19">
        <v>398229</v>
      </c>
      <c r="N9" s="29">
        <v>102.05897051474263</v>
      </c>
    </row>
    <row r="10" spans="1:14" s="30" customFormat="1" ht="10.5" customHeight="1">
      <c r="A10" s="19" t="s">
        <v>16</v>
      </c>
      <c r="B10" s="19">
        <v>52673</v>
      </c>
      <c r="C10" s="46">
        <v>13.386653247736827</v>
      </c>
      <c r="D10" s="19">
        <v>253366</v>
      </c>
      <c r="E10" s="46">
        <v>64.39205640016876</v>
      </c>
      <c r="F10" s="19">
        <v>616</v>
      </c>
      <c r="G10" s="46">
        <v>0.1565541814706944</v>
      </c>
      <c r="H10" s="19">
        <v>86819</v>
      </c>
      <c r="I10" s="46">
        <v>22.064736170623725</v>
      </c>
      <c r="J10" s="19">
        <v>393474</v>
      </c>
      <c r="K10" s="72">
        <v>100</v>
      </c>
      <c r="M10" s="19">
        <v>393474</v>
      </c>
      <c r="N10" s="29">
        <v>100.84034905624111</v>
      </c>
    </row>
    <row r="11" spans="1:14" s="30" customFormat="1" ht="10.5" customHeight="1">
      <c r="A11" s="19" t="s">
        <v>17</v>
      </c>
      <c r="B11" s="19">
        <v>51910</v>
      </c>
      <c r="C11" s="46">
        <v>13.28175172770234</v>
      </c>
      <c r="D11" s="19">
        <v>250991</v>
      </c>
      <c r="E11" s="46">
        <v>64.21884314944593</v>
      </c>
      <c r="F11" s="19">
        <v>606</v>
      </c>
      <c r="G11" s="46">
        <v>0.15505185025982698</v>
      </c>
      <c r="H11" s="19">
        <v>87330</v>
      </c>
      <c r="I11" s="46">
        <v>22.3443532725919</v>
      </c>
      <c r="J11" s="19">
        <v>390837</v>
      </c>
      <c r="K11" s="72">
        <v>100</v>
      </c>
      <c r="M11" s="19">
        <v>390837</v>
      </c>
      <c r="N11" s="29">
        <v>100.16453311805635</v>
      </c>
    </row>
    <row r="12" spans="1:14" s="30" customFormat="1" ht="10.5" customHeight="1">
      <c r="A12" s="19" t="s">
        <v>18</v>
      </c>
      <c r="B12" s="19">
        <v>51579</v>
      </c>
      <c r="C12" s="46">
        <v>13.21877522777073</v>
      </c>
      <c r="D12" s="19">
        <v>250430</v>
      </c>
      <c r="E12" s="46">
        <v>64.18073014774663</v>
      </c>
      <c r="F12" s="19">
        <v>581</v>
      </c>
      <c r="G12" s="46">
        <v>0.14889990901984906</v>
      </c>
      <c r="H12" s="19">
        <v>87605</v>
      </c>
      <c r="I12" s="46">
        <v>22.45159471546278</v>
      </c>
      <c r="J12" s="19">
        <v>390195</v>
      </c>
      <c r="K12" s="72">
        <v>100</v>
      </c>
      <c r="M12" s="33">
        <v>390195</v>
      </c>
      <c r="N12" s="34">
        <v>100</v>
      </c>
    </row>
    <row r="13" spans="1:14" s="30" customFormat="1" ht="10.5" customHeight="1">
      <c r="A13" s="19" t="s">
        <v>21</v>
      </c>
      <c r="B13" s="19">
        <v>53799</v>
      </c>
      <c r="C13" s="46">
        <v>13.283014954780123</v>
      </c>
      <c r="D13" s="19">
        <v>259251</v>
      </c>
      <c r="E13" s="46">
        <v>64.0092735932211</v>
      </c>
      <c r="F13" s="19">
        <v>461</v>
      </c>
      <c r="G13" s="46">
        <v>0.113821258650786</v>
      </c>
      <c r="H13" s="19">
        <v>91510</v>
      </c>
      <c r="I13" s="46">
        <v>22.593890193348</v>
      </c>
      <c r="J13" s="19">
        <v>405021</v>
      </c>
      <c r="K13" s="72">
        <v>100</v>
      </c>
      <c r="M13" s="19">
        <v>405021</v>
      </c>
      <c r="N13" s="29">
        <v>103.79963864221735</v>
      </c>
    </row>
    <row r="14" spans="1:14" s="30" customFormat="1" ht="10.5" customHeight="1">
      <c r="A14" s="19" t="s">
        <v>22</v>
      </c>
      <c r="B14" s="19">
        <v>54306</v>
      </c>
      <c r="C14" s="46">
        <v>13.26727303376551</v>
      </c>
      <c r="D14" s="19">
        <v>261328</v>
      </c>
      <c r="E14" s="46">
        <v>63.843956972855175</v>
      </c>
      <c r="F14" s="19">
        <v>336</v>
      </c>
      <c r="G14" s="46">
        <v>0.08208676277658475</v>
      </c>
      <c r="H14" s="19">
        <v>92575</v>
      </c>
      <c r="I14" s="46">
        <v>22.616613285840277</v>
      </c>
      <c r="J14" s="19">
        <v>408545</v>
      </c>
      <c r="K14" s="72">
        <v>100</v>
      </c>
      <c r="M14" s="19">
        <v>408545</v>
      </c>
      <c r="N14" s="29">
        <v>104.70277681671985</v>
      </c>
    </row>
    <row r="15" spans="1:14" s="30" customFormat="1" ht="10.5" customHeight="1">
      <c r="A15" s="19" t="s">
        <v>23</v>
      </c>
      <c r="B15" s="19">
        <v>54693</v>
      </c>
      <c r="C15" s="46">
        <v>13.361819394463541</v>
      </c>
      <c r="D15" s="19">
        <v>261714</v>
      </c>
      <c r="E15" s="46">
        <v>63.93825902771161</v>
      </c>
      <c r="F15" s="19">
        <v>329</v>
      </c>
      <c r="G15" s="46">
        <v>0.0803766218854059</v>
      </c>
      <c r="H15" s="19">
        <v>92587</v>
      </c>
      <c r="I15" s="46">
        <v>22.619544955939443</v>
      </c>
      <c r="J15" s="19">
        <v>409323</v>
      </c>
      <c r="K15" s="72">
        <v>100</v>
      </c>
      <c r="M15" s="19">
        <v>409323</v>
      </c>
      <c r="N15" s="29">
        <v>104.90216430246416</v>
      </c>
    </row>
    <row r="16" spans="1:14" s="30" customFormat="1" ht="10.5" customHeight="1">
      <c r="A16" s="19" t="s">
        <v>36</v>
      </c>
      <c r="B16" s="19">
        <v>54371</v>
      </c>
      <c r="C16" s="46">
        <v>13.341725435923106</v>
      </c>
      <c r="D16" s="19">
        <v>260178</v>
      </c>
      <c r="E16" s="46">
        <v>63.84328852637623</v>
      </c>
      <c r="F16" s="19">
        <v>324</v>
      </c>
      <c r="G16" s="46">
        <v>0.07950412979785339</v>
      </c>
      <c r="H16" s="19">
        <v>92653</v>
      </c>
      <c r="I16" s="46">
        <v>22.73548190790281</v>
      </c>
      <c r="J16" s="19">
        <v>407526</v>
      </c>
      <c r="K16" s="72">
        <v>100</v>
      </c>
      <c r="M16" s="19">
        <v>407526</v>
      </c>
      <c r="N16" s="29">
        <v>104.44162534117557</v>
      </c>
    </row>
    <row r="17" spans="1:14" ht="10.5" customHeight="1">
      <c r="A17" s="19" t="s">
        <v>37</v>
      </c>
      <c r="B17" s="19">
        <v>55962</v>
      </c>
      <c r="C17" s="46">
        <v>13.841427822353255</v>
      </c>
      <c r="D17" s="19">
        <v>257888</v>
      </c>
      <c r="E17" s="46">
        <v>63.78503517120611</v>
      </c>
      <c r="F17" s="19">
        <v>197</v>
      </c>
      <c r="G17" s="46">
        <v>0.04872522928064743</v>
      </c>
      <c r="H17" s="19">
        <v>90261</v>
      </c>
      <c r="I17" s="46">
        <v>22.324811777159987</v>
      </c>
      <c r="J17" s="19">
        <v>404308</v>
      </c>
      <c r="K17" s="72">
        <v>100</v>
      </c>
      <c r="M17" s="19">
        <v>404308</v>
      </c>
      <c r="N17" s="29">
        <v>103.61690949397097</v>
      </c>
    </row>
    <row r="18" spans="1:14" s="30" customFormat="1" ht="10.5" customHeight="1">
      <c r="A18" s="19" t="s">
        <v>41</v>
      </c>
      <c r="B18" s="27">
        <v>55430</v>
      </c>
      <c r="C18" s="31">
        <v>13.870850693792775</v>
      </c>
      <c r="D18" s="27">
        <v>255276</v>
      </c>
      <c r="E18" s="35">
        <v>63.88048496678053</v>
      </c>
      <c r="F18" s="27">
        <v>198</v>
      </c>
      <c r="G18" s="31">
        <v>0.04954768965128937</v>
      </c>
      <c r="H18" s="27">
        <v>88711</v>
      </c>
      <c r="I18" s="35">
        <v>22.19911664977541</v>
      </c>
      <c r="J18" s="27">
        <v>399615</v>
      </c>
      <c r="K18" s="28">
        <v>100</v>
      </c>
      <c r="M18" s="19">
        <v>399615</v>
      </c>
      <c r="N18" s="29">
        <v>102.4141775266213</v>
      </c>
    </row>
    <row r="19" spans="1:14" s="30" customFormat="1" ht="10.5" customHeight="1">
      <c r="A19" s="19" t="s">
        <v>42</v>
      </c>
      <c r="B19" s="27">
        <v>54161</v>
      </c>
      <c r="C19" s="31">
        <f aca="true" t="shared" si="0" ref="C19:C25">B19/J19*100</f>
        <v>13.749587469218858</v>
      </c>
      <c r="D19" s="27">
        <v>251331</v>
      </c>
      <c r="E19" s="35">
        <f aca="true" t="shared" si="1" ref="E19:E25">D19/J19*100</f>
        <v>63.80416846487776</v>
      </c>
      <c r="F19" s="27">
        <v>214</v>
      </c>
      <c r="G19" s="31">
        <f aca="true" t="shared" si="2" ref="G19:G25">F19/J19*100</f>
        <v>0.054327130562818925</v>
      </c>
      <c r="H19" s="27">
        <v>88204</v>
      </c>
      <c r="I19" s="35">
        <f aca="true" t="shared" si="3" ref="I19:I25">H19/J19*100</f>
        <v>22.39191693534056</v>
      </c>
      <c r="J19" s="27">
        <f aca="true" t="shared" si="4" ref="J19:J25">SUM(H19,F19,D19,B19)</f>
        <v>393910</v>
      </c>
      <c r="K19" s="28">
        <f aca="true" t="shared" si="5" ref="K19:K25">I19+G19+E19+C19</f>
        <v>100</v>
      </c>
      <c r="M19" s="19">
        <f aca="true" t="shared" si="6" ref="M19:M25">SUM(J19)</f>
        <v>393910</v>
      </c>
      <c r="N19" s="29">
        <f>M19/M12*100</f>
        <v>100.95208805853484</v>
      </c>
    </row>
    <row r="20" spans="1:14" s="30" customFormat="1" ht="10.5" customHeight="1">
      <c r="A20" s="19" t="s">
        <v>43</v>
      </c>
      <c r="B20" s="27">
        <v>53522</v>
      </c>
      <c r="C20" s="31">
        <f t="shared" si="0"/>
        <v>13.759823946649252</v>
      </c>
      <c r="D20" s="27">
        <v>248114</v>
      </c>
      <c r="E20" s="35">
        <f t="shared" si="1"/>
        <v>63.78694665182416</v>
      </c>
      <c r="F20" s="27">
        <v>241</v>
      </c>
      <c r="G20" s="31">
        <f t="shared" si="2"/>
        <v>0.06195802793510089</v>
      </c>
      <c r="H20" s="27">
        <v>87096</v>
      </c>
      <c r="I20" s="35">
        <f t="shared" si="3"/>
        <v>22.391271373591483</v>
      </c>
      <c r="J20" s="27">
        <f t="shared" si="4"/>
        <v>388973</v>
      </c>
      <c r="K20" s="28">
        <f t="shared" si="5"/>
        <v>100</v>
      </c>
      <c r="M20" s="19">
        <f t="shared" si="6"/>
        <v>388973</v>
      </c>
      <c r="N20" s="29">
        <f aca="true" t="shared" si="7" ref="N20:N25">M20/$M$12*100</f>
        <v>99.68682325503914</v>
      </c>
    </row>
    <row r="21" spans="1:14" s="30" customFormat="1" ht="10.5" customHeight="1">
      <c r="A21" s="19" t="s">
        <v>63</v>
      </c>
      <c r="B21" s="27">
        <v>53200</v>
      </c>
      <c r="C21" s="31">
        <f t="shared" si="0"/>
        <v>13.741195432343984</v>
      </c>
      <c r="D21" s="27">
        <v>246291</v>
      </c>
      <c r="E21" s="35">
        <f t="shared" si="1"/>
        <v>63.61527752307203</v>
      </c>
      <c r="F21" s="27">
        <v>259</v>
      </c>
      <c r="G21" s="31">
        <f t="shared" si="2"/>
        <v>0.06689792513114834</v>
      </c>
      <c r="H21" s="27">
        <v>87407</v>
      </c>
      <c r="I21" s="35">
        <f t="shared" si="3"/>
        <v>22.576629119452832</v>
      </c>
      <c r="J21" s="27">
        <f t="shared" si="4"/>
        <v>387157</v>
      </c>
      <c r="K21" s="28">
        <f t="shared" si="5"/>
        <v>100</v>
      </c>
      <c r="M21" s="19">
        <f t="shared" si="6"/>
        <v>387157</v>
      </c>
      <c r="N21" s="29">
        <f t="shared" si="7"/>
        <v>99.22141493355886</v>
      </c>
    </row>
    <row r="22" spans="1:14" s="30" customFormat="1" ht="10.5" customHeight="1">
      <c r="A22" s="19" t="s">
        <v>64</v>
      </c>
      <c r="B22" s="27">
        <v>53185</v>
      </c>
      <c r="C22" s="31">
        <f t="shared" si="0"/>
        <v>13.830199424272605</v>
      </c>
      <c r="D22" s="27">
        <v>243897</v>
      </c>
      <c r="E22" s="35">
        <f t="shared" si="1"/>
        <v>63.4228475882639</v>
      </c>
      <c r="F22" s="27">
        <v>246</v>
      </c>
      <c r="G22" s="31">
        <f t="shared" si="2"/>
        <v>0.0639697106020694</v>
      </c>
      <c r="H22" s="27">
        <v>87229</v>
      </c>
      <c r="I22" s="35">
        <f t="shared" si="3"/>
        <v>22.682983276861428</v>
      </c>
      <c r="J22" s="27">
        <f t="shared" si="4"/>
        <v>384557</v>
      </c>
      <c r="K22" s="28">
        <f t="shared" si="5"/>
        <v>100</v>
      </c>
      <c r="M22" s="19">
        <f t="shared" si="6"/>
        <v>384557</v>
      </c>
      <c r="N22" s="29">
        <f t="shared" si="7"/>
        <v>98.55508143364216</v>
      </c>
    </row>
    <row r="23" spans="1:14" s="30" customFormat="1" ht="10.5" customHeight="1">
      <c r="A23" s="19" t="s">
        <v>65</v>
      </c>
      <c r="B23" s="27">
        <v>53087</v>
      </c>
      <c r="C23" s="31">
        <f t="shared" si="0"/>
        <v>13.901414573088022</v>
      </c>
      <c r="D23" s="27">
        <v>242127</v>
      </c>
      <c r="E23" s="35">
        <f t="shared" si="1"/>
        <v>63.40361682404513</v>
      </c>
      <c r="F23" s="27">
        <v>233</v>
      </c>
      <c r="G23" s="31">
        <f t="shared" si="2"/>
        <v>0.061013611534453054</v>
      </c>
      <c r="H23" s="27">
        <v>86435</v>
      </c>
      <c r="I23" s="35">
        <f t="shared" si="3"/>
        <v>22.6339549913324</v>
      </c>
      <c r="J23" s="27">
        <f t="shared" si="4"/>
        <v>381882</v>
      </c>
      <c r="K23" s="28">
        <f t="shared" si="5"/>
        <v>100</v>
      </c>
      <c r="M23" s="19">
        <f t="shared" si="6"/>
        <v>381882</v>
      </c>
      <c r="N23" s="29">
        <f t="shared" si="7"/>
        <v>97.86952677507401</v>
      </c>
    </row>
    <row r="24" spans="1:14" s="30" customFormat="1" ht="10.5" customHeight="1">
      <c r="A24" s="19" t="s">
        <v>68</v>
      </c>
      <c r="B24" s="27">
        <v>53232</v>
      </c>
      <c r="C24" s="31">
        <f>B24/J24*100</f>
        <v>14.001162555201645</v>
      </c>
      <c r="D24" s="27">
        <v>240339</v>
      </c>
      <c r="E24" s="35">
        <f>D24/J24*100</f>
        <v>63.214333621780284</v>
      </c>
      <c r="F24" s="27">
        <v>233</v>
      </c>
      <c r="G24" s="31">
        <f>F24/J24*100</f>
        <v>0.06128401854827892</v>
      </c>
      <c r="H24" s="27">
        <v>86393</v>
      </c>
      <c r="I24" s="35">
        <f>H24/J24*100</f>
        <v>22.72321980446979</v>
      </c>
      <c r="J24" s="27">
        <f>SUM(H24,F24,D24,B24)</f>
        <v>380197</v>
      </c>
      <c r="K24" s="28">
        <f>I24+G24+E24+C24</f>
        <v>100</v>
      </c>
      <c r="M24" s="19">
        <f>SUM(J24)</f>
        <v>380197</v>
      </c>
      <c r="N24" s="29">
        <f t="shared" si="7"/>
        <v>97.4376914107049</v>
      </c>
    </row>
    <row r="25" spans="1:14" s="30" customFormat="1" ht="10.5" customHeight="1">
      <c r="A25" s="19" t="s">
        <v>72</v>
      </c>
      <c r="B25" s="27">
        <v>53945</v>
      </c>
      <c r="C25" s="31">
        <f t="shared" si="0"/>
        <v>14.122356230512874</v>
      </c>
      <c r="D25" s="27">
        <v>240821</v>
      </c>
      <c r="E25" s="35">
        <f t="shared" si="1"/>
        <v>63.044952262273455</v>
      </c>
      <c r="F25" s="27">
        <v>231</v>
      </c>
      <c r="G25" s="31">
        <f t="shared" si="2"/>
        <v>0.06047389543513716</v>
      </c>
      <c r="H25" s="27">
        <v>86986</v>
      </c>
      <c r="I25" s="35">
        <f t="shared" si="3"/>
        <v>22.772217611778533</v>
      </c>
      <c r="J25" s="27">
        <f t="shared" si="4"/>
        <v>381983</v>
      </c>
      <c r="K25" s="28">
        <f t="shared" si="5"/>
        <v>100</v>
      </c>
      <c r="M25" s="19">
        <f t="shared" si="6"/>
        <v>381983</v>
      </c>
      <c r="N25" s="29">
        <f t="shared" si="7"/>
        <v>97.89541126872462</v>
      </c>
    </row>
    <row r="26" spans="1:14" s="30" customFormat="1" ht="10.5" customHeight="1">
      <c r="A26" s="19" t="s">
        <v>100</v>
      </c>
      <c r="B26" s="27">
        <v>54942</v>
      </c>
      <c r="C26" s="31">
        <f aca="true" t="shared" si="8" ref="C26:C31">B26/J26*100</f>
        <v>14.208060078200965</v>
      </c>
      <c r="D26" s="27">
        <v>242810</v>
      </c>
      <c r="E26" s="35">
        <f aca="true" t="shared" si="9" ref="E26:E31">D26/J26*100</f>
        <v>62.7909262055982</v>
      </c>
      <c r="F26" s="27">
        <v>229</v>
      </c>
      <c r="G26" s="31">
        <f aca="true" t="shared" si="10" ref="G26:G31">F26/J26*100</f>
        <v>0.059219645406210566</v>
      </c>
      <c r="H26" s="27">
        <v>88715</v>
      </c>
      <c r="I26" s="35">
        <f aca="true" t="shared" si="11" ref="I26:I31">H26/J26*100</f>
        <v>22.94179407079463</v>
      </c>
      <c r="J26" s="27">
        <f aca="true" t="shared" si="12" ref="J26:J31">SUM(H26,F26,D26,B26)</f>
        <v>386696</v>
      </c>
      <c r="K26" s="28">
        <f aca="true" t="shared" si="13" ref="K26:K31">I26+G26+E26+C26</f>
        <v>100</v>
      </c>
      <c r="M26" s="19">
        <f aca="true" t="shared" si="14" ref="M26:M31">SUM(J26)</f>
        <v>386696</v>
      </c>
      <c r="N26" s="29">
        <f aca="true" t="shared" si="15" ref="N26:N31">M26/$M$12*100</f>
        <v>99.10326887838133</v>
      </c>
    </row>
    <row r="27" spans="1:14" s="30" customFormat="1" ht="10.5" customHeight="1">
      <c r="A27" s="19" t="s">
        <v>114</v>
      </c>
      <c r="B27" s="27">
        <v>56060</v>
      </c>
      <c r="C27" s="31">
        <f t="shared" si="8"/>
        <v>14.288226613415029</v>
      </c>
      <c r="D27" s="27">
        <v>245408</v>
      </c>
      <c r="E27" s="35">
        <f t="shared" si="9"/>
        <v>62.5480755751865</v>
      </c>
      <c r="F27" s="27">
        <v>218</v>
      </c>
      <c r="G27" s="31">
        <f t="shared" si="10"/>
        <v>0.055562493787450526</v>
      </c>
      <c r="H27" s="27">
        <v>90665</v>
      </c>
      <c r="I27" s="35">
        <f t="shared" si="11"/>
        <v>23.108135317611016</v>
      </c>
      <c r="J27" s="27">
        <f t="shared" si="12"/>
        <v>392351</v>
      </c>
      <c r="K27" s="28">
        <f t="shared" si="13"/>
        <v>100</v>
      </c>
      <c r="M27" s="19">
        <f t="shared" si="14"/>
        <v>392351</v>
      </c>
      <c r="N27" s="29">
        <f t="shared" si="15"/>
        <v>100.55254424070017</v>
      </c>
    </row>
    <row r="28" spans="1:14" s="30" customFormat="1" ht="10.5" customHeight="1">
      <c r="A28" s="19" t="s">
        <v>124</v>
      </c>
      <c r="B28" s="27">
        <v>57868</v>
      </c>
      <c r="C28" s="31">
        <f t="shared" si="8"/>
        <v>14.476808037445368</v>
      </c>
      <c r="D28" s="27">
        <v>249416</v>
      </c>
      <c r="E28" s="35">
        <f t="shared" si="9"/>
        <v>62.39627347527951</v>
      </c>
      <c r="F28" s="27">
        <v>206</v>
      </c>
      <c r="G28" s="31">
        <f t="shared" si="10"/>
        <v>0.05153491490484804</v>
      </c>
      <c r="H28" s="27">
        <v>92239</v>
      </c>
      <c r="I28" s="35">
        <f t="shared" si="11"/>
        <v>23.07538357237028</v>
      </c>
      <c r="J28" s="27">
        <f t="shared" si="12"/>
        <v>399729</v>
      </c>
      <c r="K28" s="28">
        <f t="shared" si="13"/>
        <v>100</v>
      </c>
      <c r="M28" s="19">
        <f t="shared" si="14"/>
        <v>399729</v>
      </c>
      <c r="N28" s="29">
        <f t="shared" si="15"/>
        <v>102.44339368777149</v>
      </c>
    </row>
    <row r="29" spans="1:14" s="30" customFormat="1" ht="10.5" customHeight="1">
      <c r="A29" s="19" t="s">
        <v>129</v>
      </c>
      <c r="B29" s="27">
        <v>61226</v>
      </c>
      <c r="C29" s="31">
        <f t="shared" si="8"/>
        <v>14.893322014025886</v>
      </c>
      <c r="D29" s="27">
        <v>255647</v>
      </c>
      <c r="E29" s="35">
        <f t="shared" si="9"/>
        <v>62.1865399163701</v>
      </c>
      <c r="F29" s="27">
        <v>236</v>
      </c>
      <c r="G29" s="31">
        <f t="shared" si="10"/>
        <v>0.05740737587479354</v>
      </c>
      <c r="H29" s="27">
        <v>93988</v>
      </c>
      <c r="I29" s="35">
        <f t="shared" si="11"/>
        <v>22.862730693729215</v>
      </c>
      <c r="J29" s="27">
        <f t="shared" si="12"/>
        <v>411097</v>
      </c>
      <c r="K29" s="28">
        <f t="shared" si="13"/>
        <v>99.99999999999999</v>
      </c>
      <c r="M29" s="19">
        <f t="shared" si="14"/>
        <v>411097</v>
      </c>
      <c r="N29" s="29">
        <f t="shared" si="15"/>
        <v>105.35680877509964</v>
      </c>
    </row>
    <row r="30" spans="1:14" s="30" customFormat="1" ht="10.5" customHeight="1">
      <c r="A30" s="19" t="s">
        <v>131</v>
      </c>
      <c r="B30" s="27">
        <v>63883</v>
      </c>
      <c r="C30" s="31">
        <f t="shared" si="8"/>
        <v>15.105542300862357</v>
      </c>
      <c r="D30" s="27">
        <v>261815</v>
      </c>
      <c r="E30" s="35">
        <f t="shared" si="9"/>
        <v>61.90782457774804</v>
      </c>
      <c r="F30" s="27">
        <v>212</v>
      </c>
      <c r="G30" s="31">
        <f t="shared" si="10"/>
        <v>0.05012875049360267</v>
      </c>
      <c r="H30" s="27">
        <v>97001</v>
      </c>
      <c r="I30" s="35">
        <f t="shared" si="11"/>
        <v>22.936504370896003</v>
      </c>
      <c r="J30" s="27">
        <f t="shared" si="12"/>
        <v>422911</v>
      </c>
      <c r="K30" s="28">
        <f t="shared" si="13"/>
        <v>100</v>
      </c>
      <c r="M30" s="19">
        <f t="shared" si="14"/>
        <v>422911</v>
      </c>
      <c r="N30" s="29">
        <f t="shared" si="15"/>
        <v>108.38452568587502</v>
      </c>
    </row>
    <row r="31" spans="1:14" s="30" customFormat="1" ht="10.5" customHeight="1">
      <c r="A31" s="36" t="s">
        <v>142</v>
      </c>
      <c r="B31" s="37">
        <v>66007</v>
      </c>
      <c r="C31" s="38">
        <f t="shared" si="8"/>
        <v>15.269112704173809</v>
      </c>
      <c r="D31" s="37">
        <v>266736</v>
      </c>
      <c r="E31" s="39">
        <f t="shared" si="9"/>
        <v>61.702880698418426</v>
      </c>
      <c r="F31" s="37">
        <v>214</v>
      </c>
      <c r="G31" s="38">
        <f t="shared" si="10"/>
        <v>0.049503690800872566</v>
      </c>
      <c r="H31" s="37">
        <v>99334</v>
      </c>
      <c r="I31" s="39">
        <f t="shared" si="11"/>
        <v>22.97850290660689</v>
      </c>
      <c r="J31" s="37">
        <f t="shared" si="12"/>
        <v>432291</v>
      </c>
      <c r="K31" s="40">
        <f t="shared" si="13"/>
        <v>100</v>
      </c>
      <c r="M31" s="36">
        <f t="shared" si="14"/>
        <v>432291</v>
      </c>
      <c r="N31" s="41">
        <f t="shared" si="15"/>
        <v>110.7884519278822</v>
      </c>
    </row>
    <row r="32" spans="1:14" ht="10.5" customHeight="1">
      <c r="A32" s="53"/>
      <c r="B32" s="53"/>
      <c r="C32" s="46"/>
      <c r="D32" s="53"/>
      <c r="E32" s="46"/>
      <c r="F32" s="53"/>
      <c r="G32" s="46"/>
      <c r="H32" s="53"/>
      <c r="I32" s="46"/>
      <c r="J32" s="53"/>
      <c r="K32" s="91"/>
      <c r="M32" s="53"/>
      <c r="N32" s="46"/>
    </row>
    <row r="33" spans="1:14" ht="10.5" customHeight="1">
      <c r="A33" s="6" t="s">
        <v>50</v>
      </c>
      <c r="B33" s="7"/>
      <c r="C33" s="8"/>
      <c r="D33" s="7"/>
      <c r="E33" s="8"/>
      <c r="F33" s="7"/>
      <c r="G33" s="9"/>
      <c r="H33" s="7"/>
      <c r="I33" s="8"/>
      <c r="J33" s="7"/>
      <c r="K33" s="10"/>
      <c r="L33" s="9"/>
      <c r="M33" s="7"/>
      <c r="N33" s="8"/>
    </row>
    <row r="34" spans="1:14" ht="10.5" customHeight="1">
      <c r="A34" s="6" t="s">
        <v>62</v>
      </c>
      <c r="B34" s="7"/>
      <c r="C34" s="8"/>
      <c r="D34" s="7"/>
      <c r="E34" s="8"/>
      <c r="F34" s="7"/>
      <c r="G34" s="9"/>
      <c r="H34" s="7"/>
      <c r="I34" s="8"/>
      <c r="J34" s="7"/>
      <c r="K34" s="10"/>
      <c r="L34" s="9"/>
      <c r="M34" s="7"/>
      <c r="N34" s="8"/>
    </row>
    <row r="35" spans="1:14" ht="10.5" customHeight="1">
      <c r="A35" s="2"/>
      <c r="B35" s="2"/>
      <c r="C35" s="3"/>
      <c r="D35" s="2"/>
      <c r="E35" s="3"/>
      <c r="F35" s="2"/>
      <c r="G35" s="3"/>
      <c r="H35" s="2"/>
      <c r="I35" s="3"/>
      <c r="J35" s="2"/>
      <c r="K35" s="4"/>
      <c r="M35" s="2"/>
      <c r="N35" s="3"/>
    </row>
    <row r="36" spans="1:14" ht="10.5" customHeight="1">
      <c r="A36" s="11"/>
      <c r="B36" s="12" t="s">
        <v>7</v>
      </c>
      <c r="C36" s="13"/>
      <c r="D36" s="12" t="s">
        <v>6</v>
      </c>
      <c r="E36" s="13"/>
      <c r="F36" s="12" t="s">
        <v>0</v>
      </c>
      <c r="G36" s="13"/>
      <c r="H36" s="12" t="s">
        <v>1</v>
      </c>
      <c r="I36" s="13"/>
      <c r="J36" s="12" t="s">
        <v>4</v>
      </c>
      <c r="K36" s="14"/>
      <c r="M36" s="12" t="s">
        <v>11</v>
      </c>
      <c r="N36" s="15"/>
    </row>
    <row r="37" spans="1:21" ht="10.5" customHeight="1">
      <c r="A37" s="16" t="s">
        <v>12</v>
      </c>
      <c r="B37" s="17" t="s">
        <v>5</v>
      </c>
      <c r="C37" s="18"/>
      <c r="D37" s="16" t="s">
        <v>8</v>
      </c>
      <c r="E37" s="8"/>
      <c r="F37" s="19"/>
      <c r="G37" s="3"/>
      <c r="H37" s="16" t="str">
        <f>"+ VGC"</f>
        <v>+ VGC</v>
      </c>
      <c r="I37" s="8"/>
      <c r="J37" s="19"/>
      <c r="K37" s="20"/>
      <c r="M37" s="16" t="s">
        <v>10</v>
      </c>
      <c r="N37" s="21"/>
      <c r="T37" s="88"/>
      <c r="U37" s="88"/>
    </row>
    <row r="38" spans="1:14" s="26" customFormat="1" ht="10.5" customHeight="1">
      <c r="A38" s="22"/>
      <c r="B38" s="61" t="s">
        <v>13</v>
      </c>
      <c r="C38" s="74" t="s">
        <v>14</v>
      </c>
      <c r="D38" s="61" t="s">
        <v>13</v>
      </c>
      <c r="E38" s="74" t="s">
        <v>14</v>
      </c>
      <c r="F38" s="61" t="s">
        <v>13</v>
      </c>
      <c r="G38" s="74" t="s">
        <v>14</v>
      </c>
      <c r="H38" s="61" t="s">
        <v>13</v>
      </c>
      <c r="I38" s="74" t="s">
        <v>14</v>
      </c>
      <c r="J38" s="61" t="s">
        <v>13</v>
      </c>
      <c r="K38" s="75" t="s">
        <v>14</v>
      </c>
      <c r="M38" s="61" t="s">
        <v>13</v>
      </c>
      <c r="N38" s="75" t="s">
        <v>14</v>
      </c>
    </row>
    <row r="39" spans="1:17" ht="10.5" customHeight="1">
      <c r="A39" s="19" t="s">
        <v>30</v>
      </c>
      <c r="B39" s="19">
        <v>3576</v>
      </c>
      <c r="C39" s="46">
        <v>17.47629752712345</v>
      </c>
      <c r="D39" s="19">
        <v>13228</v>
      </c>
      <c r="E39" s="46">
        <v>64.64666210536605</v>
      </c>
      <c r="F39" s="19">
        <v>201</v>
      </c>
      <c r="G39" s="46">
        <v>0.9823086697292543</v>
      </c>
      <c r="H39" s="19">
        <v>3457</v>
      </c>
      <c r="I39" s="46">
        <v>16.894731697781253</v>
      </c>
      <c r="J39" s="19">
        <v>20462</v>
      </c>
      <c r="K39" s="72">
        <v>100</v>
      </c>
      <c r="L39" s="32"/>
      <c r="M39" s="19">
        <v>20462</v>
      </c>
      <c r="N39" s="44">
        <v>90.8291903409091</v>
      </c>
      <c r="P39" s="2"/>
      <c r="Q39" s="2"/>
    </row>
    <row r="40" spans="1:17" s="30" customFormat="1" ht="10.5" customHeight="1">
      <c r="A40" s="19" t="s">
        <v>16</v>
      </c>
      <c r="B40" s="19">
        <v>3640</v>
      </c>
      <c r="C40" s="46">
        <v>17.288876223045502</v>
      </c>
      <c r="D40" s="19">
        <v>13590</v>
      </c>
      <c r="E40" s="46">
        <v>64.54830436021659</v>
      </c>
      <c r="F40" s="19">
        <v>206</v>
      </c>
      <c r="G40" s="46">
        <v>0.9784364016338938</v>
      </c>
      <c r="H40" s="19">
        <v>3618</v>
      </c>
      <c r="I40" s="46">
        <v>17.184383015104018</v>
      </c>
      <c r="J40" s="19">
        <v>21054</v>
      </c>
      <c r="K40" s="72">
        <v>100</v>
      </c>
      <c r="M40" s="19">
        <v>21054</v>
      </c>
      <c r="N40" s="44">
        <v>93.45703125</v>
      </c>
      <c r="P40" s="2"/>
      <c r="Q40" s="2"/>
    </row>
    <row r="41" spans="1:17" s="30" customFormat="1" ht="10.5" customHeight="1">
      <c r="A41" s="19" t="s">
        <v>17</v>
      </c>
      <c r="B41" s="19">
        <v>3932</v>
      </c>
      <c r="C41" s="46">
        <v>18.076498712762046</v>
      </c>
      <c r="D41" s="19">
        <v>13927</v>
      </c>
      <c r="E41" s="46">
        <v>64.02629643251196</v>
      </c>
      <c r="F41" s="19">
        <v>209</v>
      </c>
      <c r="G41" s="46">
        <v>0.9608311879367415</v>
      </c>
      <c r="H41" s="19">
        <v>3684</v>
      </c>
      <c r="I41" s="46">
        <v>16.93637366678926</v>
      </c>
      <c r="J41" s="19">
        <v>21752</v>
      </c>
      <c r="K41" s="72">
        <v>100</v>
      </c>
      <c r="M41" s="19">
        <v>21752</v>
      </c>
      <c r="N41" s="44">
        <v>96.55539772727273</v>
      </c>
      <c r="P41" s="2"/>
      <c r="Q41" s="2"/>
    </row>
    <row r="42" spans="1:17" s="30" customFormat="1" ht="10.5" customHeight="1">
      <c r="A42" s="19" t="s">
        <v>18</v>
      </c>
      <c r="B42" s="19">
        <v>4123</v>
      </c>
      <c r="C42" s="46">
        <v>18.30166903409091</v>
      </c>
      <c r="D42" s="19">
        <v>14429</v>
      </c>
      <c r="E42" s="46">
        <v>64.04918323863636</v>
      </c>
      <c r="F42" s="19">
        <v>185</v>
      </c>
      <c r="G42" s="46">
        <v>0.8212002840909091</v>
      </c>
      <c r="H42" s="19">
        <v>3791</v>
      </c>
      <c r="I42" s="46">
        <v>16.827947443181817</v>
      </c>
      <c r="J42" s="19">
        <v>22528</v>
      </c>
      <c r="K42" s="72">
        <v>100</v>
      </c>
      <c r="M42" s="33">
        <v>22528</v>
      </c>
      <c r="N42" s="34">
        <v>100</v>
      </c>
      <c r="P42" s="2"/>
      <c r="Q42" s="2"/>
    </row>
    <row r="43" spans="1:17" s="30" customFormat="1" ht="10.5" customHeight="1">
      <c r="A43" s="19" t="s">
        <v>19</v>
      </c>
      <c r="B43" s="19">
        <v>4308</v>
      </c>
      <c r="C43" s="46">
        <v>18.632412092902555</v>
      </c>
      <c r="D43" s="19">
        <v>14866</v>
      </c>
      <c r="E43" s="46">
        <v>64.29652696682669</v>
      </c>
      <c r="F43" s="19">
        <v>398</v>
      </c>
      <c r="G43" s="46">
        <v>1.7213788330954543</v>
      </c>
      <c r="H43" s="19">
        <v>3549</v>
      </c>
      <c r="I43" s="46">
        <v>15.349682107175294</v>
      </c>
      <c r="J43" s="19">
        <v>23121</v>
      </c>
      <c r="K43" s="72">
        <v>100</v>
      </c>
      <c r="M43" s="19">
        <v>23121</v>
      </c>
      <c r="N43" s="44">
        <v>102.63227982954545</v>
      </c>
      <c r="P43" s="53"/>
      <c r="Q43" s="53"/>
    </row>
    <row r="44" spans="1:17" s="30" customFormat="1" ht="10.5" customHeight="1">
      <c r="A44" s="19" t="s">
        <v>20</v>
      </c>
      <c r="B44" s="19">
        <v>4658</v>
      </c>
      <c r="C44" s="46">
        <v>19.350282485875706</v>
      </c>
      <c r="D44" s="19">
        <v>15352</v>
      </c>
      <c r="E44" s="46">
        <v>63.775340644732466</v>
      </c>
      <c r="F44" s="19">
        <v>417</v>
      </c>
      <c r="G44" s="46">
        <v>1.7323030907278165</v>
      </c>
      <c r="H44" s="19">
        <v>3645</v>
      </c>
      <c r="I44" s="46">
        <v>15.142073778664008</v>
      </c>
      <c r="J44" s="19">
        <v>24072</v>
      </c>
      <c r="K44" s="72">
        <v>100</v>
      </c>
      <c r="M44" s="19">
        <v>24072</v>
      </c>
      <c r="N44" s="44">
        <v>106.85369318181819</v>
      </c>
      <c r="P44" s="53"/>
      <c r="Q44" s="53"/>
    </row>
    <row r="45" spans="1:17" s="30" customFormat="1" ht="10.5" customHeight="1">
      <c r="A45" s="19" t="s">
        <v>21</v>
      </c>
      <c r="B45" s="19">
        <v>4909</v>
      </c>
      <c r="C45" s="46">
        <v>19.687186685381995</v>
      </c>
      <c r="D45" s="19">
        <v>15865</v>
      </c>
      <c r="E45" s="46">
        <v>63.625426107880486</v>
      </c>
      <c r="F45" s="19">
        <v>418</v>
      </c>
      <c r="G45" s="46">
        <v>1.6763585321836776</v>
      </c>
      <c r="H45" s="19">
        <v>3743</v>
      </c>
      <c r="I45" s="46">
        <v>15.011028674553838</v>
      </c>
      <c r="J45" s="19">
        <v>24935</v>
      </c>
      <c r="K45" s="72">
        <v>100</v>
      </c>
      <c r="M45" s="19">
        <v>24935</v>
      </c>
      <c r="N45" s="44">
        <v>110.68448153409092</v>
      </c>
      <c r="P45" s="53"/>
      <c r="Q45" s="53"/>
    </row>
    <row r="46" spans="1:17" s="30" customFormat="1" ht="10.5" customHeight="1">
      <c r="A46" s="19" t="s">
        <v>22</v>
      </c>
      <c r="B46" s="19">
        <v>5081</v>
      </c>
      <c r="C46" s="46">
        <v>19.384251487868152</v>
      </c>
      <c r="D46" s="19">
        <v>16345</v>
      </c>
      <c r="E46" s="46">
        <v>62.3569357546162</v>
      </c>
      <c r="F46" s="19">
        <v>427</v>
      </c>
      <c r="G46" s="46">
        <v>1.629024874103464</v>
      </c>
      <c r="H46" s="19">
        <v>3874</v>
      </c>
      <c r="I46" s="46">
        <v>14.779490309781778</v>
      </c>
      <c r="J46" s="19">
        <v>25727</v>
      </c>
      <c r="K46" s="72">
        <v>100</v>
      </c>
      <c r="M46" s="19">
        <v>25727</v>
      </c>
      <c r="N46" s="44">
        <v>114.20010653409092</v>
      </c>
      <c r="P46" s="53"/>
      <c r="Q46" s="53"/>
    </row>
    <row r="47" spans="1:17" s="30" customFormat="1" ht="10.5" customHeight="1">
      <c r="A47" s="19" t="s">
        <v>23</v>
      </c>
      <c r="B47" s="19">
        <v>5215</v>
      </c>
      <c r="C47" s="46">
        <v>19.895467724706243</v>
      </c>
      <c r="D47" s="19">
        <v>16578</v>
      </c>
      <c r="E47" s="46">
        <v>63.245841599267514</v>
      </c>
      <c r="F47" s="19">
        <v>579</v>
      </c>
      <c r="G47" s="46">
        <v>2.2089119487257745</v>
      </c>
      <c r="H47" s="19">
        <v>3840</v>
      </c>
      <c r="I47" s="46">
        <v>14.649778727300472</v>
      </c>
      <c r="J47" s="19">
        <v>26212</v>
      </c>
      <c r="K47" s="72">
        <v>100</v>
      </c>
      <c r="M47" s="19">
        <v>26212</v>
      </c>
      <c r="N47" s="44">
        <v>116.35298295454545</v>
      </c>
      <c r="P47" s="53"/>
      <c r="Q47" s="53"/>
    </row>
    <row r="48" spans="1:14" s="30" customFormat="1" ht="10.5" customHeight="1">
      <c r="A48" s="19" t="s">
        <v>36</v>
      </c>
      <c r="B48" s="19">
        <v>5431</v>
      </c>
      <c r="C48" s="46">
        <v>20.269463312681943</v>
      </c>
      <c r="D48" s="19">
        <v>16849</v>
      </c>
      <c r="E48" s="46">
        <v>62.88348137642756</v>
      </c>
      <c r="F48" s="19">
        <v>557</v>
      </c>
      <c r="G48" s="46">
        <v>2.0788236172277377</v>
      </c>
      <c r="H48" s="19">
        <v>3957</v>
      </c>
      <c r="I48" s="46">
        <v>14.768231693662761</v>
      </c>
      <c r="J48" s="19">
        <v>26794</v>
      </c>
      <c r="K48" s="72">
        <v>100</v>
      </c>
      <c r="M48" s="19">
        <v>26794</v>
      </c>
      <c r="N48" s="44">
        <v>118.9364346590909</v>
      </c>
    </row>
    <row r="49" spans="1:14" ht="10.5" customHeight="1">
      <c r="A49" s="19" t="s">
        <v>37</v>
      </c>
      <c r="B49" s="19">
        <v>5728</v>
      </c>
      <c r="C49" s="46">
        <v>21.292888740195533</v>
      </c>
      <c r="D49" s="19">
        <v>16802</v>
      </c>
      <c r="E49" s="46">
        <v>62.45864466004981</v>
      </c>
      <c r="F49" s="19">
        <v>595</v>
      </c>
      <c r="G49" s="46">
        <v>2.2118136872235232</v>
      </c>
      <c r="H49" s="19">
        <v>3776</v>
      </c>
      <c r="I49" s="46">
        <v>14.036652912531133</v>
      </c>
      <c r="J49" s="19">
        <v>26901</v>
      </c>
      <c r="K49" s="72">
        <v>100</v>
      </c>
      <c r="M49" s="19">
        <v>26901</v>
      </c>
      <c r="N49" s="29">
        <v>119.41139914772727</v>
      </c>
    </row>
    <row r="50" spans="1:14" s="30" customFormat="1" ht="10.5" customHeight="1">
      <c r="A50" s="19" t="s">
        <v>41</v>
      </c>
      <c r="B50" s="19">
        <v>5838</v>
      </c>
      <c r="C50" s="31">
        <v>21.66073018699911</v>
      </c>
      <c r="D50" s="19">
        <v>16752</v>
      </c>
      <c r="E50" s="31">
        <v>62.154942119323245</v>
      </c>
      <c r="F50" s="47">
        <v>591</v>
      </c>
      <c r="G50" s="93">
        <v>2.1927871772039182</v>
      </c>
      <c r="H50" s="19">
        <v>3771</v>
      </c>
      <c r="I50" s="31">
        <v>13.99154051647373</v>
      </c>
      <c r="J50" s="19">
        <v>26952</v>
      </c>
      <c r="K50" s="43">
        <v>100</v>
      </c>
      <c r="M50" s="19">
        <v>26952</v>
      </c>
      <c r="N50" s="29">
        <v>119.63778409090908</v>
      </c>
    </row>
    <row r="51" spans="1:14" s="30" customFormat="1" ht="10.5" customHeight="1">
      <c r="A51" s="19" t="s">
        <v>42</v>
      </c>
      <c r="B51" s="19">
        <v>5819</v>
      </c>
      <c r="C51" s="31">
        <f aca="true" t="shared" si="16" ref="C51:C57">B51/J51*100</f>
        <v>21.73864315600717</v>
      </c>
      <c r="D51" s="19">
        <v>16656</v>
      </c>
      <c r="E51" s="31">
        <f aca="true" t="shared" si="17" ref="E51:E57">D51/J51*100</f>
        <v>62.22355050806934</v>
      </c>
      <c r="F51" s="47">
        <v>614</v>
      </c>
      <c r="G51" s="93">
        <f aca="true" t="shared" si="18" ref="G51:G57">F51/J51*100</f>
        <v>2.2937836222355052</v>
      </c>
      <c r="H51" s="19">
        <v>3679</v>
      </c>
      <c r="I51" s="31">
        <f aca="true" t="shared" si="19" ref="I51:I57">H51/J51*100</f>
        <v>13.744022713687986</v>
      </c>
      <c r="J51" s="19">
        <f aca="true" t="shared" si="20" ref="J51:J57">SUM(H51,F51,D51,B51)</f>
        <v>26768</v>
      </c>
      <c r="K51" s="43">
        <f aca="true" t="shared" si="21" ref="K51:K57">I51+G51+E51+C51</f>
        <v>100</v>
      </c>
      <c r="M51" s="19">
        <f aca="true" t="shared" si="22" ref="M51:M57">SUM(J51)</f>
        <v>26768</v>
      </c>
      <c r="N51" s="29">
        <f>M51/M42*100</f>
        <v>118.82102272727273</v>
      </c>
    </row>
    <row r="52" spans="1:14" s="30" customFormat="1" ht="10.5" customHeight="1">
      <c r="A52" s="19" t="s">
        <v>43</v>
      </c>
      <c r="B52" s="19">
        <v>5910</v>
      </c>
      <c r="C52" s="31">
        <f t="shared" si="16"/>
        <v>22.090980450790564</v>
      </c>
      <c r="D52" s="19">
        <v>16565</v>
      </c>
      <c r="E52" s="31">
        <f t="shared" si="17"/>
        <v>61.91828953762195</v>
      </c>
      <c r="F52" s="47">
        <v>664</v>
      </c>
      <c r="G52" s="93">
        <f t="shared" si="18"/>
        <v>2.4819646394796844</v>
      </c>
      <c r="H52" s="19">
        <f>3546+68</f>
        <v>3614</v>
      </c>
      <c r="I52" s="31">
        <f t="shared" si="19"/>
        <v>13.508765372107801</v>
      </c>
      <c r="J52" s="19">
        <f t="shared" si="20"/>
        <v>26753</v>
      </c>
      <c r="K52" s="43">
        <f t="shared" si="21"/>
        <v>100</v>
      </c>
      <c r="M52" s="19">
        <f t="shared" si="22"/>
        <v>26753</v>
      </c>
      <c r="N52" s="29">
        <f aca="true" t="shared" si="23" ref="N52:N57">M52/$M$42*100</f>
        <v>118.75443892045455</v>
      </c>
    </row>
    <row r="53" spans="1:14" s="30" customFormat="1" ht="10.5" customHeight="1">
      <c r="A53" s="19" t="s">
        <v>63</v>
      </c>
      <c r="B53" s="19">
        <v>5944</v>
      </c>
      <c r="C53" s="31">
        <f t="shared" si="16"/>
        <v>22.184071060685227</v>
      </c>
      <c r="D53" s="19">
        <v>16539</v>
      </c>
      <c r="E53" s="31">
        <f t="shared" si="17"/>
        <v>61.726505934164365</v>
      </c>
      <c r="F53" s="47">
        <v>677</v>
      </c>
      <c r="G53" s="93">
        <f t="shared" si="18"/>
        <v>2.5266850787489736</v>
      </c>
      <c r="H53" s="19">
        <v>3634</v>
      </c>
      <c r="I53" s="31">
        <f t="shared" si="19"/>
        <v>13.562737926401432</v>
      </c>
      <c r="J53" s="19">
        <f t="shared" si="20"/>
        <v>26794</v>
      </c>
      <c r="K53" s="43">
        <f t="shared" si="21"/>
        <v>100</v>
      </c>
      <c r="M53" s="19">
        <f t="shared" si="22"/>
        <v>26794</v>
      </c>
      <c r="N53" s="29">
        <f t="shared" si="23"/>
        <v>118.93643465909092</v>
      </c>
    </row>
    <row r="54" spans="1:14" s="30" customFormat="1" ht="10.5" customHeight="1">
      <c r="A54" s="19" t="s">
        <v>64</v>
      </c>
      <c r="B54" s="19">
        <v>6068</v>
      </c>
      <c r="C54" s="31">
        <f t="shared" si="16"/>
        <v>22.358142962417098</v>
      </c>
      <c r="D54" s="19">
        <v>16682</v>
      </c>
      <c r="E54" s="31">
        <f t="shared" si="17"/>
        <v>61.466470154753125</v>
      </c>
      <c r="F54" s="47">
        <v>688</v>
      </c>
      <c r="G54" s="93">
        <f t="shared" si="18"/>
        <v>2.535003684598379</v>
      </c>
      <c r="H54" s="19">
        <v>3702</v>
      </c>
      <c r="I54" s="31">
        <f t="shared" si="19"/>
        <v>13.640383198231392</v>
      </c>
      <c r="J54" s="19">
        <f t="shared" si="20"/>
        <v>27140</v>
      </c>
      <c r="K54" s="43">
        <f t="shared" si="21"/>
        <v>100</v>
      </c>
      <c r="M54" s="19">
        <f t="shared" si="22"/>
        <v>27140</v>
      </c>
      <c r="N54" s="29">
        <f t="shared" si="23"/>
        <v>120.47230113636364</v>
      </c>
    </row>
    <row r="55" spans="1:14" s="30" customFormat="1" ht="10.5" customHeight="1">
      <c r="A55" s="19" t="s">
        <v>65</v>
      </c>
      <c r="B55" s="19">
        <v>6294</v>
      </c>
      <c r="C55" s="31">
        <f t="shared" si="16"/>
        <v>22.85154122644592</v>
      </c>
      <c r="D55" s="19">
        <v>16803</v>
      </c>
      <c r="E55" s="31">
        <f t="shared" si="17"/>
        <v>61.00642631521621</v>
      </c>
      <c r="F55" s="47">
        <v>706</v>
      </c>
      <c r="G55" s="93">
        <f t="shared" si="18"/>
        <v>2.563264713357296</v>
      </c>
      <c r="H55" s="19">
        <v>3740</v>
      </c>
      <c r="I55" s="31">
        <f t="shared" si="19"/>
        <v>13.578767744980578</v>
      </c>
      <c r="J55" s="19">
        <f t="shared" si="20"/>
        <v>27543</v>
      </c>
      <c r="K55" s="43">
        <f t="shared" si="21"/>
        <v>100</v>
      </c>
      <c r="M55" s="19">
        <f t="shared" si="22"/>
        <v>27543</v>
      </c>
      <c r="N55" s="29">
        <f t="shared" si="23"/>
        <v>122.26118607954545</v>
      </c>
    </row>
    <row r="56" spans="1:14" s="30" customFormat="1" ht="10.5" customHeight="1">
      <c r="A56" s="19" t="s">
        <v>68</v>
      </c>
      <c r="B56" s="19">
        <v>6414</v>
      </c>
      <c r="C56" s="31">
        <f>B56/J56*100</f>
        <v>23.151055766107202</v>
      </c>
      <c r="D56" s="19">
        <v>16758</v>
      </c>
      <c r="E56" s="31">
        <f>D56/J56*100</f>
        <v>60.48727666486193</v>
      </c>
      <c r="F56" s="47">
        <v>701</v>
      </c>
      <c r="G56" s="93">
        <f>F56/J56*100</f>
        <v>2.5302292005053237</v>
      </c>
      <c r="H56" s="19">
        <v>3832</v>
      </c>
      <c r="I56" s="31">
        <f>H56/J56*100</f>
        <v>13.831438368525536</v>
      </c>
      <c r="J56" s="19">
        <f>SUM(H56,F56,D56,B56)</f>
        <v>27705</v>
      </c>
      <c r="K56" s="43">
        <f>I56+G56+E56+C56</f>
        <v>100</v>
      </c>
      <c r="M56" s="19">
        <f>SUM(J56)</f>
        <v>27705</v>
      </c>
      <c r="N56" s="29">
        <f t="shared" si="23"/>
        <v>122.98029119318181</v>
      </c>
    </row>
    <row r="57" spans="1:14" s="30" customFormat="1" ht="10.5" customHeight="1">
      <c r="A57" s="19" t="s">
        <v>72</v>
      </c>
      <c r="B57" s="19">
        <v>6564</v>
      </c>
      <c r="C57" s="31">
        <f t="shared" si="16"/>
        <v>23.255978742249777</v>
      </c>
      <c r="D57" s="19">
        <v>16992</v>
      </c>
      <c r="E57" s="31">
        <f t="shared" si="17"/>
        <v>60.20194862710363</v>
      </c>
      <c r="F57" s="47">
        <v>704</v>
      </c>
      <c r="G57" s="93">
        <f t="shared" si="18"/>
        <v>2.494242692648361</v>
      </c>
      <c r="H57" s="19">
        <v>3965</v>
      </c>
      <c r="I57" s="31">
        <f t="shared" si="19"/>
        <v>14.04782993799823</v>
      </c>
      <c r="J57" s="19">
        <f t="shared" si="20"/>
        <v>28225</v>
      </c>
      <c r="K57" s="43">
        <f t="shared" si="21"/>
        <v>100</v>
      </c>
      <c r="M57" s="19">
        <f t="shared" si="22"/>
        <v>28225</v>
      </c>
      <c r="N57" s="29">
        <f t="shared" si="23"/>
        <v>125.28852982954545</v>
      </c>
    </row>
    <row r="58" spans="1:14" s="30" customFormat="1" ht="10.5" customHeight="1">
      <c r="A58" s="19" t="s">
        <v>100</v>
      </c>
      <c r="B58" s="19">
        <v>6800</v>
      </c>
      <c r="C58" s="31">
        <f aca="true" t="shared" si="24" ref="C58:C63">B58/J58*100</f>
        <v>23.804522859343276</v>
      </c>
      <c r="D58" s="19">
        <v>17050</v>
      </c>
      <c r="E58" s="31">
        <f aca="true" t="shared" si="25" ref="E58:E63">D58/J58*100</f>
        <v>59.68634040467688</v>
      </c>
      <c r="F58" s="47">
        <v>675</v>
      </c>
      <c r="G58" s="93">
        <f aca="true" t="shared" si="26" ref="G58:G63">F58/J58*100</f>
        <v>2.3629489603024574</v>
      </c>
      <c r="H58" s="19">
        <v>4041</v>
      </c>
      <c r="I58" s="31">
        <f aca="true" t="shared" si="27" ref="I58:I63">H58/J58*100</f>
        <v>14.14618777567738</v>
      </c>
      <c r="J58" s="19">
        <f aca="true" t="shared" si="28" ref="J58:J63">SUM(H58,F58,D58,B58)</f>
        <v>28566</v>
      </c>
      <c r="K58" s="43">
        <f aca="true" t="shared" si="29" ref="K58:K63">I58+G58+E58+C58</f>
        <v>100</v>
      </c>
      <c r="M58" s="19">
        <f aca="true" t="shared" si="30" ref="M58:M63">SUM(J58)</f>
        <v>28566</v>
      </c>
      <c r="N58" s="29">
        <f aca="true" t="shared" si="31" ref="N58:N63">M58/$M$42*100</f>
        <v>126.80220170454545</v>
      </c>
    </row>
    <row r="59" spans="1:14" s="30" customFormat="1" ht="10.5" customHeight="1">
      <c r="A59" s="19" t="s">
        <v>114</v>
      </c>
      <c r="B59" s="19">
        <v>6793</v>
      </c>
      <c r="C59" s="31">
        <f t="shared" si="24"/>
        <v>23.850988378217057</v>
      </c>
      <c r="D59" s="19">
        <v>17016</v>
      </c>
      <c r="E59" s="31">
        <f t="shared" si="25"/>
        <v>59.74509322004143</v>
      </c>
      <c r="F59" s="47">
        <v>677</v>
      </c>
      <c r="G59" s="93">
        <f t="shared" si="26"/>
        <v>2.377023278677013</v>
      </c>
      <c r="H59" s="19">
        <v>3995</v>
      </c>
      <c r="I59" s="31">
        <f t="shared" si="27"/>
        <v>14.026895123064499</v>
      </c>
      <c r="J59" s="19">
        <f t="shared" si="28"/>
        <v>28481</v>
      </c>
      <c r="K59" s="43">
        <f t="shared" si="29"/>
        <v>100</v>
      </c>
      <c r="M59" s="19">
        <f t="shared" si="30"/>
        <v>28481</v>
      </c>
      <c r="N59" s="29">
        <f t="shared" si="31"/>
        <v>126.42489346590908</v>
      </c>
    </row>
    <row r="60" spans="1:14" s="30" customFormat="1" ht="10.5" customHeight="1">
      <c r="A60" s="19" t="s">
        <v>124</v>
      </c>
      <c r="B60" s="19">
        <v>6825</v>
      </c>
      <c r="C60" s="31">
        <f t="shared" si="24"/>
        <v>24.110644010315468</v>
      </c>
      <c r="D60" s="19">
        <v>16866</v>
      </c>
      <c r="E60" s="31">
        <f t="shared" si="25"/>
        <v>59.58243543999717</v>
      </c>
      <c r="F60" s="47">
        <v>658</v>
      </c>
      <c r="G60" s="93">
        <f t="shared" si="26"/>
        <v>2.3245133712509274</v>
      </c>
      <c r="H60" s="19">
        <v>3958</v>
      </c>
      <c r="I60" s="31">
        <f t="shared" si="27"/>
        <v>13.982407178436429</v>
      </c>
      <c r="J60" s="19">
        <f t="shared" si="28"/>
        <v>28307</v>
      </c>
      <c r="K60" s="43">
        <f t="shared" si="29"/>
        <v>100</v>
      </c>
      <c r="M60" s="19">
        <f t="shared" si="30"/>
        <v>28307</v>
      </c>
      <c r="N60" s="29">
        <f t="shared" si="31"/>
        <v>125.65252130681819</v>
      </c>
    </row>
    <row r="61" spans="1:14" s="30" customFormat="1" ht="10.5" customHeight="1">
      <c r="A61" s="19" t="s">
        <v>129</v>
      </c>
      <c r="B61" s="19">
        <v>6581</v>
      </c>
      <c r="C61" s="31">
        <f t="shared" si="24"/>
        <v>23.945711894625767</v>
      </c>
      <c r="D61" s="19">
        <v>16462</v>
      </c>
      <c r="E61" s="31">
        <f t="shared" si="25"/>
        <v>59.89884655969144</v>
      </c>
      <c r="F61" s="47">
        <v>651</v>
      </c>
      <c r="G61" s="93">
        <f t="shared" si="26"/>
        <v>2.3687370374413272</v>
      </c>
      <c r="H61" s="19">
        <f>3655+134</f>
        <v>3789</v>
      </c>
      <c r="I61" s="31">
        <f t="shared" si="27"/>
        <v>13.78670450824146</v>
      </c>
      <c r="J61" s="19">
        <f t="shared" si="28"/>
        <v>27483</v>
      </c>
      <c r="K61" s="43">
        <f t="shared" si="29"/>
        <v>100</v>
      </c>
      <c r="M61" s="19">
        <f t="shared" si="30"/>
        <v>27483</v>
      </c>
      <c r="N61" s="29">
        <f t="shared" si="31"/>
        <v>121.99485085227273</v>
      </c>
    </row>
    <row r="62" spans="1:14" s="30" customFormat="1" ht="10.5" customHeight="1">
      <c r="A62" s="19" t="s">
        <v>131</v>
      </c>
      <c r="B62" s="19">
        <v>6139</v>
      </c>
      <c r="C62" s="31">
        <f t="shared" si="24"/>
        <v>24.001094690749863</v>
      </c>
      <c r="D62" s="19">
        <v>15370</v>
      </c>
      <c r="E62" s="31">
        <f t="shared" si="25"/>
        <v>60.090702947845806</v>
      </c>
      <c r="F62" s="47">
        <v>611</v>
      </c>
      <c r="G62" s="93">
        <f t="shared" si="26"/>
        <v>2.3887716005942607</v>
      </c>
      <c r="H62" s="19">
        <v>3458</v>
      </c>
      <c r="I62" s="31">
        <f t="shared" si="27"/>
        <v>13.519430760810073</v>
      </c>
      <c r="J62" s="19">
        <f t="shared" si="28"/>
        <v>25578</v>
      </c>
      <c r="K62" s="43">
        <f t="shared" si="29"/>
        <v>100</v>
      </c>
      <c r="M62" s="19">
        <f t="shared" si="30"/>
        <v>25578</v>
      </c>
      <c r="N62" s="29">
        <f t="shared" si="31"/>
        <v>113.53870738636364</v>
      </c>
    </row>
    <row r="63" spans="1:14" s="30" customFormat="1" ht="10.5" customHeight="1">
      <c r="A63" s="36" t="s">
        <v>142</v>
      </c>
      <c r="B63" s="36">
        <v>5823</v>
      </c>
      <c r="C63" s="38">
        <f t="shared" si="24"/>
        <v>23.627510651247718</v>
      </c>
      <c r="D63" s="36">
        <v>14943</v>
      </c>
      <c r="E63" s="38">
        <f t="shared" si="25"/>
        <v>60.63298843578819</v>
      </c>
      <c r="F63" s="50">
        <v>591</v>
      </c>
      <c r="G63" s="92">
        <f t="shared" si="26"/>
        <v>2.398052343274498</v>
      </c>
      <c r="H63" s="36">
        <f>3138+150</f>
        <v>3288</v>
      </c>
      <c r="I63" s="38">
        <f t="shared" si="27"/>
        <v>13.341448569689593</v>
      </c>
      <c r="J63" s="36">
        <f t="shared" si="28"/>
        <v>24645</v>
      </c>
      <c r="K63" s="52">
        <f t="shared" si="29"/>
        <v>100</v>
      </c>
      <c r="M63" s="36">
        <f t="shared" si="30"/>
        <v>24645</v>
      </c>
      <c r="N63" s="41">
        <f t="shared" si="31"/>
        <v>109.39719460227273</v>
      </c>
    </row>
    <row r="64" spans="1:17" ht="10.5" customHeight="1">
      <c r="A64" s="53"/>
      <c r="B64" s="53"/>
      <c r="C64" s="46"/>
      <c r="D64" s="53"/>
      <c r="E64" s="46"/>
      <c r="F64" s="53"/>
      <c r="G64" s="46"/>
      <c r="H64" s="53"/>
      <c r="I64" s="46"/>
      <c r="J64" s="53"/>
      <c r="K64" s="91"/>
      <c r="M64" s="53"/>
      <c r="N64" s="46"/>
      <c r="P64" s="2"/>
      <c r="Q64" s="2"/>
    </row>
    <row r="65" spans="1:14" ht="10.5" customHeight="1">
      <c r="A65" s="6" t="s">
        <v>51</v>
      </c>
      <c r="B65" s="7"/>
      <c r="C65" s="8"/>
      <c r="D65" s="7"/>
      <c r="E65" s="8"/>
      <c r="F65" s="7"/>
      <c r="G65" s="9"/>
      <c r="H65" s="7"/>
      <c r="I65" s="8"/>
      <c r="J65" s="7"/>
      <c r="K65" s="10"/>
      <c r="L65" s="9"/>
      <c r="M65" s="7"/>
      <c r="N65" s="8"/>
    </row>
    <row r="66" spans="1:14" ht="10.5" customHeight="1">
      <c r="A66" s="6" t="s">
        <v>62</v>
      </c>
      <c r="B66" s="7"/>
      <c r="C66" s="8"/>
      <c r="D66" s="7"/>
      <c r="E66" s="8"/>
      <c r="F66" s="7"/>
      <c r="G66" s="9"/>
      <c r="H66" s="7"/>
      <c r="I66" s="8"/>
      <c r="J66" s="7"/>
      <c r="K66" s="10"/>
      <c r="L66" s="9"/>
      <c r="M66" s="7"/>
      <c r="N66" s="8"/>
    </row>
    <row r="67" spans="1:14" ht="10.5" customHeight="1">
      <c r="A67" s="2"/>
      <c r="B67" s="2"/>
      <c r="C67" s="3"/>
      <c r="D67" s="2"/>
      <c r="E67" s="3"/>
      <c r="F67" s="2"/>
      <c r="G67" s="3"/>
      <c r="H67" s="2"/>
      <c r="I67" s="3"/>
      <c r="J67" s="2"/>
      <c r="K67" s="4"/>
      <c r="M67" s="2"/>
      <c r="N67" s="3"/>
    </row>
    <row r="68" spans="1:14" ht="10.5" customHeight="1">
      <c r="A68" s="11"/>
      <c r="B68" s="12" t="s">
        <v>7</v>
      </c>
      <c r="C68" s="13"/>
      <c r="D68" s="12" t="s">
        <v>6</v>
      </c>
      <c r="E68" s="13"/>
      <c r="F68" s="12" t="s">
        <v>0</v>
      </c>
      <c r="G68" s="13"/>
      <c r="H68" s="12" t="s">
        <v>1</v>
      </c>
      <c r="I68" s="13"/>
      <c r="J68" s="12" t="s">
        <v>4</v>
      </c>
      <c r="K68" s="14"/>
      <c r="M68" s="12" t="s">
        <v>11</v>
      </c>
      <c r="N68" s="15"/>
    </row>
    <row r="69" spans="1:14" ht="10.5" customHeight="1">
      <c r="A69" s="16" t="s">
        <v>12</v>
      </c>
      <c r="B69" s="17" t="s">
        <v>5</v>
      </c>
      <c r="C69" s="18"/>
      <c r="D69" s="16" t="s">
        <v>8</v>
      </c>
      <c r="E69" s="8"/>
      <c r="F69" s="19"/>
      <c r="G69" s="3"/>
      <c r="H69" s="16" t="str">
        <f>"+ VGC"</f>
        <v>+ VGC</v>
      </c>
      <c r="I69" s="8"/>
      <c r="J69" s="19"/>
      <c r="K69" s="20"/>
      <c r="M69" s="16" t="s">
        <v>10</v>
      </c>
      <c r="N69" s="21"/>
    </row>
    <row r="70" spans="1:14" s="26" customFormat="1" ht="10.5" customHeight="1">
      <c r="A70" s="22"/>
      <c r="B70" s="61" t="s">
        <v>13</v>
      </c>
      <c r="C70" s="74" t="s">
        <v>14</v>
      </c>
      <c r="D70" s="61" t="s">
        <v>13</v>
      </c>
      <c r="E70" s="74" t="s">
        <v>14</v>
      </c>
      <c r="F70" s="61" t="s">
        <v>13</v>
      </c>
      <c r="G70" s="74" t="s">
        <v>14</v>
      </c>
      <c r="H70" s="61" t="s">
        <v>13</v>
      </c>
      <c r="I70" s="74" t="s">
        <v>14</v>
      </c>
      <c r="J70" s="61" t="s">
        <v>13</v>
      </c>
      <c r="K70" s="75" t="s">
        <v>14</v>
      </c>
      <c r="M70" s="61" t="s">
        <v>13</v>
      </c>
      <c r="N70" s="75" t="s">
        <v>14</v>
      </c>
    </row>
    <row r="71" spans="1:16" ht="10.5" customHeight="1">
      <c r="A71" s="19" t="s">
        <v>15</v>
      </c>
      <c r="B71" s="19">
        <v>56979</v>
      </c>
      <c r="C71" s="46">
        <v>13.608842798149471</v>
      </c>
      <c r="D71" s="19">
        <v>270147</v>
      </c>
      <c r="E71" s="46">
        <v>64.52180725164858</v>
      </c>
      <c r="F71" s="19">
        <v>867</v>
      </c>
      <c r="G71" s="76">
        <v>0.2070739519120306</v>
      </c>
      <c r="H71" s="19">
        <v>90698</v>
      </c>
      <c r="I71" s="46">
        <v>21.66227599828991</v>
      </c>
      <c r="J71" s="19">
        <v>418691</v>
      </c>
      <c r="K71" s="72">
        <v>100</v>
      </c>
      <c r="L71" s="32"/>
      <c r="M71" s="19">
        <v>418691</v>
      </c>
      <c r="N71" s="44">
        <v>101.44600615909461</v>
      </c>
      <c r="O71" s="32"/>
      <c r="P71" s="2"/>
    </row>
    <row r="72" spans="1:16" ht="10.5" customHeight="1">
      <c r="A72" s="19" t="s">
        <v>16</v>
      </c>
      <c r="B72" s="19">
        <v>56313</v>
      </c>
      <c r="C72" s="46">
        <v>13.584848309402501</v>
      </c>
      <c r="D72" s="19">
        <v>266956</v>
      </c>
      <c r="E72" s="46">
        <v>64.39999228037672</v>
      </c>
      <c r="F72" s="19">
        <v>822</v>
      </c>
      <c r="G72" s="76">
        <v>0.19829782306623436</v>
      </c>
      <c r="H72" s="19">
        <v>90437</v>
      </c>
      <c r="I72" s="46">
        <v>21.816861587154545</v>
      </c>
      <c r="J72" s="19">
        <v>414528</v>
      </c>
      <c r="K72" s="72">
        <v>100</v>
      </c>
      <c r="L72" s="30"/>
      <c r="M72" s="19">
        <v>414528</v>
      </c>
      <c r="N72" s="44">
        <v>100.4373393292838</v>
      </c>
      <c r="O72" s="30"/>
      <c r="P72" s="2"/>
    </row>
    <row r="73" spans="1:16" s="30" customFormat="1" ht="10.5" customHeight="1">
      <c r="A73" s="19" t="s">
        <v>17</v>
      </c>
      <c r="B73" s="19">
        <v>55842</v>
      </c>
      <c r="C73" s="46">
        <v>13.534534367130485</v>
      </c>
      <c r="D73" s="19">
        <v>264918</v>
      </c>
      <c r="E73" s="46">
        <v>64.2086919428293</v>
      </c>
      <c r="F73" s="19">
        <v>815</v>
      </c>
      <c r="G73" s="76">
        <v>0.19753313830470517</v>
      </c>
      <c r="H73" s="19">
        <v>91014</v>
      </c>
      <c r="I73" s="46">
        <v>22.059240551735503</v>
      </c>
      <c r="J73" s="19">
        <v>412589</v>
      </c>
      <c r="K73" s="72">
        <v>100</v>
      </c>
      <c r="M73" s="19">
        <v>412589</v>
      </c>
      <c r="N73" s="44">
        <v>99.96753270353238</v>
      </c>
      <c r="P73" s="2"/>
    </row>
    <row r="74" spans="1:16" s="30" customFormat="1" ht="10.5" customHeight="1">
      <c r="A74" s="19" t="s">
        <v>18</v>
      </c>
      <c r="B74" s="19">
        <v>55702</v>
      </c>
      <c r="C74" s="46">
        <v>13.496219013721067</v>
      </c>
      <c r="D74" s="19">
        <v>264859</v>
      </c>
      <c r="E74" s="46">
        <v>64.17354981428221</v>
      </c>
      <c r="F74" s="19">
        <v>766</v>
      </c>
      <c r="G74" s="76">
        <v>0.1855966350312437</v>
      </c>
      <c r="H74" s="19">
        <v>91396</v>
      </c>
      <c r="I74" s="46">
        <v>22.144634536965473</v>
      </c>
      <c r="J74" s="19">
        <v>412723</v>
      </c>
      <c r="K74" s="72">
        <v>100</v>
      </c>
      <c r="M74" s="33">
        <v>412723</v>
      </c>
      <c r="N74" s="34">
        <v>100</v>
      </c>
      <c r="P74" s="2"/>
    </row>
    <row r="75" spans="1:16" s="30" customFormat="1" ht="10.5" customHeight="1">
      <c r="A75" s="19" t="s">
        <v>19</v>
      </c>
      <c r="B75" s="19">
        <v>57087</v>
      </c>
      <c r="C75" s="46">
        <v>13.677824658755203</v>
      </c>
      <c r="D75" s="19">
        <v>267534</v>
      </c>
      <c r="E75" s="46">
        <v>64.10011284978042</v>
      </c>
      <c r="F75" s="19">
        <v>932</v>
      </c>
      <c r="G75" s="76">
        <v>0.22330359945276243</v>
      </c>
      <c r="H75" s="19">
        <v>91816</v>
      </c>
      <c r="I75" s="46">
        <v>21.998758892011626</v>
      </c>
      <c r="J75" s="19">
        <v>417369</v>
      </c>
      <c r="K75" s="72">
        <v>100</v>
      </c>
      <c r="M75" s="19">
        <v>417369</v>
      </c>
      <c r="N75" s="44">
        <v>101.12569447304851</v>
      </c>
      <c r="P75" s="53"/>
    </row>
    <row r="76" spans="1:16" s="30" customFormat="1" ht="10.5" customHeight="1">
      <c r="A76" s="19" t="s">
        <v>20</v>
      </c>
      <c r="B76" s="19">
        <v>57977</v>
      </c>
      <c r="C76" s="46">
        <v>13.670274221310507</v>
      </c>
      <c r="D76" s="19">
        <v>271835</v>
      </c>
      <c r="E76" s="46">
        <v>64.09539977835938</v>
      </c>
      <c r="F76" s="19">
        <v>928</v>
      </c>
      <c r="G76" s="76">
        <v>0.21881115748272856</v>
      </c>
      <c r="H76" s="19">
        <v>93370</v>
      </c>
      <c r="I76" s="46">
        <v>22.015514842847374</v>
      </c>
      <c r="J76" s="19">
        <v>424110</v>
      </c>
      <c r="K76" s="72">
        <v>100</v>
      </c>
      <c r="M76" s="19">
        <v>424110</v>
      </c>
      <c r="N76" s="44">
        <v>102.75899331997489</v>
      </c>
      <c r="P76" s="53"/>
    </row>
    <row r="77" spans="1:16" s="30" customFormat="1" ht="10.5" customHeight="1">
      <c r="A77" s="19" t="s">
        <v>21</v>
      </c>
      <c r="B77" s="19">
        <v>58708</v>
      </c>
      <c r="C77" s="46">
        <v>13.654420452325356</v>
      </c>
      <c r="D77" s="19">
        <v>275116</v>
      </c>
      <c r="E77" s="46">
        <v>63.987012624547624</v>
      </c>
      <c r="F77" s="19">
        <v>879</v>
      </c>
      <c r="G77" s="76">
        <v>0.2044395240443208</v>
      </c>
      <c r="H77" s="19">
        <v>95253</v>
      </c>
      <c r="I77" s="46">
        <v>22.154127399082697</v>
      </c>
      <c r="J77" s="19">
        <v>429956</v>
      </c>
      <c r="K77" s="72">
        <v>100</v>
      </c>
      <c r="M77" s="19">
        <v>429956</v>
      </c>
      <c r="N77" s="44">
        <v>104.17543970168855</v>
      </c>
      <c r="P77" s="53"/>
    </row>
    <row r="78" spans="1:16" s="30" customFormat="1" ht="10.5" customHeight="1">
      <c r="A78" s="19" t="s">
        <v>22</v>
      </c>
      <c r="B78" s="19">
        <v>59387</v>
      </c>
      <c r="C78" s="46">
        <v>13.635413916217983</v>
      </c>
      <c r="D78" s="19">
        <v>277673</v>
      </c>
      <c r="E78" s="46">
        <v>63.75446290194818</v>
      </c>
      <c r="F78" s="19">
        <v>763</v>
      </c>
      <c r="G78" s="76">
        <v>0.17518683917480798</v>
      </c>
      <c r="H78" s="19">
        <v>96449</v>
      </c>
      <c r="I78" s="46">
        <v>22.144948167196667</v>
      </c>
      <c r="J78" s="19">
        <v>434272</v>
      </c>
      <c r="K78" s="72">
        <v>100</v>
      </c>
      <c r="M78" s="19">
        <v>434272</v>
      </c>
      <c r="N78" s="44">
        <v>105.22117739985416</v>
      </c>
      <c r="P78" s="53"/>
    </row>
    <row r="79" spans="1:16" s="30" customFormat="1" ht="10.5" customHeight="1">
      <c r="A79" s="19" t="s">
        <v>23</v>
      </c>
      <c r="B79" s="19">
        <v>59908</v>
      </c>
      <c r="C79" s="46">
        <v>13.755036908629616</v>
      </c>
      <c r="D79" s="19">
        <v>278292</v>
      </c>
      <c r="E79" s="46">
        <v>63.89658695627217</v>
      </c>
      <c r="F79" s="19">
        <v>908</v>
      </c>
      <c r="G79" s="76">
        <v>0.20847922669819877</v>
      </c>
      <c r="H79" s="19">
        <v>96427</v>
      </c>
      <c r="I79" s="46">
        <v>22.139896908400015</v>
      </c>
      <c r="J79" s="19">
        <v>435535</v>
      </c>
      <c r="K79" s="72">
        <v>100</v>
      </c>
      <c r="M79" s="19">
        <v>435535</v>
      </c>
      <c r="N79" s="44">
        <v>105.52719378372419</v>
      </c>
      <c r="P79" s="53"/>
    </row>
    <row r="80" spans="1:14" s="30" customFormat="1" ht="10.5" customHeight="1">
      <c r="A80" s="19" t="s">
        <v>36</v>
      </c>
      <c r="B80" s="19">
        <v>59802</v>
      </c>
      <c r="C80" s="46">
        <v>13.769110333394732</v>
      </c>
      <c r="D80" s="19">
        <v>277027</v>
      </c>
      <c r="E80" s="46">
        <v>63.7840762571376</v>
      </c>
      <c r="F80" s="19">
        <v>881</v>
      </c>
      <c r="G80" s="76">
        <v>0.20284582796095046</v>
      </c>
      <c r="H80" s="19">
        <v>96610</v>
      </c>
      <c r="I80" s="46">
        <v>22.243967581506723</v>
      </c>
      <c r="J80" s="19">
        <v>434320</v>
      </c>
      <c r="K80" s="72">
        <v>100</v>
      </c>
      <c r="M80" s="19">
        <v>434320</v>
      </c>
      <c r="N80" s="44">
        <v>105.23280747620076</v>
      </c>
    </row>
    <row r="81" spans="1:14" ht="10.5" customHeight="1">
      <c r="A81" s="19" t="s">
        <v>37</v>
      </c>
      <c r="B81" s="19">
        <v>61690</v>
      </c>
      <c r="C81" s="46">
        <v>14.30628767024807</v>
      </c>
      <c r="D81" s="19">
        <v>274690</v>
      </c>
      <c r="E81" s="46">
        <v>63.702288217546474</v>
      </c>
      <c r="F81" s="19">
        <v>792</v>
      </c>
      <c r="G81" s="46">
        <v>0.18366963583784196</v>
      </c>
      <c r="H81" s="19">
        <v>94037</v>
      </c>
      <c r="I81" s="46">
        <v>21.807754476367606</v>
      </c>
      <c r="J81" s="19">
        <v>431209</v>
      </c>
      <c r="K81" s="72">
        <v>100</v>
      </c>
      <c r="M81" s="19">
        <v>431209</v>
      </c>
      <c r="N81" s="29">
        <v>104.4790331529864</v>
      </c>
    </row>
    <row r="82" spans="1:14" s="30" customFormat="1" ht="10.5" customHeight="1">
      <c r="A82" s="19" t="s">
        <v>41</v>
      </c>
      <c r="B82" s="19">
        <v>61268</v>
      </c>
      <c r="C82" s="31">
        <v>14.363042616986313</v>
      </c>
      <c r="D82" s="19">
        <v>272028</v>
      </c>
      <c r="E82" s="46">
        <v>63.77145911427748</v>
      </c>
      <c r="F82" s="19">
        <v>789</v>
      </c>
      <c r="G82" s="46">
        <v>0.18496508168705034</v>
      </c>
      <c r="H82" s="19">
        <v>92482</v>
      </c>
      <c r="I82" s="46">
        <v>21.68053318704916</v>
      </c>
      <c r="J82" s="19">
        <v>426567</v>
      </c>
      <c r="K82" s="43">
        <v>100</v>
      </c>
      <c r="M82" s="19">
        <v>426567</v>
      </c>
      <c r="N82" s="29">
        <v>103.35430785296676</v>
      </c>
    </row>
    <row r="83" spans="1:14" s="30" customFormat="1" ht="10.5" customHeight="1">
      <c r="A83" s="19" t="s">
        <v>42</v>
      </c>
      <c r="B83" s="19">
        <f aca="true" t="shared" si="32" ref="B83:B95">SUM(B51,B19)</f>
        <v>59980</v>
      </c>
      <c r="C83" s="31">
        <f aca="true" t="shared" si="33" ref="C83:C89">B83/J83*100</f>
        <v>14.257935998554712</v>
      </c>
      <c r="D83" s="19">
        <f aca="true" t="shared" si="34" ref="D83:D95">SUM(D51,D19)</f>
        <v>267987</v>
      </c>
      <c r="E83" s="46">
        <f aca="true" t="shared" si="35" ref="E83:E89">D83/J83*100</f>
        <v>63.703592771668596</v>
      </c>
      <c r="F83" s="19">
        <f aca="true" t="shared" si="36" ref="F83:F95">SUM(F51,F19)</f>
        <v>828</v>
      </c>
      <c r="G83" s="46">
        <f aca="true" t="shared" si="37" ref="G83:G89">F83/J83*100</f>
        <v>0.19682512515510675</v>
      </c>
      <c r="H83" s="19">
        <f aca="true" t="shared" si="38" ref="H83:H95">SUM(H51,H19)</f>
        <v>91883</v>
      </c>
      <c r="I83" s="46">
        <f aca="true" t="shared" si="39" ref="I83:I89">H83/J83*100</f>
        <v>21.84164610462159</v>
      </c>
      <c r="J83" s="19">
        <f aca="true" t="shared" si="40" ref="J83:J89">SUM(H83,F83,D83,B83)</f>
        <v>420678</v>
      </c>
      <c r="K83" s="43">
        <f aca="true" t="shared" si="41" ref="K83:K89">I83+G83+E83+C83</f>
        <v>100.00000000000001</v>
      </c>
      <c r="M83" s="19">
        <f aca="true" t="shared" si="42" ref="M83:M89">SUM(J83)</f>
        <v>420678</v>
      </c>
      <c r="N83" s="29">
        <f>M83/M74*100</f>
        <v>101.92744286119262</v>
      </c>
    </row>
    <row r="84" spans="1:14" s="30" customFormat="1" ht="10.5" customHeight="1">
      <c r="A84" s="19" t="s">
        <v>43</v>
      </c>
      <c r="B84" s="19">
        <f t="shared" si="32"/>
        <v>59432</v>
      </c>
      <c r="C84" s="31">
        <f t="shared" si="33"/>
        <v>14.295954546985273</v>
      </c>
      <c r="D84" s="19">
        <f t="shared" si="34"/>
        <v>264679</v>
      </c>
      <c r="E84" s="46">
        <f t="shared" si="35"/>
        <v>63.66669392821234</v>
      </c>
      <c r="F84" s="19">
        <f t="shared" si="36"/>
        <v>905</v>
      </c>
      <c r="G84" s="46">
        <f t="shared" si="37"/>
        <v>0.2176914602406393</v>
      </c>
      <c r="H84" s="19">
        <f t="shared" si="38"/>
        <v>90710</v>
      </c>
      <c r="I84" s="46">
        <f t="shared" si="39"/>
        <v>21.819660064561756</v>
      </c>
      <c r="J84" s="19">
        <f t="shared" si="40"/>
        <v>415726</v>
      </c>
      <c r="K84" s="43">
        <f t="shared" si="41"/>
        <v>100.00000000000001</v>
      </c>
      <c r="M84" s="19">
        <f t="shared" si="42"/>
        <v>415726</v>
      </c>
      <c r="N84" s="29">
        <f aca="true" t="shared" si="43" ref="N84:N89">M84/$M$74*100</f>
        <v>100.7276066514345</v>
      </c>
    </row>
    <row r="85" spans="1:14" s="30" customFormat="1" ht="10.5" customHeight="1">
      <c r="A85" s="19" t="s">
        <v>63</v>
      </c>
      <c r="B85" s="19">
        <f t="shared" si="32"/>
        <v>59144</v>
      </c>
      <c r="C85" s="31">
        <f t="shared" si="33"/>
        <v>14.287681392242076</v>
      </c>
      <c r="D85" s="19">
        <f t="shared" si="34"/>
        <v>262830</v>
      </c>
      <c r="E85" s="46">
        <f t="shared" si="35"/>
        <v>63.493022120975674</v>
      </c>
      <c r="F85" s="19">
        <f t="shared" si="36"/>
        <v>936</v>
      </c>
      <c r="G85" s="46">
        <f t="shared" si="37"/>
        <v>0.22611371877347802</v>
      </c>
      <c r="H85" s="19">
        <f t="shared" si="38"/>
        <v>91041</v>
      </c>
      <c r="I85" s="46">
        <f t="shared" si="39"/>
        <v>21.993182768008772</v>
      </c>
      <c r="J85" s="19">
        <f t="shared" si="40"/>
        <v>413951</v>
      </c>
      <c r="K85" s="43">
        <f t="shared" si="41"/>
        <v>100</v>
      </c>
      <c r="M85" s="19">
        <f t="shared" si="42"/>
        <v>413951</v>
      </c>
      <c r="N85" s="29">
        <f t="shared" si="43"/>
        <v>100.29753611986732</v>
      </c>
    </row>
    <row r="86" spans="1:16" s="30" customFormat="1" ht="10.5" customHeight="1">
      <c r="A86" s="19" t="s">
        <v>64</v>
      </c>
      <c r="B86" s="19">
        <f t="shared" si="32"/>
        <v>59253</v>
      </c>
      <c r="C86" s="31">
        <f t="shared" si="33"/>
        <v>14.392380804329397</v>
      </c>
      <c r="D86" s="19">
        <f t="shared" si="34"/>
        <v>260579</v>
      </c>
      <c r="E86" s="46">
        <f t="shared" si="35"/>
        <v>63.29387875063457</v>
      </c>
      <c r="F86" s="19">
        <f t="shared" si="36"/>
        <v>934</v>
      </c>
      <c r="G86" s="46">
        <f t="shared" si="37"/>
        <v>0.2268658746602477</v>
      </c>
      <c r="H86" s="19">
        <f t="shared" si="38"/>
        <v>90931</v>
      </c>
      <c r="I86" s="46">
        <f t="shared" si="39"/>
        <v>22.086874570375787</v>
      </c>
      <c r="J86" s="19">
        <f t="shared" si="40"/>
        <v>411697</v>
      </c>
      <c r="K86" s="43">
        <f t="shared" si="41"/>
        <v>100</v>
      </c>
      <c r="M86" s="19">
        <f t="shared" si="42"/>
        <v>411697</v>
      </c>
      <c r="N86" s="29">
        <f t="shared" si="43"/>
        <v>99.75140711809131</v>
      </c>
      <c r="P86" s="53"/>
    </row>
    <row r="87" spans="1:16" s="30" customFormat="1" ht="10.5" customHeight="1">
      <c r="A87" s="19" t="s">
        <v>65</v>
      </c>
      <c r="B87" s="19">
        <f t="shared" si="32"/>
        <v>59381</v>
      </c>
      <c r="C87" s="31">
        <f t="shared" si="33"/>
        <v>14.503511021554619</v>
      </c>
      <c r="D87" s="19">
        <f t="shared" si="34"/>
        <v>258930</v>
      </c>
      <c r="E87" s="46">
        <f t="shared" si="35"/>
        <v>63.24235207913538</v>
      </c>
      <c r="F87" s="19">
        <f t="shared" si="36"/>
        <v>939</v>
      </c>
      <c r="G87" s="46">
        <f t="shared" si="37"/>
        <v>0.2293460340721744</v>
      </c>
      <c r="H87" s="19">
        <f t="shared" si="38"/>
        <v>90175</v>
      </c>
      <c r="I87" s="46">
        <f t="shared" si="39"/>
        <v>22.024790865237833</v>
      </c>
      <c r="J87" s="19">
        <f t="shared" si="40"/>
        <v>409425</v>
      </c>
      <c r="K87" s="43">
        <f t="shared" si="41"/>
        <v>100</v>
      </c>
      <c r="M87" s="19">
        <f t="shared" si="42"/>
        <v>409425</v>
      </c>
      <c r="N87" s="29">
        <f t="shared" si="43"/>
        <v>99.20091683768533</v>
      </c>
      <c r="P87" s="53"/>
    </row>
    <row r="88" spans="1:16" s="30" customFormat="1" ht="10.5" customHeight="1">
      <c r="A88" s="19" t="s">
        <v>68</v>
      </c>
      <c r="B88" s="19">
        <f t="shared" si="32"/>
        <v>59646</v>
      </c>
      <c r="C88" s="31">
        <f>B88/J88*100</f>
        <v>14.622629945428066</v>
      </c>
      <c r="D88" s="19">
        <f t="shared" si="34"/>
        <v>257097</v>
      </c>
      <c r="E88" s="46">
        <f>D88/J88*100</f>
        <v>63.02910993326829</v>
      </c>
      <c r="F88" s="19">
        <f t="shared" si="36"/>
        <v>934</v>
      </c>
      <c r="G88" s="46">
        <f>F88/J88*100</f>
        <v>0.2289765679011135</v>
      </c>
      <c r="H88" s="19">
        <f t="shared" si="38"/>
        <v>90225</v>
      </c>
      <c r="I88" s="46">
        <f>H88/J88*100</f>
        <v>22.119283553402532</v>
      </c>
      <c r="J88" s="19">
        <f>SUM(H88,F88,D88,B88)</f>
        <v>407902</v>
      </c>
      <c r="K88" s="43">
        <f>I88+G88+E88+C88</f>
        <v>100</v>
      </c>
      <c r="M88" s="19">
        <f>SUM(J88)</f>
        <v>407902</v>
      </c>
      <c r="N88" s="29">
        <f t="shared" si="43"/>
        <v>98.83190420693782</v>
      </c>
      <c r="P88" s="53"/>
    </row>
    <row r="89" spans="1:16" s="30" customFormat="1" ht="10.5" customHeight="1">
      <c r="A89" s="19" t="s">
        <v>72</v>
      </c>
      <c r="B89" s="19">
        <f t="shared" si="32"/>
        <v>60509</v>
      </c>
      <c r="C89" s="31">
        <f t="shared" si="33"/>
        <v>14.75080934550277</v>
      </c>
      <c r="D89" s="19">
        <f t="shared" si="34"/>
        <v>257813</v>
      </c>
      <c r="E89" s="46">
        <f t="shared" si="35"/>
        <v>62.84933497152664</v>
      </c>
      <c r="F89" s="19">
        <f t="shared" si="36"/>
        <v>935</v>
      </c>
      <c r="G89" s="46">
        <f t="shared" si="37"/>
        <v>0.2279331461112411</v>
      </c>
      <c r="H89" s="19">
        <f t="shared" si="38"/>
        <v>90951</v>
      </c>
      <c r="I89" s="46">
        <f t="shared" si="39"/>
        <v>22.17192253685935</v>
      </c>
      <c r="J89" s="19">
        <f t="shared" si="40"/>
        <v>410208</v>
      </c>
      <c r="K89" s="43">
        <f t="shared" si="41"/>
        <v>100</v>
      </c>
      <c r="M89" s="19">
        <f t="shared" si="42"/>
        <v>410208</v>
      </c>
      <c r="N89" s="29">
        <f t="shared" si="43"/>
        <v>99.39063245808933</v>
      </c>
      <c r="P89" s="53"/>
    </row>
    <row r="90" spans="1:16" s="30" customFormat="1" ht="10.5" customHeight="1">
      <c r="A90" s="19" t="s">
        <v>100</v>
      </c>
      <c r="B90" s="19">
        <f t="shared" si="32"/>
        <v>61742</v>
      </c>
      <c r="C90" s="31">
        <f aca="true" t="shared" si="44" ref="C90:C95">B90/J90*100</f>
        <v>14.86820368827391</v>
      </c>
      <c r="D90" s="19">
        <f t="shared" si="34"/>
        <v>259860</v>
      </c>
      <c r="E90" s="46">
        <f aca="true" t="shared" si="45" ref="E90:E95">D90/J90*100</f>
        <v>62.577360798724655</v>
      </c>
      <c r="F90" s="19">
        <f t="shared" si="36"/>
        <v>904</v>
      </c>
      <c r="G90" s="46">
        <f aca="true" t="shared" si="46" ref="G90:G95">F90/J90*100</f>
        <v>0.2176938896407569</v>
      </c>
      <c r="H90" s="19">
        <f t="shared" si="38"/>
        <v>92756</v>
      </c>
      <c r="I90" s="46">
        <f aca="true" t="shared" si="47" ref="I90:I95">H90/J90*100</f>
        <v>22.336741623360673</v>
      </c>
      <c r="J90" s="19">
        <f aca="true" t="shared" si="48" ref="J90:J95">SUM(H90,F90,D90,B90)</f>
        <v>415262</v>
      </c>
      <c r="K90" s="43">
        <f aca="true" t="shared" si="49" ref="K90:K95">I90+G90+E90+C90</f>
        <v>99.99999999999999</v>
      </c>
      <c r="M90" s="19">
        <f aca="true" t="shared" si="50" ref="M90:M95">SUM(J90)</f>
        <v>415262</v>
      </c>
      <c r="N90" s="29">
        <f aca="true" t="shared" si="51" ref="N90:N95">M90/$M$74*100</f>
        <v>100.61518258008397</v>
      </c>
      <c r="P90" s="53"/>
    </row>
    <row r="91" spans="1:16" s="30" customFormat="1" ht="10.5" customHeight="1">
      <c r="A91" s="19" t="s">
        <v>114</v>
      </c>
      <c r="B91" s="19">
        <f t="shared" si="32"/>
        <v>62853</v>
      </c>
      <c r="C91" s="31">
        <f t="shared" si="44"/>
        <v>14.935413656756142</v>
      </c>
      <c r="D91" s="19">
        <f t="shared" si="34"/>
        <v>262424</v>
      </c>
      <c r="E91" s="46">
        <f t="shared" si="45"/>
        <v>62.35837578891339</v>
      </c>
      <c r="F91" s="19">
        <f t="shared" si="36"/>
        <v>895</v>
      </c>
      <c r="G91" s="46">
        <f t="shared" si="46"/>
        <v>0.21267394114516006</v>
      </c>
      <c r="H91" s="19">
        <f t="shared" si="38"/>
        <v>94660</v>
      </c>
      <c r="I91" s="46">
        <f t="shared" si="47"/>
        <v>22.49353661318531</v>
      </c>
      <c r="J91" s="19">
        <f t="shared" si="48"/>
        <v>420832</v>
      </c>
      <c r="K91" s="43">
        <f t="shared" si="49"/>
        <v>100</v>
      </c>
      <c r="M91" s="19">
        <f t="shared" si="50"/>
        <v>420832</v>
      </c>
      <c r="N91" s="29">
        <f t="shared" si="51"/>
        <v>101.96475602280464</v>
      </c>
      <c r="P91" s="53"/>
    </row>
    <row r="92" spans="1:16" s="30" customFormat="1" ht="12" customHeight="1">
      <c r="A92" s="19" t="s">
        <v>124</v>
      </c>
      <c r="B92" s="19">
        <f t="shared" si="32"/>
        <v>64693</v>
      </c>
      <c r="C92" s="31">
        <f t="shared" si="44"/>
        <v>15.11391565195451</v>
      </c>
      <c r="D92" s="19">
        <f t="shared" si="34"/>
        <v>266282</v>
      </c>
      <c r="E92" s="46">
        <f t="shared" si="45"/>
        <v>62.2101879281182</v>
      </c>
      <c r="F92" s="19">
        <f t="shared" si="36"/>
        <v>864</v>
      </c>
      <c r="G92" s="46">
        <f t="shared" si="46"/>
        <v>0.20185218065770172</v>
      </c>
      <c r="H92" s="19">
        <f t="shared" si="38"/>
        <v>96197</v>
      </c>
      <c r="I92" s="46">
        <f t="shared" si="47"/>
        <v>22.474044239269595</v>
      </c>
      <c r="J92" s="19">
        <f t="shared" si="48"/>
        <v>428036</v>
      </c>
      <c r="K92" s="43">
        <f t="shared" si="49"/>
        <v>100.00000000000001</v>
      </c>
      <c r="M92" s="19">
        <f t="shared" si="50"/>
        <v>428036</v>
      </c>
      <c r="N92" s="29">
        <f t="shared" si="51"/>
        <v>103.71023664782433</v>
      </c>
      <c r="P92" s="53"/>
    </row>
    <row r="93" spans="1:16" s="30" customFormat="1" ht="10.5" customHeight="1">
      <c r="A93" s="19" t="s">
        <v>129</v>
      </c>
      <c r="B93" s="19">
        <f t="shared" si="32"/>
        <v>67807</v>
      </c>
      <c r="C93" s="31">
        <f t="shared" si="44"/>
        <v>15.460577317707147</v>
      </c>
      <c r="D93" s="19">
        <f t="shared" si="34"/>
        <v>272109</v>
      </c>
      <c r="E93" s="46">
        <f t="shared" si="45"/>
        <v>62.04318482374938</v>
      </c>
      <c r="F93" s="19">
        <f t="shared" si="36"/>
        <v>887</v>
      </c>
      <c r="G93" s="46">
        <f t="shared" si="46"/>
        <v>0.20224360435952393</v>
      </c>
      <c r="H93" s="19">
        <f t="shared" si="38"/>
        <v>97777</v>
      </c>
      <c r="I93" s="46">
        <f t="shared" si="47"/>
        <v>22.293994254183957</v>
      </c>
      <c r="J93" s="19">
        <f t="shared" si="48"/>
        <v>438580</v>
      </c>
      <c r="K93" s="43">
        <f t="shared" si="49"/>
        <v>100.00000000000001</v>
      </c>
      <c r="M93" s="19">
        <f t="shared" si="50"/>
        <v>438580</v>
      </c>
      <c r="N93" s="29">
        <f t="shared" si="51"/>
        <v>106.26497675196195</v>
      </c>
      <c r="P93" s="53"/>
    </row>
    <row r="94" spans="1:16" s="30" customFormat="1" ht="10.5" customHeight="1">
      <c r="A94" s="19" t="s">
        <v>131</v>
      </c>
      <c r="B94" s="19">
        <f t="shared" si="32"/>
        <v>70022</v>
      </c>
      <c r="C94" s="31">
        <f t="shared" si="44"/>
        <v>15.612868988983008</v>
      </c>
      <c r="D94" s="19">
        <f t="shared" si="34"/>
        <v>277185</v>
      </c>
      <c r="E94" s="46">
        <f t="shared" si="45"/>
        <v>61.804191407147115</v>
      </c>
      <c r="F94" s="19">
        <f t="shared" si="36"/>
        <v>823</v>
      </c>
      <c r="G94" s="46">
        <f t="shared" si="46"/>
        <v>0.18350505809507034</v>
      </c>
      <c r="H94" s="19">
        <f t="shared" si="38"/>
        <v>100459</v>
      </c>
      <c r="I94" s="46">
        <f t="shared" si="47"/>
        <v>22.399434545774813</v>
      </c>
      <c r="J94" s="19">
        <f t="shared" si="48"/>
        <v>448489</v>
      </c>
      <c r="K94" s="43">
        <f t="shared" si="49"/>
        <v>100.00000000000001</v>
      </c>
      <c r="M94" s="19">
        <f t="shared" si="50"/>
        <v>448489</v>
      </c>
      <c r="N94" s="29">
        <f t="shared" si="51"/>
        <v>108.66586063776431</v>
      </c>
      <c r="P94" s="53"/>
    </row>
    <row r="95" spans="1:16" s="30" customFormat="1" ht="10.5" customHeight="1">
      <c r="A95" s="36" t="s">
        <v>142</v>
      </c>
      <c r="B95" s="36">
        <f t="shared" si="32"/>
        <v>71830</v>
      </c>
      <c r="C95" s="38">
        <f t="shared" si="44"/>
        <v>15.7199257664093</v>
      </c>
      <c r="D95" s="36">
        <f t="shared" si="34"/>
        <v>281679</v>
      </c>
      <c r="E95" s="49">
        <f t="shared" si="45"/>
        <v>61.645175692000635</v>
      </c>
      <c r="F95" s="36">
        <f t="shared" si="36"/>
        <v>805</v>
      </c>
      <c r="G95" s="49">
        <f t="shared" si="46"/>
        <v>0.17617346849449375</v>
      </c>
      <c r="H95" s="36">
        <f t="shared" si="38"/>
        <v>102622</v>
      </c>
      <c r="I95" s="49">
        <f t="shared" si="47"/>
        <v>22.458725073095575</v>
      </c>
      <c r="J95" s="36">
        <f t="shared" si="48"/>
        <v>456936</v>
      </c>
      <c r="K95" s="52">
        <f t="shared" si="49"/>
        <v>100.00000000000001</v>
      </c>
      <c r="M95" s="36">
        <f t="shared" si="50"/>
        <v>456936</v>
      </c>
      <c r="N95" s="41">
        <f t="shared" si="51"/>
        <v>110.71251178150962</v>
      </c>
      <c r="P95" s="53"/>
    </row>
    <row r="96" spans="1:16" ht="10.5" customHeight="1">
      <c r="A96" s="53"/>
      <c r="B96" s="53"/>
      <c r="C96" s="31"/>
      <c r="D96" s="53"/>
      <c r="E96" s="46"/>
      <c r="F96" s="53"/>
      <c r="G96" s="46"/>
      <c r="H96" s="53"/>
      <c r="I96" s="46"/>
      <c r="J96" s="53"/>
      <c r="K96" s="94"/>
      <c r="L96" s="30"/>
      <c r="M96" s="53"/>
      <c r="N96" s="46"/>
      <c r="P96" s="2"/>
    </row>
    <row r="97" ht="10.5" customHeight="1">
      <c r="A97" s="5" t="s">
        <v>44</v>
      </c>
    </row>
    <row r="98" ht="10.5" customHeight="1">
      <c r="A98" s="5" t="s">
        <v>24</v>
      </c>
    </row>
    <row r="99" ht="10.5" customHeight="1">
      <c r="A99" s="5" t="s">
        <v>25</v>
      </c>
    </row>
    <row r="100" ht="10.5" customHeight="1">
      <c r="A100" s="5" t="s">
        <v>26</v>
      </c>
    </row>
    <row r="101" ht="9.75">
      <c r="A101" s="53" t="s">
        <v>45</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68"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101"/>
  <sheetViews>
    <sheetView zoomScalePageLayoutView="0" workbookViewId="0" topLeftCell="A1">
      <selection activeCell="A104" sqref="A104"/>
    </sheetView>
  </sheetViews>
  <sheetFormatPr defaultColWidth="9.140625" defaultRowHeight="12.75"/>
  <cols>
    <col min="1" max="1" width="11.00390625" style="5" customWidth="1"/>
    <col min="2" max="12" width="8.28125" style="5" customWidth="1"/>
    <col min="13" max="13" width="2.140625" style="5" customWidth="1"/>
    <col min="14" max="15" width="6.7109375" style="5" customWidth="1"/>
    <col min="16" max="16384" width="9.140625" style="5" customWidth="1"/>
  </cols>
  <sheetData>
    <row r="1" ht="12" customHeight="1">
      <c r="A1" s="95" t="s">
        <v>143</v>
      </c>
    </row>
    <row r="3" spans="1:15" ht="9.75">
      <c r="A3" s="6" t="s">
        <v>57</v>
      </c>
      <c r="B3" s="7"/>
      <c r="C3" s="7"/>
      <c r="D3" s="7"/>
      <c r="E3" s="7"/>
      <c r="F3" s="9"/>
      <c r="G3" s="9"/>
      <c r="H3" s="7"/>
      <c r="I3" s="7"/>
      <c r="J3" s="7"/>
      <c r="K3" s="7"/>
      <c r="L3" s="7"/>
      <c r="M3" s="9"/>
      <c r="N3" s="9"/>
      <c r="O3" s="9"/>
    </row>
    <row r="4" spans="1:15" ht="9.75">
      <c r="A4" s="6" t="s">
        <v>62</v>
      </c>
      <c r="B4" s="7"/>
      <c r="C4" s="7"/>
      <c r="D4" s="7"/>
      <c r="E4" s="7"/>
      <c r="F4" s="9"/>
      <c r="G4" s="9"/>
      <c r="H4" s="7"/>
      <c r="I4" s="7"/>
      <c r="J4" s="7"/>
      <c r="K4" s="7"/>
      <c r="L4" s="7"/>
      <c r="M4" s="9"/>
      <c r="N4" s="9"/>
      <c r="O4" s="9"/>
    </row>
    <row r="5" spans="1:12" ht="9.75">
      <c r="A5" s="2"/>
      <c r="B5" s="2"/>
      <c r="C5" s="2"/>
      <c r="D5" s="2"/>
      <c r="E5" s="2"/>
      <c r="F5" s="2"/>
      <c r="G5" s="2"/>
      <c r="H5" s="2"/>
      <c r="I5" s="2"/>
      <c r="J5" s="2"/>
      <c r="K5" s="2"/>
      <c r="L5" s="2"/>
    </row>
    <row r="6" spans="1:15" ht="9.75">
      <c r="A6" s="11"/>
      <c r="B6" s="12" t="s">
        <v>7</v>
      </c>
      <c r="C6" s="13"/>
      <c r="D6" s="12" t="s">
        <v>6</v>
      </c>
      <c r="E6" s="54"/>
      <c r="F6" s="12" t="s">
        <v>0</v>
      </c>
      <c r="G6" s="54"/>
      <c r="H6" s="12" t="s">
        <v>1</v>
      </c>
      <c r="I6" s="54"/>
      <c r="J6" s="12" t="s">
        <v>4</v>
      </c>
      <c r="K6" s="55"/>
      <c r="L6" s="56"/>
      <c r="N6" s="12" t="s">
        <v>27</v>
      </c>
      <c r="O6" s="56"/>
    </row>
    <row r="7" spans="1:15" ht="9.75">
      <c r="A7" s="16" t="s">
        <v>12</v>
      </c>
      <c r="B7" s="17" t="s">
        <v>5</v>
      </c>
      <c r="C7" s="18"/>
      <c r="D7" s="16" t="s">
        <v>8</v>
      </c>
      <c r="E7" s="7"/>
      <c r="F7" s="19"/>
      <c r="G7" s="2"/>
      <c r="H7" s="19"/>
      <c r="I7" s="2"/>
      <c r="J7" s="19"/>
      <c r="K7" s="53"/>
      <c r="L7" s="58"/>
      <c r="N7" s="59" t="s">
        <v>28</v>
      </c>
      <c r="O7" s="60"/>
    </row>
    <row r="8" spans="1:15" s="26" customFormat="1" ht="9.75">
      <c r="A8" s="22"/>
      <c r="B8" s="61" t="s">
        <v>2</v>
      </c>
      <c r="C8" s="62" t="s">
        <v>3</v>
      </c>
      <c r="D8" s="61" t="s">
        <v>2</v>
      </c>
      <c r="E8" s="62" t="s">
        <v>3</v>
      </c>
      <c r="F8" s="61" t="s">
        <v>2</v>
      </c>
      <c r="G8" s="62" t="s">
        <v>3</v>
      </c>
      <c r="H8" s="61" t="s">
        <v>2</v>
      </c>
      <c r="I8" s="62" t="s">
        <v>3</v>
      </c>
      <c r="J8" s="61" t="s">
        <v>2</v>
      </c>
      <c r="K8" s="62" t="s">
        <v>3</v>
      </c>
      <c r="L8" s="63" t="s">
        <v>4</v>
      </c>
      <c r="N8" s="61" t="s">
        <v>2</v>
      </c>
      <c r="O8" s="63" t="s">
        <v>3</v>
      </c>
    </row>
    <row r="9" spans="1:15" s="26" customFormat="1" ht="11.25" customHeight="1">
      <c r="A9" s="350" t="s">
        <v>15</v>
      </c>
      <c r="B9" s="209">
        <v>27156</v>
      </c>
      <c r="C9" s="210">
        <v>26247</v>
      </c>
      <c r="D9" s="209">
        <v>119311</v>
      </c>
      <c r="E9" s="210">
        <v>137608</v>
      </c>
      <c r="F9" s="209">
        <v>346</v>
      </c>
      <c r="G9" s="210">
        <v>320</v>
      </c>
      <c r="H9" s="209">
        <v>55651</v>
      </c>
      <c r="I9" s="210">
        <v>31590</v>
      </c>
      <c r="J9" s="209">
        <v>202464</v>
      </c>
      <c r="K9" s="210">
        <v>195765</v>
      </c>
      <c r="L9" s="349">
        <v>398229</v>
      </c>
      <c r="N9" s="351">
        <v>50.841098965670504</v>
      </c>
      <c r="O9" s="352">
        <v>49.158901034329496</v>
      </c>
    </row>
    <row r="10" spans="1:15" s="30" customFormat="1" ht="10.5" customHeight="1">
      <c r="A10" s="65" t="s">
        <v>16</v>
      </c>
      <c r="B10" s="19">
        <v>26804</v>
      </c>
      <c r="C10" s="53">
        <v>25869</v>
      </c>
      <c r="D10" s="19">
        <v>118251</v>
      </c>
      <c r="E10" s="53">
        <v>135115</v>
      </c>
      <c r="F10" s="19">
        <v>328</v>
      </c>
      <c r="G10" s="53">
        <v>288</v>
      </c>
      <c r="H10" s="19">
        <v>54766</v>
      </c>
      <c r="I10" s="53">
        <v>32053</v>
      </c>
      <c r="J10" s="19">
        <v>200149</v>
      </c>
      <c r="K10" s="53">
        <v>193325</v>
      </c>
      <c r="L10" s="58">
        <v>393474</v>
      </c>
      <c r="N10" s="64">
        <v>50.86714751165261</v>
      </c>
      <c r="O10" s="29">
        <v>49.13285248834739</v>
      </c>
    </row>
    <row r="11" spans="1:15" s="30" customFormat="1" ht="10.5" customHeight="1">
      <c r="A11" s="65" t="s">
        <v>17</v>
      </c>
      <c r="B11" s="19">
        <v>26477</v>
      </c>
      <c r="C11" s="53">
        <v>25433</v>
      </c>
      <c r="D11" s="19">
        <v>117222</v>
      </c>
      <c r="E11" s="53">
        <v>133769</v>
      </c>
      <c r="F11" s="19">
        <v>309</v>
      </c>
      <c r="G11" s="53">
        <v>297</v>
      </c>
      <c r="H11" s="19">
        <v>54454</v>
      </c>
      <c r="I11" s="53">
        <v>32876</v>
      </c>
      <c r="J11" s="19">
        <v>198462</v>
      </c>
      <c r="K11" s="53">
        <v>192375</v>
      </c>
      <c r="L11" s="58">
        <v>390837</v>
      </c>
      <c r="N11" s="64">
        <v>50.77871337667621</v>
      </c>
      <c r="O11" s="29">
        <v>49.22128662332379</v>
      </c>
    </row>
    <row r="12" spans="1:15" s="30" customFormat="1" ht="10.5" customHeight="1">
      <c r="A12" s="65" t="s">
        <v>18</v>
      </c>
      <c r="B12" s="19">
        <v>26435</v>
      </c>
      <c r="C12" s="53">
        <v>25144</v>
      </c>
      <c r="D12" s="19">
        <v>117595</v>
      </c>
      <c r="E12" s="53">
        <v>132835</v>
      </c>
      <c r="F12" s="19">
        <v>287</v>
      </c>
      <c r="G12" s="53">
        <v>294</v>
      </c>
      <c r="H12" s="19">
        <v>53815</v>
      </c>
      <c r="I12" s="53">
        <v>33790</v>
      </c>
      <c r="J12" s="19">
        <v>198132</v>
      </c>
      <c r="K12" s="53">
        <v>192063</v>
      </c>
      <c r="L12" s="58">
        <v>390195</v>
      </c>
      <c r="N12" s="64">
        <v>50.77768807903741</v>
      </c>
      <c r="O12" s="29">
        <v>49.222311920962596</v>
      </c>
    </row>
    <row r="13" spans="1:15" s="30" customFormat="1" ht="10.5" customHeight="1">
      <c r="A13" s="65" t="s">
        <v>21</v>
      </c>
      <c r="B13" s="19">
        <v>27594</v>
      </c>
      <c r="C13" s="53">
        <v>26205</v>
      </c>
      <c r="D13" s="19">
        <v>124989</v>
      </c>
      <c r="E13" s="53">
        <v>134262</v>
      </c>
      <c r="F13" s="19">
        <v>232</v>
      </c>
      <c r="G13" s="53">
        <v>229</v>
      </c>
      <c r="H13" s="19">
        <v>52231</v>
      </c>
      <c r="I13" s="53">
        <v>39279</v>
      </c>
      <c r="J13" s="19">
        <v>205046</v>
      </c>
      <c r="K13" s="53">
        <v>199975</v>
      </c>
      <c r="L13" s="58">
        <v>405021</v>
      </c>
      <c r="N13" s="64">
        <v>50.62601692257932</v>
      </c>
      <c r="O13" s="29">
        <v>49.373983077420675</v>
      </c>
    </row>
    <row r="14" spans="1:15" s="30" customFormat="1" ht="10.5" customHeight="1">
      <c r="A14" s="65" t="s">
        <v>22</v>
      </c>
      <c r="B14" s="19">
        <v>27894</v>
      </c>
      <c r="C14" s="53">
        <v>26412</v>
      </c>
      <c r="D14" s="19">
        <v>126710</v>
      </c>
      <c r="E14" s="53">
        <v>134618</v>
      </c>
      <c r="F14" s="19">
        <v>176</v>
      </c>
      <c r="G14" s="53">
        <v>160</v>
      </c>
      <c r="H14" s="19">
        <v>51601</v>
      </c>
      <c r="I14" s="53">
        <v>40974</v>
      </c>
      <c r="J14" s="19">
        <v>206381</v>
      </c>
      <c r="K14" s="53">
        <v>202164</v>
      </c>
      <c r="L14" s="58">
        <v>408545</v>
      </c>
      <c r="N14" s="64">
        <v>50.51609981764555</v>
      </c>
      <c r="O14" s="29">
        <v>49.48390018235445</v>
      </c>
    </row>
    <row r="15" spans="1:15" s="30" customFormat="1" ht="10.5" customHeight="1">
      <c r="A15" s="65" t="s">
        <v>23</v>
      </c>
      <c r="B15" s="19">
        <v>28033</v>
      </c>
      <c r="C15" s="53">
        <v>26660</v>
      </c>
      <c r="D15" s="19">
        <v>127822</v>
      </c>
      <c r="E15" s="53">
        <v>133892</v>
      </c>
      <c r="F15" s="19">
        <v>176</v>
      </c>
      <c r="G15" s="53">
        <v>153</v>
      </c>
      <c r="H15" s="19">
        <v>50670</v>
      </c>
      <c r="I15" s="53">
        <v>41917</v>
      </c>
      <c r="J15" s="19">
        <v>206701</v>
      </c>
      <c r="K15" s="53">
        <v>202622</v>
      </c>
      <c r="L15" s="58">
        <v>409323</v>
      </c>
      <c r="N15" s="64">
        <v>50.49826176393704</v>
      </c>
      <c r="O15" s="29">
        <v>49.50173823606296</v>
      </c>
    </row>
    <row r="16" spans="1:15" s="30" customFormat="1" ht="10.5" customHeight="1">
      <c r="A16" s="65" t="s">
        <v>36</v>
      </c>
      <c r="B16" s="19">
        <v>27754</v>
      </c>
      <c r="C16" s="53">
        <v>26617</v>
      </c>
      <c r="D16" s="19">
        <v>127713</v>
      </c>
      <c r="E16" s="53">
        <v>132465</v>
      </c>
      <c r="F16" s="19">
        <v>155</v>
      </c>
      <c r="G16" s="53">
        <v>169</v>
      </c>
      <c r="H16" s="19">
        <v>49890</v>
      </c>
      <c r="I16" s="53">
        <v>42763</v>
      </c>
      <c r="J16" s="19">
        <v>205512</v>
      </c>
      <c r="K16" s="53">
        <v>202014</v>
      </c>
      <c r="L16" s="58">
        <v>407526</v>
      </c>
      <c r="N16" s="64">
        <v>50.42917507103841</v>
      </c>
      <c r="O16" s="29">
        <v>49.570824928961585</v>
      </c>
    </row>
    <row r="17" spans="1:15" ht="10.5" customHeight="1">
      <c r="A17" s="65" t="s">
        <v>37</v>
      </c>
      <c r="B17" s="19">
        <v>28426</v>
      </c>
      <c r="C17" s="53">
        <v>27536</v>
      </c>
      <c r="D17" s="19">
        <v>126982</v>
      </c>
      <c r="E17" s="53">
        <v>130906</v>
      </c>
      <c r="F17" s="19">
        <v>93</v>
      </c>
      <c r="G17" s="53">
        <v>104</v>
      </c>
      <c r="H17" s="19">
        <v>48090</v>
      </c>
      <c r="I17" s="53">
        <v>42171</v>
      </c>
      <c r="J17" s="19">
        <v>203591</v>
      </c>
      <c r="K17" s="53">
        <v>200717</v>
      </c>
      <c r="L17" s="58">
        <v>404308</v>
      </c>
      <c r="N17" s="64">
        <v>50.35542210394056</v>
      </c>
      <c r="O17" s="29">
        <v>49.64457789605944</v>
      </c>
    </row>
    <row r="18" spans="1:15" s="30" customFormat="1" ht="10.5" customHeight="1">
      <c r="A18" s="65" t="s">
        <v>41</v>
      </c>
      <c r="B18" s="19">
        <v>27974</v>
      </c>
      <c r="C18" s="53">
        <v>27456</v>
      </c>
      <c r="D18" s="19">
        <v>125942</v>
      </c>
      <c r="E18" s="53">
        <v>129334</v>
      </c>
      <c r="F18" s="19">
        <v>101</v>
      </c>
      <c r="G18" s="53">
        <v>97</v>
      </c>
      <c r="H18" s="19">
        <v>46684</v>
      </c>
      <c r="I18" s="53">
        <v>42027</v>
      </c>
      <c r="J18" s="19">
        <v>200701</v>
      </c>
      <c r="K18" s="53">
        <v>198914</v>
      </c>
      <c r="L18" s="58">
        <v>399615</v>
      </c>
      <c r="N18" s="64">
        <v>50.22359020557287</v>
      </c>
      <c r="O18" s="29">
        <v>49.77640979442713</v>
      </c>
    </row>
    <row r="19" spans="1:15" s="30" customFormat="1" ht="10.5" customHeight="1">
      <c r="A19" s="65" t="s">
        <v>42</v>
      </c>
      <c r="B19" s="19">
        <v>27304</v>
      </c>
      <c r="C19" s="53">
        <v>26857</v>
      </c>
      <c r="D19" s="19">
        <v>124539</v>
      </c>
      <c r="E19" s="53">
        <v>126792</v>
      </c>
      <c r="F19" s="19">
        <v>94</v>
      </c>
      <c r="G19" s="53">
        <v>120</v>
      </c>
      <c r="H19" s="19">
        <v>46025</v>
      </c>
      <c r="I19" s="53">
        <v>42179</v>
      </c>
      <c r="J19" s="19">
        <f aca="true" t="shared" si="0" ref="J19:K21">SUM(H19,F19,D19,B19)</f>
        <v>197962</v>
      </c>
      <c r="K19" s="53">
        <f t="shared" si="0"/>
        <v>195948</v>
      </c>
      <c r="L19" s="58">
        <f aca="true" t="shared" si="1" ref="L19:L25">SUM(J19:K19)</f>
        <v>393910</v>
      </c>
      <c r="N19" s="64">
        <f aca="true" t="shared" si="2" ref="N19:N25">J19/L19*100</f>
        <v>50.25564215176055</v>
      </c>
      <c r="O19" s="29">
        <f aca="true" t="shared" si="3" ref="O19:O25">K19/L19*100</f>
        <v>49.744357848239446</v>
      </c>
    </row>
    <row r="20" spans="1:15" s="30" customFormat="1" ht="10.5" customHeight="1">
      <c r="A20" s="65" t="s">
        <v>43</v>
      </c>
      <c r="B20" s="19">
        <v>26817</v>
      </c>
      <c r="C20" s="53">
        <v>26705</v>
      </c>
      <c r="D20" s="19">
        <v>123410</v>
      </c>
      <c r="E20" s="53">
        <v>124704</v>
      </c>
      <c r="F20" s="19">
        <v>112</v>
      </c>
      <c r="G20" s="53">
        <v>129</v>
      </c>
      <c r="H20" s="19">
        <v>45070</v>
      </c>
      <c r="I20" s="53">
        <v>42026</v>
      </c>
      <c r="J20" s="19">
        <f t="shared" si="0"/>
        <v>195409</v>
      </c>
      <c r="K20" s="53">
        <f t="shared" si="0"/>
        <v>193564</v>
      </c>
      <c r="L20" s="58">
        <f t="shared" si="1"/>
        <v>388973</v>
      </c>
      <c r="N20" s="64">
        <f t="shared" si="2"/>
        <v>50.23716299074743</v>
      </c>
      <c r="O20" s="29">
        <f t="shared" si="3"/>
        <v>49.76283700925257</v>
      </c>
    </row>
    <row r="21" spans="1:15" s="30" customFormat="1" ht="10.5" customHeight="1">
      <c r="A21" s="65" t="s">
        <v>63</v>
      </c>
      <c r="B21" s="19">
        <v>26573</v>
      </c>
      <c r="C21" s="53">
        <v>26627</v>
      </c>
      <c r="D21" s="19">
        <v>122498</v>
      </c>
      <c r="E21" s="53">
        <v>123793</v>
      </c>
      <c r="F21" s="19">
        <v>118</v>
      </c>
      <c r="G21" s="53">
        <v>141</v>
      </c>
      <c r="H21" s="19">
        <v>44880</v>
      </c>
      <c r="I21" s="53">
        <v>42527</v>
      </c>
      <c r="J21" s="19">
        <f t="shared" si="0"/>
        <v>194069</v>
      </c>
      <c r="K21" s="53">
        <f t="shared" si="0"/>
        <v>193088</v>
      </c>
      <c r="L21" s="58">
        <f t="shared" si="1"/>
        <v>387157</v>
      </c>
      <c r="N21" s="64">
        <f t="shared" si="2"/>
        <v>50.126692788713626</v>
      </c>
      <c r="O21" s="29">
        <f t="shared" si="3"/>
        <v>49.873307211286374</v>
      </c>
    </row>
    <row r="22" spans="1:15" s="30" customFormat="1" ht="10.5" customHeight="1">
      <c r="A22" s="65" t="s">
        <v>64</v>
      </c>
      <c r="B22" s="19">
        <v>26574</v>
      </c>
      <c r="C22" s="53">
        <v>26611</v>
      </c>
      <c r="D22" s="19">
        <v>121426</v>
      </c>
      <c r="E22" s="53">
        <v>122471</v>
      </c>
      <c r="F22" s="19">
        <v>123</v>
      </c>
      <c r="G22" s="53">
        <v>123</v>
      </c>
      <c r="H22" s="19">
        <v>44517</v>
      </c>
      <c r="I22" s="53">
        <v>42712</v>
      </c>
      <c r="J22" s="19">
        <f aca="true" t="shared" si="4" ref="J22:K25">SUM(H22,F22,D22,B22)</f>
        <v>192640</v>
      </c>
      <c r="K22" s="53">
        <f t="shared" si="4"/>
        <v>191917</v>
      </c>
      <c r="L22" s="58">
        <f t="shared" si="1"/>
        <v>384557</v>
      </c>
      <c r="N22" s="64">
        <f t="shared" si="2"/>
        <v>50.094004269848156</v>
      </c>
      <c r="O22" s="29">
        <f t="shared" si="3"/>
        <v>49.90599573015184</v>
      </c>
    </row>
    <row r="23" spans="1:15" s="30" customFormat="1" ht="10.5" customHeight="1">
      <c r="A23" s="65" t="s">
        <v>65</v>
      </c>
      <c r="B23" s="19">
        <v>26459</v>
      </c>
      <c r="C23" s="53">
        <v>26628</v>
      </c>
      <c r="D23" s="19">
        <v>120663</v>
      </c>
      <c r="E23" s="53">
        <v>121464</v>
      </c>
      <c r="F23" s="19">
        <v>125</v>
      </c>
      <c r="G23" s="53">
        <v>108</v>
      </c>
      <c r="H23" s="19">
        <v>44125</v>
      </c>
      <c r="I23" s="53">
        <v>42310</v>
      </c>
      <c r="J23" s="19">
        <f t="shared" si="4"/>
        <v>191372</v>
      </c>
      <c r="K23" s="53">
        <f t="shared" si="4"/>
        <v>190510</v>
      </c>
      <c r="L23" s="58">
        <f t="shared" si="1"/>
        <v>381882</v>
      </c>
      <c r="N23" s="64">
        <f t="shared" si="2"/>
        <v>50.112862088289056</v>
      </c>
      <c r="O23" s="29">
        <f t="shared" si="3"/>
        <v>49.88713791171095</v>
      </c>
    </row>
    <row r="24" spans="1:15" s="30" customFormat="1" ht="10.5" customHeight="1">
      <c r="A24" s="65" t="s">
        <v>68</v>
      </c>
      <c r="B24" s="19">
        <v>26539</v>
      </c>
      <c r="C24" s="53">
        <v>26693</v>
      </c>
      <c r="D24" s="19">
        <v>120084</v>
      </c>
      <c r="E24" s="53">
        <v>120255</v>
      </c>
      <c r="F24" s="19">
        <v>117</v>
      </c>
      <c r="G24" s="53">
        <v>116</v>
      </c>
      <c r="H24" s="19">
        <v>43965</v>
      </c>
      <c r="I24" s="53">
        <v>42428</v>
      </c>
      <c r="J24" s="19">
        <f>SUM(H24,F24,D24,B24)</f>
        <v>190705</v>
      </c>
      <c r="K24" s="53">
        <f>SUM(I24,G24,E24,C24)</f>
        <v>189492</v>
      </c>
      <c r="L24" s="58">
        <f>SUM(J24:K24)</f>
        <v>380197</v>
      </c>
      <c r="N24" s="64">
        <f>J24/L24*100</f>
        <v>50.15952256330271</v>
      </c>
      <c r="O24" s="29">
        <f>K24/L24*100</f>
        <v>49.84047743669729</v>
      </c>
    </row>
    <row r="25" spans="1:15" s="30" customFormat="1" ht="10.5" customHeight="1">
      <c r="A25" s="65" t="s">
        <v>72</v>
      </c>
      <c r="B25" s="19">
        <v>26888</v>
      </c>
      <c r="C25" s="53">
        <v>27057</v>
      </c>
      <c r="D25" s="19">
        <v>120320</v>
      </c>
      <c r="E25" s="53">
        <v>120501</v>
      </c>
      <c r="F25" s="19">
        <v>112</v>
      </c>
      <c r="G25" s="53">
        <v>119</v>
      </c>
      <c r="H25" s="19">
        <v>44148</v>
      </c>
      <c r="I25" s="53">
        <v>42838</v>
      </c>
      <c r="J25" s="19">
        <f t="shared" si="4"/>
        <v>191468</v>
      </c>
      <c r="K25" s="53">
        <f t="shared" si="4"/>
        <v>190515</v>
      </c>
      <c r="L25" s="58">
        <f t="shared" si="1"/>
        <v>381983</v>
      </c>
      <c r="N25" s="64">
        <f t="shared" si="2"/>
        <v>50.12474377131967</v>
      </c>
      <c r="O25" s="29">
        <f t="shared" si="3"/>
        <v>49.87525622868033</v>
      </c>
    </row>
    <row r="26" spans="1:15" s="30" customFormat="1" ht="10.5" customHeight="1">
      <c r="A26" s="65" t="s">
        <v>100</v>
      </c>
      <c r="B26" s="19">
        <v>27502</v>
      </c>
      <c r="C26" s="53">
        <v>27440</v>
      </c>
      <c r="D26" s="19">
        <v>121454</v>
      </c>
      <c r="E26" s="53">
        <v>121356</v>
      </c>
      <c r="F26" s="19">
        <v>111</v>
      </c>
      <c r="G26" s="53">
        <v>118</v>
      </c>
      <c r="H26" s="19">
        <v>45128</v>
      </c>
      <c r="I26" s="53">
        <v>43587</v>
      </c>
      <c r="J26" s="19">
        <f aca="true" t="shared" si="5" ref="J26:K28">SUM(H26,F26,D26,B26)</f>
        <v>194195</v>
      </c>
      <c r="K26" s="53">
        <f t="shared" si="5"/>
        <v>192501</v>
      </c>
      <c r="L26" s="58">
        <f aca="true" t="shared" si="6" ref="L26:L31">SUM(J26:K26)</f>
        <v>386696</v>
      </c>
      <c r="N26" s="64">
        <f aca="true" t="shared" si="7" ref="N26:N31">J26/L26*100</f>
        <v>50.219035107681485</v>
      </c>
      <c r="O26" s="29">
        <f aca="true" t="shared" si="8" ref="O26:O31">K26/L26*100</f>
        <v>49.780964892318515</v>
      </c>
    </row>
    <row r="27" spans="1:15" s="30" customFormat="1" ht="10.5" customHeight="1">
      <c r="A27" s="65" t="s">
        <v>114</v>
      </c>
      <c r="B27" s="19">
        <v>28189</v>
      </c>
      <c r="C27" s="53">
        <v>27871</v>
      </c>
      <c r="D27" s="19">
        <v>122781</v>
      </c>
      <c r="E27" s="53">
        <v>122627</v>
      </c>
      <c r="F27" s="19">
        <v>109</v>
      </c>
      <c r="G27" s="53">
        <v>109</v>
      </c>
      <c r="H27" s="19">
        <v>46063</v>
      </c>
      <c r="I27" s="53">
        <v>44602</v>
      </c>
      <c r="J27" s="19">
        <f t="shared" si="5"/>
        <v>197142</v>
      </c>
      <c r="K27" s="53">
        <f t="shared" si="5"/>
        <v>195209</v>
      </c>
      <c r="L27" s="58">
        <f t="shared" si="6"/>
        <v>392351</v>
      </c>
      <c r="N27" s="64">
        <f t="shared" si="7"/>
        <v>50.24633555158518</v>
      </c>
      <c r="O27" s="29">
        <f t="shared" si="8"/>
        <v>49.75366444841482</v>
      </c>
    </row>
    <row r="28" spans="1:15" s="30" customFormat="1" ht="10.5" customHeight="1">
      <c r="A28" s="65" t="s">
        <v>124</v>
      </c>
      <c r="B28" s="19">
        <v>29015</v>
      </c>
      <c r="C28" s="53">
        <v>28853</v>
      </c>
      <c r="D28" s="19">
        <v>124879</v>
      </c>
      <c r="E28" s="53">
        <v>124537</v>
      </c>
      <c r="F28" s="19">
        <v>95</v>
      </c>
      <c r="G28" s="53">
        <v>111</v>
      </c>
      <c r="H28" s="19">
        <v>46890</v>
      </c>
      <c r="I28" s="53">
        <v>45349</v>
      </c>
      <c r="J28" s="19">
        <f t="shared" si="5"/>
        <v>200879</v>
      </c>
      <c r="K28" s="53">
        <f t="shared" si="5"/>
        <v>198850</v>
      </c>
      <c r="L28" s="58">
        <f t="shared" si="6"/>
        <v>399729</v>
      </c>
      <c r="N28" s="64">
        <f t="shared" si="7"/>
        <v>50.25379694743188</v>
      </c>
      <c r="O28" s="29">
        <f t="shared" si="8"/>
        <v>49.74620305256812</v>
      </c>
    </row>
    <row r="29" spans="1:15" s="30" customFormat="1" ht="10.5" customHeight="1">
      <c r="A29" s="65" t="s">
        <v>129</v>
      </c>
      <c r="B29" s="19">
        <v>30803</v>
      </c>
      <c r="C29" s="53">
        <v>30423</v>
      </c>
      <c r="D29" s="19">
        <v>128317</v>
      </c>
      <c r="E29" s="53">
        <v>127330</v>
      </c>
      <c r="F29" s="19">
        <v>109</v>
      </c>
      <c r="G29" s="53">
        <v>127</v>
      </c>
      <c r="H29" s="19">
        <v>47590</v>
      </c>
      <c r="I29" s="53">
        <v>46398</v>
      </c>
      <c r="J29" s="19">
        <f aca="true" t="shared" si="9" ref="J29:K31">SUM(H29,F29,D29,B29)</f>
        <v>206819</v>
      </c>
      <c r="K29" s="53">
        <f t="shared" si="9"/>
        <v>204278</v>
      </c>
      <c r="L29" s="58">
        <f t="shared" si="6"/>
        <v>411097</v>
      </c>
      <c r="N29" s="64">
        <f t="shared" si="7"/>
        <v>50.309051148512395</v>
      </c>
      <c r="O29" s="29">
        <f t="shared" si="8"/>
        <v>49.690948851487605</v>
      </c>
    </row>
    <row r="30" spans="1:15" s="30" customFormat="1" ht="10.5" customHeight="1">
      <c r="A30" s="65" t="s">
        <v>131</v>
      </c>
      <c r="B30" s="19">
        <v>32195</v>
      </c>
      <c r="C30" s="53">
        <v>31688</v>
      </c>
      <c r="D30" s="19">
        <v>131526</v>
      </c>
      <c r="E30" s="53">
        <v>130289</v>
      </c>
      <c r="F30" s="19">
        <v>95</v>
      </c>
      <c r="G30" s="53">
        <v>117</v>
      </c>
      <c r="H30" s="19">
        <v>49291</v>
      </c>
      <c r="I30" s="53">
        <v>47710</v>
      </c>
      <c r="J30" s="19">
        <f t="shared" si="9"/>
        <v>213107</v>
      </c>
      <c r="K30" s="53">
        <f t="shared" si="9"/>
        <v>209804</v>
      </c>
      <c r="L30" s="58">
        <f t="shared" si="6"/>
        <v>422911</v>
      </c>
      <c r="N30" s="64">
        <f t="shared" si="7"/>
        <v>50.39050769547258</v>
      </c>
      <c r="O30" s="29">
        <f t="shared" si="8"/>
        <v>49.60949230452743</v>
      </c>
    </row>
    <row r="31" spans="1:15" s="30" customFormat="1" ht="10.5" customHeight="1">
      <c r="A31" s="67" t="s">
        <v>142</v>
      </c>
      <c r="B31" s="36">
        <v>33253</v>
      </c>
      <c r="C31" s="68">
        <v>32754</v>
      </c>
      <c r="D31" s="36">
        <v>133854</v>
      </c>
      <c r="E31" s="68">
        <v>132882</v>
      </c>
      <c r="F31" s="36">
        <v>103</v>
      </c>
      <c r="G31" s="68">
        <v>111</v>
      </c>
      <c r="H31" s="36">
        <v>50622</v>
      </c>
      <c r="I31" s="68">
        <v>48712</v>
      </c>
      <c r="J31" s="36">
        <f t="shared" si="9"/>
        <v>217832</v>
      </c>
      <c r="K31" s="68">
        <f t="shared" si="9"/>
        <v>214459</v>
      </c>
      <c r="L31" s="69">
        <f t="shared" si="6"/>
        <v>432291</v>
      </c>
      <c r="N31" s="70">
        <f t="shared" si="7"/>
        <v>50.390130722129314</v>
      </c>
      <c r="O31" s="41">
        <f t="shared" si="8"/>
        <v>49.60986927787069</v>
      </c>
    </row>
    <row r="32" spans="1:15" ht="9.75">
      <c r="A32" s="53"/>
      <c r="B32" s="53"/>
      <c r="C32" s="53"/>
      <c r="D32" s="53"/>
      <c r="E32" s="53"/>
      <c r="F32" s="53"/>
      <c r="G32" s="53"/>
      <c r="H32" s="53"/>
      <c r="I32" s="53"/>
      <c r="J32" s="53"/>
      <c r="K32" s="53"/>
      <c r="L32" s="53"/>
      <c r="N32" s="46"/>
      <c r="O32" s="46"/>
    </row>
    <row r="33" spans="1:15" ht="12" customHeight="1">
      <c r="A33" s="6" t="s">
        <v>52</v>
      </c>
      <c r="B33" s="7"/>
      <c r="C33" s="7"/>
      <c r="D33" s="7"/>
      <c r="E33" s="7"/>
      <c r="F33" s="7"/>
      <c r="G33" s="9"/>
      <c r="H33" s="7"/>
      <c r="I33" s="7"/>
      <c r="J33" s="7"/>
      <c r="K33" s="7"/>
      <c r="L33" s="7"/>
      <c r="M33" s="9"/>
      <c r="N33" s="9"/>
      <c r="O33" s="9"/>
    </row>
    <row r="34" spans="1:15" ht="10.5" customHeight="1">
      <c r="A34" s="6" t="s">
        <v>62</v>
      </c>
      <c r="B34" s="7"/>
      <c r="C34" s="7"/>
      <c r="D34" s="7"/>
      <c r="E34" s="7"/>
      <c r="F34" s="7"/>
      <c r="G34" s="9"/>
      <c r="H34" s="7"/>
      <c r="I34" s="7"/>
      <c r="J34" s="7"/>
      <c r="K34" s="7"/>
      <c r="L34" s="7"/>
      <c r="M34" s="9"/>
      <c r="N34" s="9"/>
      <c r="O34" s="9"/>
    </row>
    <row r="35" spans="1:12" ht="10.5" customHeight="1">
      <c r="A35" s="2"/>
      <c r="B35" s="2"/>
      <c r="C35" s="2"/>
      <c r="D35" s="2"/>
      <c r="E35" s="2"/>
      <c r="F35" s="2"/>
      <c r="G35" s="2"/>
      <c r="H35" s="2"/>
      <c r="I35" s="2"/>
      <c r="J35" s="2"/>
      <c r="K35" s="2"/>
      <c r="L35" s="2"/>
    </row>
    <row r="36" spans="1:15" ht="10.5" customHeight="1">
      <c r="A36" s="11"/>
      <c r="B36" s="12" t="s">
        <v>7</v>
      </c>
      <c r="C36" s="13"/>
      <c r="D36" s="12" t="s">
        <v>6</v>
      </c>
      <c r="E36" s="54"/>
      <c r="F36" s="12" t="s">
        <v>0</v>
      </c>
      <c r="G36" s="54"/>
      <c r="H36" s="12" t="s">
        <v>1</v>
      </c>
      <c r="I36" s="54"/>
      <c r="J36" s="12" t="s">
        <v>4</v>
      </c>
      <c r="K36" s="77"/>
      <c r="L36" s="78"/>
      <c r="N36" s="12" t="s">
        <v>27</v>
      </c>
      <c r="O36" s="56"/>
    </row>
    <row r="37" spans="1:15" ht="10.5" customHeight="1">
      <c r="A37" s="16" t="s">
        <v>12</v>
      </c>
      <c r="B37" s="17" t="s">
        <v>5</v>
      </c>
      <c r="C37" s="18"/>
      <c r="D37" s="16" t="s">
        <v>8</v>
      </c>
      <c r="E37" s="7"/>
      <c r="F37" s="19"/>
      <c r="G37" s="2"/>
      <c r="H37" s="358" t="str">
        <f>"+ VGC"</f>
        <v>+ VGC</v>
      </c>
      <c r="I37" s="359"/>
      <c r="J37" s="19"/>
      <c r="K37" s="53"/>
      <c r="L37" s="58"/>
      <c r="N37" s="59" t="s">
        <v>28</v>
      </c>
      <c r="O37" s="60"/>
    </row>
    <row r="38" spans="1:15" ht="10.5" customHeight="1">
      <c r="A38" s="22"/>
      <c r="B38" s="23" t="s">
        <v>2</v>
      </c>
      <c r="C38" s="79" t="s">
        <v>3</v>
      </c>
      <c r="D38" s="23" t="s">
        <v>2</v>
      </c>
      <c r="E38" s="79" t="s">
        <v>3</v>
      </c>
      <c r="F38" s="23" t="s">
        <v>2</v>
      </c>
      <c r="G38" s="79" t="s">
        <v>3</v>
      </c>
      <c r="H38" s="23" t="s">
        <v>2</v>
      </c>
      <c r="I38" s="79" t="s">
        <v>3</v>
      </c>
      <c r="J38" s="23" t="s">
        <v>2</v>
      </c>
      <c r="K38" s="79" t="s">
        <v>3</v>
      </c>
      <c r="L38" s="80" t="s">
        <v>4</v>
      </c>
      <c r="N38" s="23" t="s">
        <v>2</v>
      </c>
      <c r="O38" s="80" t="s">
        <v>3</v>
      </c>
    </row>
    <row r="39" spans="1:15" ht="10.5" customHeight="1">
      <c r="A39" s="65" t="s">
        <v>15</v>
      </c>
      <c r="B39" s="53">
        <v>2241</v>
      </c>
      <c r="C39" s="58">
        <v>1335</v>
      </c>
      <c r="D39" s="53">
        <v>8277</v>
      </c>
      <c r="E39" s="58">
        <v>4951</v>
      </c>
      <c r="F39" s="53">
        <v>99</v>
      </c>
      <c r="G39" s="58">
        <v>102</v>
      </c>
      <c r="H39" s="53">
        <v>2149</v>
      </c>
      <c r="I39" s="58">
        <v>1308</v>
      </c>
      <c r="J39" s="19">
        <v>12766</v>
      </c>
      <c r="K39" s="53">
        <v>7696</v>
      </c>
      <c r="L39" s="58">
        <v>20462</v>
      </c>
      <c r="M39" s="66"/>
      <c r="N39" s="64">
        <v>62.38881829733164</v>
      </c>
      <c r="O39" s="29">
        <v>37.61118170266836</v>
      </c>
    </row>
    <row r="40" spans="1:15" s="30" customFormat="1" ht="10.5" customHeight="1">
      <c r="A40" s="65" t="s">
        <v>16</v>
      </c>
      <c r="B40" s="19">
        <v>2247</v>
      </c>
      <c r="C40" s="53">
        <v>1393</v>
      </c>
      <c r="D40" s="19">
        <v>8506</v>
      </c>
      <c r="E40" s="53">
        <v>5084</v>
      </c>
      <c r="F40" s="19">
        <v>106</v>
      </c>
      <c r="G40" s="53">
        <v>100</v>
      </c>
      <c r="H40" s="19">
        <v>2247</v>
      </c>
      <c r="I40" s="53">
        <v>1371</v>
      </c>
      <c r="J40" s="19">
        <v>13106</v>
      </c>
      <c r="K40" s="53">
        <v>7948</v>
      </c>
      <c r="L40" s="58">
        <v>21054</v>
      </c>
      <c r="N40" s="64">
        <v>62.24945378550394</v>
      </c>
      <c r="O40" s="29">
        <v>37.750546214496055</v>
      </c>
    </row>
    <row r="41" spans="1:24" s="30" customFormat="1" ht="10.5" customHeight="1">
      <c r="A41" s="65" t="s">
        <v>17</v>
      </c>
      <c r="B41" s="19">
        <v>2406</v>
      </c>
      <c r="C41" s="53">
        <v>1526</v>
      </c>
      <c r="D41" s="19">
        <v>8693</v>
      </c>
      <c r="E41" s="53">
        <v>5234</v>
      </c>
      <c r="F41" s="19">
        <v>107</v>
      </c>
      <c r="G41" s="53">
        <v>102</v>
      </c>
      <c r="H41" s="19">
        <v>2275</v>
      </c>
      <c r="I41" s="53">
        <v>1409</v>
      </c>
      <c r="J41" s="19">
        <v>13481</v>
      </c>
      <c r="K41" s="53">
        <v>8271</v>
      </c>
      <c r="L41" s="58">
        <v>21752</v>
      </c>
      <c r="N41" s="64">
        <v>61.975910261125414</v>
      </c>
      <c r="O41" s="29">
        <v>38.024089738874586</v>
      </c>
      <c r="Q41" s="5"/>
      <c r="R41" s="5"/>
      <c r="S41" s="5"/>
      <c r="T41" s="5"/>
      <c r="U41" s="5"/>
      <c r="V41" s="5"/>
      <c r="W41" s="5"/>
      <c r="X41" s="5"/>
    </row>
    <row r="42" spans="1:15" s="30" customFormat="1" ht="10.5" customHeight="1">
      <c r="A42" s="65" t="s">
        <v>18</v>
      </c>
      <c r="B42" s="19">
        <v>2518</v>
      </c>
      <c r="C42" s="53">
        <v>1605</v>
      </c>
      <c r="D42" s="19">
        <v>8967</v>
      </c>
      <c r="E42" s="53">
        <v>5462</v>
      </c>
      <c r="F42" s="19">
        <v>100</v>
      </c>
      <c r="G42" s="53">
        <v>85</v>
      </c>
      <c r="H42" s="19">
        <v>2338</v>
      </c>
      <c r="I42" s="53">
        <v>1453</v>
      </c>
      <c r="J42" s="19">
        <v>13923</v>
      </c>
      <c r="K42" s="53">
        <v>8605</v>
      </c>
      <c r="L42" s="58">
        <v>22528</v>
      </c>
      <c r="N42" s="64">
        <v>61.80308948863637</v>
      </c>
      <c r="O42" s="29">
        <v>38.19691051136363</v>
      </c>
    </row>
    <row r="43" spans="1:22" s="30" customFormat="1" ht="10.5" customHeight="1">
      <c r="A43" s="65" t="s">
        <v>19</v>
      </c>
      <c r="B43" s="19">
        <v>2676</v>
      </c>
      <c r="C43" s="53">
        <v>1632</v>
      </c>
      <c r="D43" s="19">
        <v>9264</v>
      </c>
      <c r="E43" s="53">
        <v>5602</v>
      </c>
      <c r="F43" s="19">
        <v>236</v>
      </c>
      <c r="G43" s="53">
        <v>162</v>
      </c>
      <c r="H43" s="19">
        <v>2188</v>
      </c>
      <c r="I43" s="53">
        <v>1361</v>
      </c>
      <c r="J43" s="19">
        <v>14364</v>
      </c>
      <c r="K43" s="53">
        <v>8757</v>
      </c>
      <c r="L43" s="58">
        <v>23121</v>
      </c>
      <c r="N43" s="64">
        <v>62.125340599455036</v>
      </c>
      <c r="O43" s="29">
        <v>37.87465940054496</v>
      </c>
      <c r="U43" s="5"/>
      <c r="V43" s="5"/>
    </row>
    <row r="44" spans="1:15" s="30" customFormat="1" ht="10.5" customHeight="1">
      <c r="A44" s="65" t="s">
        <v>20</v>
      </c>
      <c r="B44" s="19">
        <v>2958</v>
      </c>
      <c r="C44" s="53">
        <v>1700</v>
      </c>
      <c r="D44" s="19">
        <v>9595</v>
      </c>
      <c r="E44" s="53">
        <v>5757</v>
      </c>
      <c r="F44" s="19">
        <v>257</v>
      </c>
      <c r="G44" s="53">
        <v>160</v>
      </c>
      <c r="H44" s="19">
        <v>2245</v>
      </c>
      <c r="I44" s="53">
        <v>1400</v>
      </c>
      <c r="J44" s="19">
        <v>15055</v>
      </c>
      <c r="K44" s="53">
        <v>9017</v>
      </c>
      <c r="L44" s="58">
        <v>24072</v>
      </c>
      <c r="N44" s="64">
        <v>62.541542040545025</v>
      </c>
      <c r="O44" s="29">
        <v>37.45845795945497</v>
      </c>
    </row>
    <row r="45" spans="1:15" s="30" customFormat="1" ht="10.5" customHeight="1">
      <c r="A45" s="65" t="s">
        <v>21</v>
      </c>
      <c r="B45" s="19">
        <v>3136</v>
      </c>
      <c r="C45" s="53">
        <v>1773</v>
      </c>
      <c r="D45" s="19">
        <v>9938</v>
      </c>
      <c r="E45" s="53">
        <v>5927</v>
      </c>
      <c r="F45" s="19">
        <v>270</v>
      </c>
      <c r="G45" s="53">
        <v>148</v>
      </c>
      <c r="H45" s="19">
        <v>2375</v>
      </c>
      <c r="I45" s="53">
        <v>1368</v>
      </c>
      <c r="J45" s="19">
        <v>15719</v>
      </c>
      <c r="K45" s="53">
        <v>9216</v>
      </c>
      <c r="L45" s="58">
        <v>24935</v>
      </c>
      <c r="N45" s="64">
        <v>63.03990374974935</v>
      </c>
      <c r="O45" s="29">
        <v>36.96009625025065</v>
      </c>
    </row>
    <row r="46" spans="1:18" s="30" customFormat="1" ht="10.5" customHeight="1">
      <c r="A46" s="65" t="s">
        <v>22</v>
      </c>
      <c r="B46" s="19">
        <v>3282</v>
      </c>
      <c r="C46" s="53">
        <v>1799</v>
      </c>
      <c r="D46" s="19">
        <v>10168</v>
      </c>
      <c r="E46" s="53">
        <v>6177</v>
      </c>
      <c r="F46" s="19">
        <v>272</v>
      </c>
      <c r="G46" s="53">
        <v>155</v>
      </c>
      <c r="H46" s="19">
        <v>2450</v>
      </c>
      <c r="I46" s="53">
        <v>1424</v>
      </c>
      <c r="J46" s="19">
        <v>16172</v>
      </c>
      <c r="K46" s="53">
        <v>9555</v>
      </c>
      <c r="L46" s="58">
        <v>25727</v>
      </c>
      <c r="N46" s="64">
        <v>62.860030318342595</v>
      </c>
      <c r="O46" s="29">
        <v>37.139969681657405</v>
      </c>
      <c r="Q46" s="5"/>
      <c r="R46" s="5"/>
    </row>
    <row r="47" spans="1:15" s="30" customFormat="1" ht="10.5" customHeight="1">
      <c r="A47" s="65" t="s">
        <v>23</v>
      </c>
      <c r="B47" s="19">
        <v>3341</v>
      </c>
      <c r="C47" s="53">
        <v>1874</v>
      </c>
      <c r="D47" s="19">
        <v>10332</v>
      </c>
      <c r="E47" s="53">
        <v>6246</v>
      </c>
      <c r="F47" s="19">
        <v>367</v>
      </c>
      <c r="G47" s="53">
        <v>212</v>
      </c>
      <c r="H47" s="19">
        <v>2430</v>
      </c>
      <c r="I47" s="53">
        <v>1410</v>
      </c>
      <c r="J47" s="19">
        <v>16470</v>
      </c>
      <c r="K47" s="53">
        <v>9742</v>
      </c>
      <c r="L47" s="58">
        <v>26212</v>
      </c>
      <c r="N47" s="64">
        <v>62.833816572562185</v>
      </c>
      <c r="O47" s="29">
        <v>37.166183427437815</v>
      </c>
    </row>
    <row r="48" spans="1:15" s="30" customFormat="1" ht="10.5" customHeight="1">
      <c r="A48" s="65" t="s">
        <v>36</v>
      </c>
      <c r="B48" s="19">
        <v>3437</v>
      </c>
      <c r="C48" s="53">
        <v>1994</v>
      </c>
      <c r="D48" s="19">
        <v>10495</v>
      </c>
      <c r="E48" s="53">
        <v>6354</v>
      </c>
      <c r="F48" s="19">
        <v>352</v>
      </c>
      <c r="G48" s="53">
        <v>205</v>
      </c>
      <c r="H48" s="19">
        <v>2506</v>
      </c>
      <c r="I48" s="53">
        <v>1451</v>
      </c>
      <c r="J48" s="19">
        <v>16790</v>
      </c>
      <c r="K48" s="53">
        <v>10004</v>
      </c>
      <c r="L48" s="58">
        <v>26794</v>
      </c>
      <c r="N48" s="64">
        <v>62.663282824512955</v>
      </c>
      <c r="O48" s="29">
        <v>37.33671717548705</v>
      </c>
    </row>
    <row r="49" spans="1:15" ht="10.5" customHeight="1">
      <c r="A49" s="65" t="s">
        <v>37</v>
      </c>
      <c r="B49" s="19">
        <v>3592</v>
      </c>
      <c r="C49" s="53">
        <v>2136</v>
      </c>
      <c r="D49" s="19">
        <v>10514</v>
      </c>
      <c r="E49" s="53">
        <v>6288</v>
      </c>
      <c r="F49" s="19">
        <v>381</v>
      </c>
      <c r="G49" s="53">
        <v>214</v>
      </c>
      <c r="H49" s="19">
        <v>2353</v>
      </c>
      <c r="I49" s="53">
        <v>1423</v>
      </c>
      <c r="J49" s="19">
        <v>16840</v>
      </c>
      <c r="K49" s="53">
        <v>10061</v>
      </c>
      <c r="L49" s="58">
        <v>26901</v>
      </c>
      <c r="N49" s="64">
        <v>62.59990334931787</v>
      </c>
      <c r="O49" s="29">
        <v>37.40009665068213</v>
      </c>
    </row>
    <row r="50" spans="1:15" s="30" customFormat="1" ht="10.5" customHeight="1">
      <c r="A50" s="65" t="s">
        <v>41</v>
      </c>
      <c r="B50" s="19">
        <v>3692</v>
      </c>
      <c r="C50" s="53">
        <v>2146</v>
      </c>
      <c r="D50" s="19">
        <v>10438</v>
      </c>
      <c r="E50" s="53">
        <v>6314</v>
      </c>
      <c r="F50" s="19">
        <v>370</v>
      </c>
      <c r="G50" s="53">
        <v>221</v>
      </c>
      <c r="H50" s="19">
        <v>2370</v>
      </c>
      <c r="I50" s="53">
        <v>1401</v>
      </c>
      <c r="J50" s="19">
        <v>16870</v>
      </c>
      <c r="K50" s="53">
        <v>10082</v>
      </c>
      <c r="L50" s="58">
        <v>26952</v>
      </c>
      <c r="N50" s="64">
        <v>62.59275749480558</v>
      </c>
      <c r="O50" s="29">
        <v>37.40724250519442</v>
      </c>
    </row>
    <row r="51" spans="1:15" s="30" customFormat="1" ht="10.5" customHeight="1">
      <c r="A51" s="65" t="s">
        <v>42</v>
      </c>
      <c r="B51" s="19">
        <v>3665</v>
      </c>
      <c r="C51" s="53">
        <v>2154</v>
      </c>
      <c r="D51" s="19">
        <v>10400</v>
      </c>
      <c r="E51" s="53">
        <v>6256</v>
      </c>
      <c r="F51" s="19">
        <v>384</v>
      </c>
      <c r="G51" s="53">
        <v>230</v>
      </c>
      <c r="H51" s="19">
        <v>2272</v>
      </c>
      <c r="I51" s="53">
        <v>1407</v>
      </c>
      <c r="J51" s="19">
        <f aca="true" t="shared" si="10" ref="J51:K53">SUM(H51,F51,D51,B51)</f>
        <v>16721</v>
      </c>
      <c r="K51" s="53">
        <f t="shared" si="10"/>
        <v>10047</v>
      </c>
      <c r="L51" s="58">
        <f aca="true" t="shared" si="11" ref="L51:L57">SUM(J51:K51)</f>
        <v>26768</v>
      </c>
      <c r="N51" s="64">
        <f aca="true" t="shared" si="12" ref="N51:N57">J51/L51*100</f>
        <v>62.466377764494915</v>
      </c>
      <c r="O51" s="29">
        <f aca="true" t="shared" si="13" ref="O51:O57">K51/L51*100</f>
        <v>37.533622235505085</v>
      </c>
    </row>
    <row r="52" spans="1:15" s="30" customFormat="1" ht="10.5" customHeight="1">
      <c r="A52" s="65" t="s">
        <v>43</v>
      </c>
      <c r="B52" s="19">
        <v>3720</v>
      </c>
      <c r="C52" s="53">
        <v>2190</v>
      </c>
      <c r="D52" s="19">
        <v>10370</v>
      </c>
      <c r="E52" s="53">
        <v>6195</v>
      </c>
      <c r="F52" s="19">
        <v>405</v>
      </c>
      <c r="G52" s="53">
        <v>259</v>
      </c>
      <c r="H52" s="19">
        <f>2157+48</f>
        <v>2205</v>
      </c>
      <c r="I52" s="53">
        <f>1389+20</f>
        <v>1409</v>
      </c>
      <c r="J52" s="19">
        <f t="shared" si="10"/>
        <v>16700</v>
      </c>
      <c r="K52" s="53">
        <f t="shared" si="10"/>
        <v>10053</v>
      </c>
      <c r="L52" s="58">
        <f t="shared" si="11"/>
        <v>26753</v>
      </c>
      <c r="N52" s="64">
        <f t="shared" si="12"/>
        <v>62.42290584233544</v>
      </c>
      <c r="O52" s="29">
        <f t="shared" si="13"/>
        <v>37.57709415766456</v>
      </c>
    </row>
    <row r="53" spans="1:15" s="30" customFormat="1" ht="10.5" customHeight="1">
      <c r="A53" s="65" t="s">
        <v>63</v>
      </c>
      <c r="B53" s="19">
        <v>3762</v>
      </c>
      <c r="C53" s="53">
        <v>2182</v>
      </c>
      <c r="D53" s="19">
        <v>10340</v>
      </c>
      <c r="E53" s="53">
        <v>6199</v>
      </c>
      <c r="F53" s="19">
        <v>410</v>
      </c>
      <c r="G53" s="53">
        <v>267</v>
      </c>
      <c r="H53" s="19">
        <v>2213</v>
      </c>
      <c r="I53" s="53">
        <v>1421</v>
      </c>
      <c r="J53" s="19">
        <f t="shared" si="10"/>
        <v>16725</v>
      </c>
      <c r="K53" s="53">
        <f t="shared" si="10"/>
        <v>10069</v>
      </c>
      <c r="L53" s="58">
        <f t="shared" si="11"/>
        <v>26794</v>
      </c>
      <c r="N53" s="64">
        <f t="shared" si="12"/>
        <v>62.42069119952228</v>
      </c>
      <c r="O53" s="29">
        <f t="shared" si="13"/>
        <v>37.57930880047772</v>
      </c>
    </row>
    <row r="54" spans="1:15" s="30" customFormat="1" ht="10.5" customHeight="1">
      <c r="A54" s="65" t="s">
        <v>64</v>
      </c>
      <c r="B54" s="19">
        <v>3804</v>
      </c>
      <c r="C54" s="53">
        <v>2264</v>
      </c>
      <c r="D54" s="19">
        <v>10450</v>
      </c>
      <c r="E54" s="53">
        <v>6232</v>
      </c>
      <c r="F54" s="19">
        <v>417</v>
      </c>
      <c r="G54" s="53">
        <v>271</v>
      </c>
      <c r="H54" s="19">
        <v>2280</v>
      </c>
      <c r="I54" s="53">
        <v>1422</v>
      </c>
      <c r="J54" s="19">
        <f aca="true" t="shared" si="14" ref="J54:K57">SUM(H54,F54,D54,B54)</f>
        <v>16951</v>
      </c>
      <c r="K54" s="53">
        <f t="shared" si="14"/>
        <v>10189</v>
      </c>
      <c r="L54" s="58">
        <f t="shared" si="11"/>
        <v>27140</v>
      </c>
      <c r="N54" s="64">
        <f t="shared" si="12"/>
        <v>62.45762711864407</v>
      </c>
      <c r="O54" s="29">
        <f t="shared" si="13"/>
        <v>37.54237288135593</v>
      </c>
    </row>
    <row r="55" spans="1:15" s="30" customFormat="1" ht="10.5" customHeight="1">
      <c r="A55" s="65" t="s">
        <v>65</v>
      </c>
      <c r="B55" s="19">
        <v>3998</v>
      </c>
      <c r="C55" s="53">
        <v>2296</v>
      </c>
      <c r="D55" s="19">
        <v>10497</v>
      </c>
      <c r="E55" s="53">
        <v>6306</v>
      </c>
      <c r="F55" s="19">
        <v>439</v>
      </c>
      <c r="G55" s="53">
        <v>267</v>
      </c>
      <c r="H55" s="19">
        <v>2325</v>
      </c>
      <c r="I55" s="53">
        <v>1415</v>
      </c>
      <c r="J55" s="19">
        <f t="shared" si="14"/>
        <v>17259</v>
      </c>
      <c r="K55" s="53">
        <f t="shared" si="14"/>
        <v>10284</v>
      </c>
      <c r="L55" s="58">
        <f t="shared" si="11"/>
        <v>27543</v>
      </c>
      <c r="N55" s="64">
        <f t="shared" si="12"/>
        <v>62.66201938786624</v>
      </c>
      <c r="O55" s="29">
        <f t="shared" si="13"/>
        <v>37.337980612133755</v>
      </c>
    </row>
    <row r="56" spans="1:15" s="30" customFormat="1" ht="10.5" customHeight="1">
      <c r="A56" s="65" t="s">
        <v>68</v>
      </c>
      <c r="B56" s="19">
        <v>4084</v>
      </c>
      <c r="C56" s="53">
        <v>2330</v>
      </c>
      <c r="D56" s="19">
        <v>10447</v>
      </c>
      <c r="E56" s="53">
        <v>6311</v>
      </c>
      <c r="F56" s="19">
        <v>440</v>
      </c>
      <c r="G56" s="53">
        <v>261</v>
      </c>
      <c r="H56" s="19">
        <v>2400</v>
      </c>
      <c r="I56" s="53">
        <v>1432</v>
      </c>
      <c r="J56" s="19">
        <f>SUM(H56,F56,D56,B56)</f>
        <v>17371</v>
      </c>
      <c r="K56" s="53">
        <f>SUM(I56,G56,E56,C56)</f>
        <v>10334</v>
      </c>
      <c r="L56" s="58">
        <f>SUM(J56:K56)</f>
        <v>27705</v>
      </c>
      <c r="N56" s="64">
        <f>J56/L56*100</f>
        <v>62.69987366901282</v>
      </c>
      <c r="O56" s="29">
        <f>K56/L56*100</f>
        <v>37.30012633098719</v>
      </c>
    </row>
    <row r="57" spans="1:15" s="30" customFormat="1" ht="10.5" customHeight="1">
      <c r="A57" s="65" t="s">
        <v>72</v>
      </c>
      <c r="B57" s="19">
        <v>4158</v>
      </c>
      <c r="C57" s="53">
        <v>2406</v>
      </c>
      <c r="D57" s="19">
        <v>10669</v>
      </c>
      <c r="E57" s="53">
        <v>6323</v>
      </c>
      <c r="F57" s="19">
        <v>435</v>
      </c>
      <c r="G57" s="53">
        <v>269</v>
      </c>
      <c r="H57" s="19">
        <v>2496</v>
      </c>
      <c r="I57" s="53">
        <v>1469</v>
      </c>
      <c r="J57" s="19">
        <f t="shared" si="14"/>
        <v>17758</v>
      </c>
      <c r="K57" s="53">
        <f t="shared" si="14"/>
        <v>10467</v>
      </c>
      <c r="L57" s="58">
        <f t="shared" si="11"/>
        <v>28225</v>
      </c>
      <c r="N57" s="64">
        <f t="shared" si="12"/>
        <v>62.91585473870682</v>
      </c>
      <c r="O57" s="29">
        <f t="shared" si="13"/>
        <v>37.08414526129318</v>
      </c>
    </row>
    <row r="58" spans="1:15" s="30" customFormat="1" ht="10.5" customHeight="1">
      <c r="A58" s="65" t="s">
        <v>100</v>
      </c>
      <c r="B58" s="19">
        <v>4326</v>
      </c>
      <c r="C58" s="53">
        <v>2474</v>
      </c>
      <c r="D58" s="19">
        <v>10751</v>
      </c>
      <c r="E58" s="53">
        <v>6299</v>
      </c>
      <c r="F58" s="19">
        <v>429</v>
      </c>
      <c r="G58" s="53">
        <v>246</v>
      </c>
      <c r="H58" s="19">
        <v>2529</v>
      </c>
      <c r="I58" s="53">
        <v>1512</v>
      </c>
      <c r="J58" s="19">
        <f aca="true" t="shared" si="15" ref="J58:K60">SUM(H58,F58,D58,B58)</f>
        <v>18035</v>
      </c>
      <c r="K58" s="53">
        <f t="shared" si="15"/>
        <v>10531</v>
      </c>
      <c r="L58" s="58">
        <f aca="true" t="shared" si="16" ref="L58:L63">SUM(J58:K58)</f>
        <v>28566</v>
      </c>
      <c r="N58" s="64">
        <f aca="true" t="shared" si="17" ref="N58:N63">J58/L58*100</f>
        <v>63.13449555415529</v>
      </c>
      <c r="O58" s="29">
        <f aca="true" t="shared" si="18" ref="O58:O63">K58/L58*100</f>
        <v>36.86550444584471</v>
      </c>
    </row>
    <row r="59" spans="1:15" s="30" customFormat="1" ht="10.5" customHeight="1">
      <c r="A59" s="65" t="s">
        <v>114</v>
      </c>
      <c r="B59" s="19">
        <v>4307</v>
      </c>
      <c r="C59" s="53">
        <v>2486</v>
      </c>
      <c r="D59" s="19">
        <v>10756</v>
      </c>
      <c r="E59" s="53">
        <v>6260</v>
      </c>
      <c r="F59" s="19">
        <v>417</v>
      </c>
      <c r="G59" s="53">
        <v>260</v>
      </c>
      <c r="H59" s="19">
        <v>2521</v>
      </c>
      <c r="I59" s="53">
        <v>1474</v>
      </c>
      <c r="J59" s="19">
        <f t="shared" si="15"/>
        <v>18001</v>
      </c>
      <c r="K59" s="53">
        <f t="shared" si="15"/>
        <v>10480</v>
      </c>
      <c r="L59" s="58">
        <f t="shared" si="16"/>
        <v>28481</v>
      </c>
      <c r="N59" s="64">
        <f t="shared" si="17"/>
        <v>63.20353920157298</v>
      </c>
      <c r="O59" s="29">
        <f t="shared" si="18"/>
        <v>36.79646079842702</v>
      </c>
    </row>
    <row r="60" spans="1:15" s="30" customFormat="1" ht="10.5" customHeight="1">
      <c r="A60" s="65" t="s">
        <v>124</v>
      </c>
      <c r="B60" s="19">
        <v>4363</v>
      </c>
      <c r="C60" s="53">
        <v>2462</v>
      </c>
      <c r="D60" s="19">
        <v>10694</v>
      </c>
      <c r="E60" s="53">
        <v>6172</v>
      </c>
      <c r="F60" s="19">
        <v>385</v>
      </c>
      <c r="G60" s="53">
        <v>273</v>
      </c>
      <c r="H60" s="19">
        <v>2492</v>
      </c>
      <c r="I60" s="53">
        <v>1466</v>
      </c>
      <c r="J60" s="19">
        <f t="shared" si="15"/>
        <v>17934</v>
      </c>
      <c r="K60" s="53">
        <f t="shared" si="15"/>
        <v>10373</v>
      </c>
      <c r="L60" s="58">
        <f t="shared" si="16"/>
        <v>28307</v>
      </c>
      <c r="N60" s="64">
        <f t="shared" si="17"/>
        <v>63.35535379941357</v>
      </c>
      <c r="O60" s="29">
        <f t="shared" si="18"/>
        <v>36.64464620058643</v>
      </c>
    </row>
    <row r="61" spans="1:15" s="30" customFormat="1" ht="10.5" customHeight="1">
      <c r="A61" s="65" t="s">
        <v>129</v>
      </c>
      <c r="B61" s="19">
        <v>4255</v>
      </c>
      <c r="C61" s="53">
        <v>2326</v>
      </c>
      <c r="D61" s="19">
        <v>10410</v>
      </c>
      <c r="E61" s="53">
        <v>6052</v>
      </c>
      <c r="F61" s="19">
        <v>387</v>
      </c>
      <c r="G61" s="53">
        <v>264</v>
      </c>
      <c r="H61" s="19">
        <v>2404</v>
      </c>
      <c r="I61" s="53">
        <v>1385</v>
      </c>
      <c r="J61" s="19">
        <f aca="true" t="shared" si="19" ref="J61:K63">SUM(H61,F61,D61,B61)</f>
        <v>17456</v>
      </c>
      <c r="K61" s="53">
        <f t="shared" si="19"/>
        <v>10027</v>
      </c>
      <c r="L61" s="58">
        <f t="shared" si="16"/>
        <v>27483</v>
      </c>
      <c r="N61" s="64">
        <f t="shared" si="17"/>
        <v>63.515627842666376</v>
      </c>
      <c r="O61" s="29">
        <f t="shared" si="18"/>
        <v>36.484372157333624</v>
      </c>
    </row>
    <row r="62" spans="1:15" s="30" customFormat="1" ht="10.5" customHeight="1">
      <c r="A62" s="65" t="s">
        <v>131</v>
      </c>
      <c r="B62" s="19">
        <v>4011</v>
      </c>
      <c r="C62" s="53">
        <v>2128</v>
      </c>
      <c r="D62" s="19">
        <v>9769</v>
      </c>
      <c r="E62" s="53">
        <v>5601</v>
      </c>
      <c r="F62" s="19">
        <v>353</v>
      </c>
      <c r="G62" s="53">
        <v>258</v>
      </c>
      <c r="H62" s="19">
        <v>2226</v>
      </c>
      <c r="I62" s="53">
        <v>1232</v>
      </c>
      <c r="J62" s="19">
        <f t="shared" si="19"/>
        <v>16359</v>
      </c>
      <c r="K62" s="53">
        <f t="shared" si="19"/>
        <v>9219</v>
      </c>
      <c r="L62" s="58">
        <f t="shared" si="16"/>
        <v>25578</v>
      </c>
      <c r="N62" s="64">
        <f t="shared" si="17"/>
        <v>63.95730706075534</v>
      </c>
      <c r="O62" s="29">
        <f t="shared" si="18"/>
        <v>36.04269293924467</v>
      </c>
    </row>
    <row r="63" spans="1:15" s="30" customFormat="1" ht="10.5" customHeight="1">
      <c r="A63" s="67" t="s">
        <v>142</v>
      </c>
      <c r="B63" s="36">
        <v>3884</v>
      </c>
      <c r="C63" s="68">
        <v>1939</v>
      </c>
      <c r="D63" s="36">
        <v>9588</v>
      </c>
      <c r="E63" s="68">
        <v>5355</v>
      </c>
      <c r="F63" s="36">
        <v>352</v>
      </c>
      <c r="G63" s="68">
        <v>239</v>
      </c>
      <c r="H63" s="36">
        <v>2123</v>
      </c>
      <c r="I63" s="68">
        <v>1165</v>
      </c>
      <c r="J63" s="36">
        <f t="shared" si="19"/>
        <v>15947</v>
      </c>
      <c r="K63" s="68">
        <f t="shared" si="19"/>
        <v>8698</v>
      </c>
      <c r="L63" s="69">
        <f t="shared" si="16"/>
        <v>24645</v>
      </c>
      <c r="N63" s="70">
        <f t="shared" si="17"/>
        <v>64.70683708663016</v>
      </c>
      <c r="O63" s="41">
        <f t="shared" si="18"/>
        <v>35.293162913369855</v>
      </c>
    </row>
    <row r="64" spans="1:15" ht="10.5" customHeight="1">
      <c r="A64" s="53"/>
      <c r="B64" s="53"/>
      <c r="C64" s="53"/>
      <c r="D64" s="53"/>
      <c r="E64" s="53"/>
      <c r="F64" s="53"/>
      <c r="G64" s="53"/>
      <c r="H64" s="53"/>
      <c r="I64" s="53"/>
      <c r="J64" s="53"/>
      <c r="K64" s="53"/>
      <c r="L64" s="53"/>
      <c r="N64" s="46"/>
      <c r="O64" s="46"/>
    </row>
    <row r="65" spans="1:15" ht="12.75" customHeight="1">
      <c r="A65" s="6" t="s">
        <v>53</v>
      </c>
      <c r="B65" s="7"/>
      <c r="C65" s="7"/>
      <c r="D65" s="7"/>
      <c r="E65" s="7"/>
      <c r="F65" s="9"/>
      <c r="G65" s="9"/>
      <c r="H65" s="7"/>
      <c r="I65" s="7"/>
      <c r="J65" s="7"/>
      <c r="K65" s="7"/>
      <c r="L65" s="7"/>
      <c r="M65" s="9"/>
      <c r="N65" s="9"/>
      <c r="O65" s="9"/>
    </row>
    <row r="66" spans="1:15" ht="9.75">
      <c r="A66" s="6" t="s">
        <v>62</v>
      </c>
      <c r="B66" s="7"/>
      <c r="C66" s="7"/>
      <c r="D66" s="7"/>
      <c r="E66" s="7"/>
      <c r="F66" s="9"/>
      <c r="G66" s="9"/>
      <c r="H66" s="7"/>
      <c r="I66" s="7"/>
      <c r="J66" s="7"/>
      <c r="K66" s="7"/>
      <c r="L66" s="7"/>
      <c r="M66" s="9"/>
      <c r="N66" s="9"/>
      <c r="O66" s="9"/>
    </row>
    <row r="67" spans="1:12" ht="9.75">
      <c r="A67" s="2"/>
      <c r="B67" s="2"/>
      <c r="C67" s="2"/>
      <c r="D67" s="2"/>
      <c r="E67" s="2"/>
      <c r="F67" s="2"/>
      <c r="G67" s="2"/>
      <c r="H67" s="2"/>
      <c r="I67" s="2"/>
      <c r="J67" s="2"/>
      <c r="K67" s="2"/>
      <c r="L67" s="2"/>
    </row>
    <row r="68" spans="1:15" ht="9.75">
      <c r="A68" s="11"/>
      <c r="B68" s="12" t="s">
        <v>7</v>
      </c>
      <c r="C68" s="13"/>
      <c r="D68" s="12" t="s">
        <v>6</v>
      </c>
      <c r="E68" s="54"/>
      <c r="F68" s="12" t="s">
        <v>0</v>
      </c>
      <c r="G68" s="54"/>
      <c r="H68" s="12" t="s">
        <v>1</v>
      </c>
      <c r="I68" s="54"/>
      <c r="J68" s="12" t="s">
        <v>4</v>
      </c>
      <c r="K68" s="55"/>
      <c r="L68" s="56"/>
      <c r="N68" s="12" t="s">
        <v>27</v>
      </c>
      <c r="O68" s="56"/>
    </row>
    <row r="69" spans="1:15" ht="9.75">
      <c r="A69" s="16" t="s">
        <v>12</v>
      </c>
      <c r="B69" s="17" t="s">
        <v>5</v>
      </c>
      <c r="C69" s="18"/>
      <c r="D69" s="16" t="s">
        <v>8</v>
      </c>
      <c r="E69" s="7"/>
      <c r="F69" s="19"/>
      <c r="G69" s="2"/>
      <c r="H69" s="358" t="str">
        <f>"+ VGC"</f>
        <v>+ VGC</v>
      </c>
      <c r="I69" s="359"/>
      <c r="J69" s="19"/>
      <c r="K69" s="53"/>
      <c r="L69" s="58"/>
      <c r="N69" s="59" t="s">
        <v>28</v>
      </c>
      <c r="O69" s="60"/>
    </row>
    <row r="70" spans="1:15" s="26" customFormat="1" ht="9.75">
      <c r="A70" s="22"/>
      <c r="B70" s="61" t="s">
        <v>2</v>
      </c>
      <c r="C70" s="62" t="s">
        <v>3</v>
      </c>
      <c r="D70" s="61" t="s">
        <v>2</v>
      </c>
      <c r="E70" s="62" t="s">
        <v>3</v>
      </c>
      <c r="F70" s="61" t="s">
        <v>2</v>
      </c>
      <c r="G70" s="62" t="s">
        <v>3</v>
      </c>
      <c r="H70" s="61" t="s">
        <v>2</v>
      </c>
      <c r="I70" s="62" t="s">
        <v>3</v>
      </c>
      <c r="J70" s="61" t="s">
        <v>2</v>
      </c>
      <c r="K70" s="62" t="s">
        <v>3</v>
      </c>
      <c r="L70" s="63" t="s">
        <v>4</v>
      </c>
      <c r="N70" s="61" t="s">
        <v>2</v>
      </c>
      <c r="O70" s="63" t="s">
        <v>3</v>
      </c>
    </row>
    <row r="71" spans="1:15" ht="10.5" customHeight="1">
      <c r="A71" s="65" t="s">
        <v>15</v>
      </c>
      <c r="B71" s="53">
        <v>29397</v>
      </c>
      <c r="C71" s="58">
        <v>27582</v>
      </c>
      <c r="D71" s="53">
        <v>127588</v>
      </c>
      <c r="E71" s="58">
        <v>142559</v>
      </c>
      <c r="F71" s="53">
        <v>445</v>
      </c>
      <c r="G71" s="58">
        <v>422</v>
      </c>
      <c r="H71" s="53">
        <v>57800</v>
      </c>
      <c r="I71" s="58">
        <v>32898</v>
      </c>
      <c r="J71" s="19">
        <v>215230</v>
      </c>
      <c r="K71" s="53">
        <v>203461</v>
      </c>
      <c r="L71" s="58">
        <v>418691</v>
      </c>
      <c r="M71" s="66"/>
      <c r="N71" s="64">
        <v>51.40545175320225</v>
      </c>
      <c r="O71" s="29">
        <v>48.59454824679776</v>
      </c>
    </row>
    <row r="72" spans="1:15" ht="10.5" customHeight="1">
      <c r="A72" s="65" t="s">
        <v>16</v>
      </c>
      <c r="B72" s="53">
        <v>29051</v>
      </c>
      <c r="C72" s="53">
        <v>27262</v>
      </c>
      <c r="D72" s="19">
        <v>126757</v>
      </c>
      <c r="E72" s="53">
        <v>140199</v>
      </c>
      <c r="F72" s="19">
        <v>434</v>
      </c>
      <c r="G72" s="53">
        <v>388</v>
      </c>
      <c r="H72" s="19">
        <v>57013</v>
      </c>
      <c r="I72" s="53">
        <v>33424</v>
      </c>
      <c r="J72" s="19">
        <v>213255</v>
      </c>
      <c r="K72" s="53">
        <v>201273</v>
      </c>
      <c r="L72" s="58">
        <v>414528</v>
      </c>
      <c r="M72" s="30"/>
      <c r="N72" s="64">
        <v>51.445258221398795</v>
      </c>
      <c r="O72" s="29">
        <v>48.554741778601205</v>
      </c>
    </row>
    <row r="73" spans="1:15" s="30" customFormat="1" ht="10.5" customHeight="1">
      <c r="A73" s="65" t="s">
        <v>17</v>
      </c>
      <c r="B73" s="53">
        <v>28883</v>
      </c>
      <c r="C73" s="53">
        <v>26959</v>
      </c>
      <c r="D73" s="19">
        <v>125915</v>
      </c>
      <c r="E73" s="53">
        <v>139003</v>
      </c>
      <c r="F73" s="19">
        <v>416</v>
      </c>
      <c r="G73" s="53">
        <v>399</v>
      </c>
      <c r="H73" s="19">
        <v>56729</v>
      </c>
      <c r="I73" s="53">
        <v>34285</v>
      </c>
      <c r="J73" s="19">
        <v>211943</v>
      </c>
      <c r="K73" s="53">
        <v>200646</v>
      </c>
      <c r="L73" s="58">
        <v>412589</v>
      </c>
      <c r="N73" s="64">
        <v>51.369037953023465</v>
      </c>
      <c r="O73" s="29">
        <v>48.630962046976535</v>
      </c>
    </row>
    <row r="74" spans="1:15" s="30" customFormat="1" ht="10.5" customHeight="1">
      <c r="A74" s="65" t="s">
        <v>18</v>
      </c>
      <c r="B74" s="53">
        <v>28953</v>
      </c>
      <c r="C74" s="53">
        <v>26749</v>
      </c>
      <c r="D74" s="19">
        <v>126562</v>
      </c>
      <c r="E74" s="53">
        <v>138297</v>
      </c>
      <c r="F74" s="19">
        <v>387</v>
      </c>
      <c r="G74" s="53">
        <v>379</v>
      </c>
      <c r="H74" s="19">
        <v>56153</v>
      </c>
      <c r="I74" s="53">
        <v>35243</v>
      </c>
      <c r="J74" s="19">
        <v>212055</v>
      </c>
      <c r="K74" s="53">
        <v>200668</v>
      </c>
      <c r="L74" s="58">
        <v>412723</v>
      </c>
      <c r="N74" s="64">
        <v>51.379496659987446</v>
      </c>
      <c r="O74" s="29">
        <v>48.62050334001255</v>
      </c>
    </row>
    <row r="75" spans="1:15" s="30" customFormat="1" ht="10.5" customHeight="1">
      <c r="A75" s="65" t="s">
        <v>19</v>
      </c>
      <c r="B75" s="53">
        <v>29768</v>
      </c>
      <c r="C75" s="53">
        <v>27319</v>
      </c>
      <c r="D75" s="19">
        <v>129074</v>
      </c>
      <c r="E75" s="53">
        <v>138460</v>
      </c>
      <c r="F75" s="19">
        <v>502</v>
      </c>
      <c r="G75" s="53">
        <v>430</v>
      </c>
      <c r="H75" s="19">
        <v>54983</v>
      </c>
      <c r="I75" s="53">
        <v>36833</v>
      </c>
      <c r="J75" s="19">
        <v>214327</v>
      </c>
      <c r="K75" s="53">
        <v>203042</v>
      </c>
      <c r="L75" s="58">
        <v>417369</v>
      </c>
      <c r="N75" s="64">
        <v>51.35192120162254</v>
      </c>
      <c r="O75" s="29">
        <v>48.648078798377455</v>
      </c>
    </row>
    <row r="76" spans="1:15" s="30" customFormat="1" ht="10.5" customHeight="1">
      <c r="A76" s="65" t="s">
        <v>20</v>
      </c>
      <c r="B76" s="53">
        <v>30375</v>
      </c>
      <c r="C76" s="53">
        <v>27602</v>
      </c>
      <c r="D76" s="19">
        <v>132482</v>
      </c>
      <c r="E76" s="53">
        <v>139353</v>
      </c>
      <c r="F76" s="19">
        <v>508</v>
      </c>
      <c r="G76" s="53">
        <v>420</v>
      </c>
      <c r="H76" s="19">
        <v>54752</v>
      </c>
      <c r="I76" s="53">
        <v>38618</v>
      </c>
      <c r="J76" s="19">
        <v>218117</v>
      </c>
      <c r="K76" s="53">
        <v>205993</v>
      </c>
      <c r="L76" s="58">
        <v>424110</v>
      </c>
      <c r="N76" s="64">
        <v>51.42934616019429</v>
      </c>
      <c r="O76" s="29">
        <v>48.57065383980571</v>
      </c>
    </row>
    <row r="77" spans="1:15" s="30" customFormat="1" ht="10.5" customHeight="1">
      <c r="A77" s="65" t="s">
        <v>21</v>
      </c>
      <c r="B77" s="53">
        <v>30730</v>
      </c>
      <c r="C77" s="53">
        <v>27978</v>
      </c>
      <c r="D77" s="19">
        <v>134927</v>
      </c>
      <c r="E77" s="53">
        <v>140189</v>
      </c>
      <c r="F77" s="19">
        <v>502</v>
      </c>
      <c r="G77" s="53">
        <v>377</v>
      </c>
      <c r="H77" s="19">
        <v>54606</v>
      </c>
      <c r="I77" s="53">
        <v>40647</v>
      </c>
      <c r="J77" s="19">
        <v>220765</v>
      </c>
      <c r="K77" s="53">
        <v>209191</v>
      </c>
      <c r="L77" s="58">
        <v>429956</v>
      </c>
      <c r="N77" s="64">
        <v>51.34595167877644</v>
      </c>
      <c r="O77" s="29">
        <v>48.65404832122357</v>
      </c>
    </row>
    <row r="78" spans="1:15" s="30" customFormat="1" ht="10.5" customHeight="1">
      <c r="A78" s="65" t="s">
        <v>22</v>
      </c>
      <c r="B78" s="53">
        <v>31176</v>
      </c>
      <c r="C78" s="53">
        <v>28211</v>
      </c>
      <c r="D78" s="19">
        <v>136878</v>
      </c>
      <c r="E78" s="53">
        <v>140795</v>
      </c>
      <c r="F78" s="19">
        <v>448</v>
      </c>
      <c r="G78" s="53">
        <v>315</v>
      </c>
      <c r="H78" s="19">
        <v>54051</v>
      </c>
      <c r="I78" s="53">
        <v>42398</v>
      </c>
      <c r="J78" s="19">
        <v>222553</v>
      </c>
      <c r="K78" s="53">
        <v>211719</v>
      </c>
      <c r="L78" s="58">
        <v>434272</v>
      </c>
      <c r="N78" s="64">
        <v>51.24737491710265</v>
      </c>
      <c r="O78" s="29">
        <v>48.75262508289735</v>
      </c>
    </row>
    <row r="79" spans="1:15" s="30" customFormat="1" ht="10.5" customHeight="1">
      <c r="A79" s="65" t="s">
        <v>23</v>
      </c>
      <c r="B79" s="53">
        <v>31374</v>
      </c>
      <c r="C79" s="53">
        <v>28534</v>
      </c>
      <c r="D79" s="19">
        <v>138154</v>
      </c>
      <c r="E79" s="53">
        <v>140138</v>
      </c>
      <c r="F79" s="19">
        <v>543</v>
      </c>
      <c r="G79" s="53">
        <v>365</v>
      </c>
      <c r="H79" s="19">
        <v>53100</v>
      </c>
      <c r="I79" s="53">
        <v>43327</v>
      </c>
      <c r="J79" s="19">
        <v>223171</v>
      </c>
      <c r="K79" s="53">
        <v>212364</v>
      </c>
      <c r="L79" s="58">
        <v>435535</v>
      </c>
      <c r="N79" s="64">
        <v>51.2406580412596</v>
      </c>
      <c r="O79" s="29">
        <v>48.7593419587404</v>
      </c>
    </row>
    <row r="80" spans="1:15" s="30" customFormat="1" ht="10.5" customHeight="1">
      <c r="A80" s="65" t="s">
        <v>36</v>
      </c>
      <c r="B80" s="53">
        <v>31191</v>
      </c>
      <c r="C80" s="53">
        <v>28611</v>
      </c>
      <c r="D80" s="19">
        <v>138208</v>
      </c>
      <c r="E80" s="53">
        <v>138819</v>
      </c>
      <c r="F80" s="19">
        <v>507</v>
      </c>
      <c r="G80" s="53">
        <v>374</v>
      </c>
      <c r="H80" s="19">
        <v>52396</v>
      </c>
      <c r="I80" s="53">
        <v>44214</v>
      </c>
      <c r="J80" s="19">
        <v>222302</v>
      </c>
      <c r="K80" s="53">
        <v>212018</v>
      </c>
      <c r="L80" s="58">
        <v>434320</v>
      </c>
      <c r="N80" s="64">
        <v>51.183919690550745</v>
      </c>
      <c r="O80" s="29">
        <v>48.816080309449255</v>
      </c>
    </row>
    <row r="81" spans="1:15" ht="10.5" customHeight="1">
      <c r="A81" s="65" t="s">
        <v>37</v>
      </c>
      <c r="B81" s="53">
        <v>32018</v>
      </c>
      <c r="C81" s="53">
        <v>29672</v>
      </c>
      <c r="D81" s="19">
        <v>137496</v>
      </c>
      <c r="E81" s="53">
        <v>137194</v>
      </c>
      <c r="F81" s="19">
        <v>474</v>
      </c>
      <c r="G81" s="53">
        <v>318</v>
      </c>
      <c r="H81" s="19">
        <v>50443</v>
      </c>
      <c r="I81" s="53">
        <v>43594</v>
      </c>
      <c r="J81" s="19">
        <v>220431</v>
      </c>
      <c r="K81" s="53">
        <v>210778</v>
      </c>
      <c r="L81" s="58">
        <v>431209</v>
      </c>
      <c r="N81" s="64">
        <v>51.119294819913314</v>
      </c>
      <c r="O81" s="29">
        <v>48.880705180086686</v>
      </c>
    </row>
    <row r="82" spans="1:15" s="30" customFormat="1" ht="10.5" customHeight="1">
      <c r="A82" s="65" t="s">
        <v>41</v>
      </c>
      <c r="B82" s="53">
        <v>31666</v>
      </c>
      <c r="C82" s="53">
        <v>29602</v>
      </c>
      <c r="D82" s="19">
        <v>136380</v>
      </c>
      <c r="E82" s="53">
        <v>135648</v>
      </c>
      <c r="F82" s="19">
        <v>471</v>
      </c>
      <c r="G82" s="53">
        <v>318</v>
      </c>
      <c r="H82" s="19">
        <v>49054</v>
      </c>
      <c r="I82" s="53">
        <v>43428</v>
      </c>
      <c r="J82" s="19">
        <v>217571</v>
      </c>
      <c r="K82" s="53">
        <v>208996</v>
      </c>
      <c r="L82" s="58">
        <v>426567</v>
      </c>
      <c r="N82" s="64">
        <v>51.00511760168976</v>
      </c>
      <c r="O82" s="29">
        <v>48.99488239831023</v>
      </c>
    </row>
    <row r="83" spans="1:15" s="30" customFormat="1" ht="10.5" customHeight="1">
      <c r="A83" s="65" t="s">
        <v>42</v>
      </c>
      <c r="B83" s="53">
        <f aca="true" t="shared" si="20" ref="B83:I95">SUM(B51,B19)</f>
        <v>30969</v>
      </c>
      <c r="C83" s="53">
        <f t="shared" si="20"/>
        <v>29011</v>
      </c>
      <c r="D83" s="19">
        <f t="shared" si="20"/>
        <v>134939</v>
      </c>
      <c r="E83" s="53">
        <f t="shared" si="20"/>
        <v>133048</v>
      </c>
      <c r="F83" s="19">
        <f t="shared" si="20"/>
        <v>478</v>
      </c>
      <c r="G83" s="53">
        <f t="shared" si="20"/>
        <v>350</v>
      </c>
      <c r="H83" s="19">
        <f t="shared" si="20"/>
        <v>48297</v>
      </c>
      <c r="I83" s="53">
        <f t="shared" si="20"/>
        <v>43586</v>
      </c>
      <c r="J83" s="19">
        <f aca="true" t="shared" si="21" ref="J83:K85">SUM(H83,F83,D83,B83)</f>
        <v>214683</v>
      </c>
      <c r="K83" s="53">
        <f t="shared" si="21"/>
        <v>205995</v>
      </c>
      <c r="L83" s="58">
        <f aca="true" t="shared" si="22" ref="L83:L89">SUM(J83:K83)</f>
        <v>420678</v>
      </c>
      <c r="N83" s="64">
        <f aca="true" t="shared" si="23" ref="N83:N89">J83/L83*100</f>
        <v>51.03261877255287</v>
      </c>
      <c r="O83" s="29">
        <f aca="true" t="shared" si="24" ref="O83:O89">K83/L83*100</f>
        <v>48.96738122744712</v>
      </c>
    </row>
    <row r="84" spans="1:15" s="30" customFormat="1" ht="10.5" customHeight="1">
      <c r="A84" s="65" t="s">
        <v>43</v>
      </c>
      <c r="B84" s="53">
        <f t="shared" si="20"/>
        <v>30537</v>
      </c>
      <c r="C84" s="53">
        <f t="shared" si="20"/>
        <v>28895</v>
      </c>
      <c r="D84" s="19">
        <f t="shared" si="20"/>
        <v>133780</v>
      </c>
      <c r="E84" s="53">
        <f t="shared" si="20"/>
        <v>130899</v>
      </c>
      <c r="F84" s="19">
        <f t="shared" si="20"/>
        <v>517</v>
      </c>
      <c r="G84" s="53">
        <f t="shared" si="20"/>
        <v>388</v>
      </c>
      <c r="H84" s="19">
        <f t="shared" si="20"/>
        <v>47275</v>
      </c>
      <c r="I84" s="53">
        <f t="shared" si="20"/>
        <v>43435</v>
      </c>
      <c r="J84" s="19">
        <f t="shared" si="21"/>
        <v>212109</v>
      </c>
      <c r="K84" s="53">
        <f t="shared" si="21"/>
        <v>203617</v>
      </c>
      <c r="L84" s="58">
        <f t="shared" si="22"/>
        <v>415726</v>
      </c>
      <c r="N84" s="64">
        <f t="shared" si="23"/>
        <v>51.02134579025608</v>
      </c>
      <c r="O84" s="29">
        <f t="shared" si="24"/>
        <v>48.978654209743915</v>
      </c>
    </row>
    <row r="85" spans="1:15" s="30" customFormat="1" ht="10.5" customHeight="1">
      <c r="A85" s="65" t="s">
        <v>63</v>
      </c>
      <c r="B85" s="53">
        <f t="shared" si="20"/>
        <v>30335</v>
      </c>
      <c r="C85" s="53">
        <f t="shared" si="20"/>
        <v>28809</v>
      </c>
      <c r="D85" s="19">
        <f t="shared" si="20"/>
        <v>132838</v>
      </c>
      <c r="E85" s="53">
        <f t="shared" si="20"/>
        <v>129992</v>
      </c>
      <c r="F85" s="19">
        <f t="shared" si="20"/>
        <v>528</v>
      </c>
      <c r="G85" s="53">
        <f t="shared" si="20"/>
        <v>408</v>
      </c>
      <c r="H85" s="19">
        <f t="shared" si="20"/>
        <v>47093</v>
      </c>
      <c r="I85" s="53">
        <f t="shared" si="20"/>
        <v>43948</v>
      </c>
      <c r="J85" s="19">
        <f t="shared" si="21"/>
        <v>210794</v>
      </c>
      <c r="K85" s="53">
        <f t="shared" si="21"/>
        <v>203157</v>
      </c>
      <c r="L85" s="58">
        <f t="shared" si="22"/>
        <v>413951</v>
      </c>
      <c r="N85" s="64">
        <f t="shared" si="23"/>
        <v>50.92245217429115</v>
      </c>
      <c r="O85" s="29">
        <f t="shared" si="24"/>
        <v>49.07754782570884</v>
      </c>
    </row>
    <row r="86" spans="1:15" s="30" customFormat="1" ht="10.5" customHeight="1">
      <c r="A86" s="65" t="s">
        <v>64</v>
      </c>
      <c r="B86" s="53">
        <f t="shared" si="20"/>
        <v>30378</v>
      </c>
      <c r="C86" s="53">
        <f t="shared" si="20"/>
        <v>28875</v>
      </c>
      <c r="D86" s="19">
        <f t="shared" si="20"/>
        <v>131876</v>
      </c>
      <c r="E86" s="53">
        <f t="shared" si="20"/>
        <v>128703</v>
      </c>
      <c r="F86" s="19">
        <f t="shared" si="20"/>
        <v>540</v>
      </c>
      <c r="G86" s="53">
        <f t="shared" si="20"/>
        <v>394</v>
      </c>
      <c r="H86" s="19">
        <f t="shared" si="20"/>
        <v>46797</v>
      </c>
      <c r="I86" s="53">
        <f t="shared" si="20"/>
        <v>44134</v>
      </c>
      <c r="J86" s="19">
        <f aca="true" t="shared" si="25" ref="J86:K89">SUM(H86,F86,D86,B86)</f>
        <v>209591</v>
      </c>
      <c r="K86" s="53">
        <f t="shared" si="25"/>
        <v>202106</v>
      </c>
      <c r="L86" s="58">
        <f t="shared" si="22"/>
        <v>411697</v>
      </c>
      <c r="N86" s="64">
        <f t="shared" si="23"/>
        <v>50.90904232967449</v>
      </c>
      <c r="O86" s="29">
        <f t="shared" si="24"/>
        <v>49.09095767032551</v>
      </c>
    </row>
    <row r="87" spans="1:15" s="30" customFormat="1" ht="10.5" customHeight="1">
      <c r="A87" s="65" t="s">
        <v>65</v>
      </c>
      <c r="B87" s="53">
        <f t="shared" si="20"/>
        <v>30457</v>
      </c>
      <c r="C87" s="53">
        <f t="shared" si="20"/>
        <v>28924</v>
      </c>
      <c r="D87" s="19">
        <f t="shared" si="20"/>
        <v>131160</v>
      </c>
      <c r="E87" s="53">
        <f t="shared" si="20"/>
        <v>127770</v>
      </c>
      <c r="F87" s="19">
        <f t="shared" si="20"/>
        <v>564</v>
      </c>
      <c r="G87" s="53">
        <f t="shared" si="20"/>
        <v>375</v>
      </c>
      <c r="H87" s="19">
        <f t="shared" si="20"/>
        <v>46450</v>
      </c>
      <c r="I87" s="53">
        <f t="shared" si="20"/>
        <v>43725</v>
      </c>
      <c r="J87" s="19">
        <f t="shared" si="25"/>
        <v>208631</v>
      </c>
      <c r="K87" s="53">
        <f t="shared" si="25"/>
        <v>200794</v>
      </c>
      <c r="L87" s="58">
        <f t="shared" si="22"/>
        <v>409425</v>
      </c>
      <c r="N87" s="64">
        <f t="shared" si="23"/>
        <v>50.957073945167</v>
      </c>
      <c r="O87" s="29">
        <f t="shared" si="24"/>
        <v>49.042926054832996</v>
      </c>
    </row>
    <row r="88" spans="1:15" s="30" customFormat="1" ht="10.5" customHeight="1">
      <c r="A88" s="65" t="s">
        <v>68</v>
      </c>
      <c r="B88" s="53">
        <f t="shared" si="20"/>
        <v>30623</v>
      </c>
      <c r="C88" s="53">
        <f t="shared" si="20"/>
        <v>29023</v>
      </c>
      <c r="D88" s="19">
        <f t="shared" si="20"/>
        <v>130531</v>
      </c>
      <c r="E88" s="53">
        <f t="shared" si="20"/>
        <v>126566</v>
      </c>
      <c r="F88" s="19">
        <f t="shared" si="20"/>
        <v>557</v>
      </c>
      <c r="G88" s="53">
        <f t="shared" si="20"/>
        <v>377</v>
      </c>
      <c r="H88" s="19">
        <f t="shared" si="20"/>
        <v>46365</v>
      </c>
      <c r="I88" s="53">
        <f t="shared" si="20"/>
        <v>43860</v>
      </c>
      <c r="J88" s="19">
        <f>SUM(H88,F88,D88,B88)</f>
        <v>208076</v>
      </c>
      <c r="K88" s="53">
        <f>SUM(I88,G88,E88,C88)</f>
        <v>199826</v>
      </c>
      <c r="L88" s="58">
        <f>SUM(J88:K88)</f>
        <v>407902</v>
      </c>
      <c r="N88" s="64">
        <f>J88/L88*100</f>
        <v>51.011272315409094</v>
      </c>
      <c r="O88" s="29">
        <f>K88/L88*100</f>
        <v>48.988727684590906</v>
      </c>
    </row>
    <row r="89" spans="1:15" s="30" customFormat="1" ht="10.5" customHeight="1">
      <c r="A89" s="65" t="s">
        <v>72</v>
      </c>
      <c r="B89" s="53">
        <f t="shared" si="20"/>
        <v>31046</v>
      </c>
      <c r="C89" s="53">
        <f t="shared" si="20"/>
        <v>29463</v>
      </c>
      <c r="D89" s="19">
        <f t="shared" si="20"/>
        <v>130989</v>
      </c>
      <c r="E89" s="53">
        <f t="shared" si="20"/>
        <v>126824</v>
      </c>
      <c r="F89" s="19">
        <f t="shared" si="20"/>
        <v>547</v>
      </c>
      <c r="G89" s="53">
        <f t="shared" si="20"/>
        <v>388</v>
      </c>
      <c r="H89" s="19">
        <f t="shared" si="20"/>
        <v>46644</v>
      </c>
      <c r="I89" s="53">
        <f t="shared" si="20"/>
        <v>44307</v>
      </c>
      <c r="J89" s="19">
        <f t="shared" si="25"/>
        <v>209226</v>
      </c>
      <c r="K89" s="53">
        <f t="shared" si="25"/>
        <v>200982</v>
      </c>
      <c r="L89" s="58">
        <f t="shared" si="22"/>
        <v>410208</v>
      </c>
      <c r="N89" s="64">
        <f t="shared" si="23"/>
        <v>51.00485607301661</v>
      </c>
      <c r="O89" s="29">
        <f t="shared" si="24"/>
        <v>48.99514392698339</v>
      </c>
    </row>
    <row r="90" spans="1:15" s="30" customFormat="1" ht="10.5" customHeight="1">
      <c r="A90" s="65" t="s">
        <v>100</v>
      </c>
      <c r="B90" s="53">
        <f t="shared" si="20"/>
        <v>31828</v>
      </c>
      <c r="C90" s="53">
        <f t="shared" si="20"/>
        <v>29914</v>
      </c>
      <c r="D90" s="19">
        <f t="shared" si="20"/>
        <v>132205</v>
      </c>
      <c r="E90" s="53">
        <f t="shared" si="20"/>
        <v>127655</v>
      </c>
      <c r="F90" s="19">
        <f t="shared" si="20"/>
        <v>540</v>
      </c>
      <c r="G90" s="53">
        <f t="shared" si="20"/>
        <v>364</v>
      </c>
      <c r="H90" s="19">
        <f t="shared" si="20"/>
        <v>47657</v>
      </c>
      <c r="I90" s="53">
        <f t="shared" si="20"/>
        <v>45099</v>
      </c>
      <c r="J90" s="19">
        <f aca="true" t="shared" si="26" ref="J90:K92">SUM(H90,F90,D90,B90)</f>
        <v>212230</v>
      </c>
      <c r="K90" s="53">
        <f t="shared" si="26"/>
        <v>203032</v>
      </c>
      <c r="L90" s="58">
        <f aca="true" t="shared" si="27" ref="L90:L95">SUM(J90:K90)</f>
        <v>415262</v>
      </c>
      <c r="N90" s="64">
        <f aca="true" t="shared" si="28" ref="N90:N95">J90/L90*100</f>
        <v>51.107493582364874</v>
      </c>
      <c r="O90" s="29">
        <f aca="true" t="shared" si="29" ref="O90:O95">K90/L90*100</f>
        <v>48.89250641763513</v>
      </c>
    </row>
    <row r="91" spans="1:15" s="30" customFormat="1" ht="10.5" customHeight="1">
      <c r="A91" s="65" t="s">
        <v>114</v>
      </c>
      <c r="B91" s="53">
        <f t="shared" si="20"/>
        <v>32496</v>
      </c>
      <c r="C91" s="53">
        <f t="shared" si="20"/>
        <v>30357</v>
      </c>
      <c r="D91" s="19">
        <f t="shared" si="20"/>
        <v>133537</v>
      </c>
      <c r="E91" s="53">
        <f t="shared" si="20"/>
        <v>128887</v>
      </c>
      <c r="F91" s="19">
        <f t="shared" si="20"/>
        <v>526</v>
      </c>
      <c r="G91" s="53">
        <f t="shared" si="20"/>
        <v>369</v>
      </c>
      <c r="H91" s="19">
        <f t="shared" si="20"/>
        <v>48584</v>
      </c>
      <c r="I91" s="53">
        <f t="shared" si="20"/>
        <v>46076</v>
      </c>
      <c r="J91" s="19">
        <f t="shared" si="26"/>
        <v>215143</v>
      </c>
      <c r="K91" s="53">
        <f t="shared" si="26"/>
        <v>205689</v>
      </c>
      <c r="L91" s="58">
        <f t="shared" si="27"/>
        <v>420832</v>
      </c>
      <c r="N91" s="64">
        <f t="shared" si="28"/>
        <v>51.12325108356779</v>
      </c>
      <c r="O91" s="29">
        <f t="shared" si="29"/>
        <v>48.87674891643221</v>
      </c>
    </row>
    <row r="92" spans="1:15" s="30" customFormat="1" ht="10.5" customHeight="1">
      <c r="A92" s="65" t="s">
        <v>124</v>
      </c>
      <c r="B92" s="53">
        <f t="shared" si="20"/>
        <v>33378</v>
      </c>
      <c r="C92" s="53">
        <f t="shared" si="20"/>
        <v>31315</v>
      </c>
      <c r="D92" s="19">
        <f t="shared" si="20"/>
        <v>135573</v>
      </c>
      <c r="E92" s="53">
        <f t="shared" si="20"/>
        <v>130709</v>
      </c>
      <c r="F92" s="19">
        <f t="shared" si="20"/>
        <v>480</v>
      </c>
      <c r="G92" s="53">
        <f t="shared" si="20"/>
        <v>384</v>
      </c>
      <c r="H92" s="19">
        <f t="shared" si="20"/>
        <v>49382</v>
      </c>
      <c r="I92" s="53">
        <f t="shared" si="20"/>
        <v>46815</v>
      </c>
      <c r="J92" s="19">
        <f t="shared" si="26"/>
        <v>218813</v>
      </c>
      <c r="K92" s="53">
        <f t="shared" si="26"/>
        <v>209223</v>
      </c>
      <c r="L92" s="58">
        <f t="shared" si="27"/>
        <v>428036</v>
      </c>
      <c r="N92" s="64">
        <f t="shared" si="28"/>
        <v>51.12023287760843</v>
      </c>
      <c r="O92" s="29">
        <f t="shared" si="29"/>
        <v>48.87976712239158</v>
      </c>
    </row>
    <row r="93" spans="1:15" s="30" customFormat="1" ht="10.5" customHeight="1">
      <c r="A93" s="65" t="s">
        <v>129</v>
      </c>
      <c r="B93" s="53">
        <f t="shared" si="20"/>
        <v>35058</v>
      </c>
      <c r="C93" s="53">
        <f t="shared" si="20"/>
        <v>32749</v>
      </c>
      <c r="D93" s="19">
        <f t="shared" si="20"/>
        <v>138727</v>
      </c>
      <c r="E93" s="53">
        <f t="shared" si="20"/>
        <v>133382</v>
      </c>
      <c r="F93" s="19">
        <f t="shared" si="20"/>
        <v>496</v>
      </c>
      <c r="G93" s="53">
        <f t="shared" si="20"/>
        <v>391</v>
      </c>
      <c r="H93" s="19">
        <f t="shared" si="20"/>
        <v>49994</v>
      </c>
      <c r="I93" s="53">
        <f t="shared" si="20"/>
        <v>47783</v>
      </c>
      <c r="J93" s="19">
        <f aca="true" t="shared" si="30" ref="J93:K95">SUM(H93,F93,D93,B93)</f>
        <v>224275</v>
      </c>
      <c r="K93" s="53">
        <f t="shared" si="30"/>
        <v>214305</v>
      </c>
      <c r="L93" s="58">
        <f t="shared" si="27"/>
        <v>438580</v>
      </c>
      <c r="N93" s="64">
        <f t="shared" si="28"/>
        <v>51.13662273701492</v>
      </c>
      <c r="O93" s="29">
        <f t="shared" si="29"/>
        <v>48.86337726298508</v>
      </c>
    </row>
    <row r="94" spans="1:15" s="30" customFormat="1" ht="10.5" customHeight="1">
      <c r="A94" s="65" t="s">
        <v>131</v>
      </c>
      <c r="B94" s="53">
        <f t="shared" si="20"/>
        <v>36206</v>
      </c>
      <c r="C94" s="53">
        <f t="shared" si="20"/>
        <v>33816</v>
      </c>
      <c r="D94" s="19">
        <f t="shared" si="20"/>
        <v>141295</v>
      </c>
      <c r="E94" s="53">
        <f t="shared" si="20"/>
        <v>135890</v>
      </c>
      <c r="F94" s="19">
        <f t="shared" si="20"/>
        <v>448</v>
      </c>
      <c r="G94" s="53">
        <f t="shared" si="20"/>
        <v>375</v>
      </c>
      <c r="H94" s="19">
        <f t="shared" si="20"/>
        <v>51517</v>
      </c>
      <c r="I94" s="53">
        <f t="shared" si="20"/>
        <v>48942</v>
      </c>
      <c r="J94" s="19">
        <f t="shared" si="30"/>
        <v>229466</v>
      </c>
      <c r="K94" s="53">
        <f t="shared" si="30"/>
        <v>219023</v>
      </c>
      <c r="L94" s="58">
        <f t="shared" si="27"/>
        <v>448489</v>
      </c>
      <c r="N94" s="64">
        <f t="shared" si="28"/>
        <v>51.164242601267816</v>
      </c>
      <c r="O94" s="29">
        <f t="shared" si="29"/>
        <v>48.83575739873219</v>
      </c>
    </row>
    <row r="95" spans="1:15" s="30" customFormat="1" ht="10.5" customHeight="1">
      <c r="A95" s="67" t="s">
        <v>142</v>
      </c>
      <c r="B95" s="68">
        <f t="shared" si="20"/>
        <v>37137</v>
      </c>
      <c r="C95" s="68">
        <f t="shared" si="20"/>
        <v>34693</v>
      </c>
      <c r="D95" s="36">
        <f t="shared" si="20"/>
        <v>143442</v>
      </c>
      <c r="E95" s="68">
        <f t="shared" si="20"/>
        <v>138237</v>
      </c>
      <c r="F95" s="36">
        <f t="shared" si="20"/>
        <v>455</v>
      </c>
      <c r="G95" s="68">
        <f t="shared" si="20"/>
        <v>350</v>
      </c>
      <c r="H95" s="36">
        <f t="shared" si="20"/>
        <v>52745</v>
      </c>
      <c r="I95" s="68">
        <f t="shared" si="20"/>
        <v>49877</v>
      </c>
      <c r="J95" s="36">
        <f t="shared" si="30"/>
        <v>233779</v>
      </c>
      <c r="K95" s="68">
        <f t="shared" si="30"/>
        <v>223157</v>
      </c>
      <c r="L95" s="69">
        <f t="shared" si="27"/>
        <v>456936</v>
      </c>
      <c r="N95" s="70">
        <f t="shared" si="28"/>
        <v>51.16230719400529</v>
      </c>
      <c r="O95" s="41">
        <f t="shared" si="29"/>
        <v>48.83769280599471</v>
      </c>
    </row>
    <row r="96" spans="1:15" ht="9.75">
      <c r="A96" s="53"/>
      <c r="B96" s="53"/>
      <c r="C96" s="53"/>
      <c r="D96" s="53"/>
      <c r="E96" s="53"/>
      <c r="F96" s="53"/>
      <c r="G96" s="53"/>
      <c r="H96" s="53"/>
      <c r="I96" s="53"/>
      <c r="J96" s="53"/>
      <c r="K96" s="53"/>
      <c r="L96" s="53"/>
      <c r="N96" s="46"/>
      <c r="O96" s="46"/>
    </row>
    <row r="97" ht="10.5" customHeight="1">
      <c r="A97" s="5" t="s">
        <v>44</v>
      </c>
    </row>
    <row r="98" ht="10.5" customHeight="1">
      <c r="A98" s="5" t="s">
        <v>24</v>
      </c>
    </row>
    <row r="99" ht="10.5" customHeight="1">
      <c r="A99" s="5" t="s">
        <v>25</v>
      </c>
    </row>
    <row r="100" ht="10.5" customHeight="1">
      <c r="A100" s="5" t="s">
        <v>26</v>
      </c>
    </row>
    <row r="101" ht="9.75">
      <c r="A101" s="5" t="s">
        <v>45</v>
      </c>
    </row>
  </sheetData>
  <sheetProtection/>
  <mergeCells count="2">
    <mergeCell ref="H37:I37"/>
    <mergeCell ref="H69:I69"/>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1"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A113" sqref="A113"/>
    </sheetView>
  </sheetViews>
  <sheetFormatPr defaultColWidth="9.140625" defaultRowHeight="12.75"/>
  <cols>
    <col min="1" max="1" width="11.00390625" style="2" customWidth="1"/>
    <col min="2" max="2" width="8.28125" style="2" customWidth="1"/>
    <col min="3" max="3" width="8.28125" style="3" customWidth="1"/>
    <col min="4" max="4" width="8.28125" style="2" customWidth="1"/>
    <col min="5" max="5" width="8.28125" style="3" customWidth="1"/>
    <col min="6" max="6" width="8.28125" style="2" customWidth="1"/>
    <col min="7" max="7" width="8.28125" style="3" customWidth="1"/>
    <col min="8" max="8" width="8.28125" style="2" customWidth="1"/>
    <col min="9" max="9" width="8.28125" style="3" customWidth="1"/>
    <col min="10" max="10" width="8.28125" style="2" customWidth="1"/>
    <col min="11" max="11" width="8.28125" style="4" customWidth="1"/>
    <col min="12" max="12" width="1.28515625" style="5" customWidth="1"/>
    <col min="13" max="13" width="7.28125" style="2" customWidth="1"/>
    <col min="14" max="14" width="7.28125" style="3" customWidth="1"/>
    <col min="15" max="16384" width="9.140625" style="2" customWidth="1"/>
  </cols>
  <sheetData>
    <row r="1" ht="12" customHeight="1">
      <c r="A1" s="95" t="s">
        <v>143</v>
      </c>
    </row>
    <row r="2" ht="9" customHeight="1"/>
    <row r="3" spans="1:14" ht="9.75">
      <c r="A3" s="6" t="s">
        <v>126</v>
      </c>
      <c r="B3" s="7"/>
      <c r="C3" s="8"/>
      <c r="D3" s="7"/>
      <c r="E3" s="10"/>
      <c r="F3" s="9"/>
      <c r="G3" s="7"/>
      <c r="H3" s="8"/>
      <c r="I3" s="7"/>
      <c r="J3" s="7"/>
      <c r="K3" s="7"/>
      <c r="L3" s="7"/>
      <c r="M3" s="7"/>
      <c r="N3" s="7"/>
    </row>
    <row r="4" spans="1:14" ht="9.75">
      <c r="A4" s="6" t="s">
        <v>62</v>
      </c>
      <c r="B4" s="7"/>
      <c r="C4" s="8"/>
      <c r="D4" s="7"/>
      <c r="E4" s="10"/>
      <c r="F4" s="9"/>
      <c r="G4" s="7"/>
      <c r="H4" s="8"/>
      <c r="I4" s="7"/>
      <c r="J4" s="7"/>
      <c r="K4" s="7"/>
      <c r="L4" s="7"/>
      <c r="M4" s="7"/>
      <c r="N4" s="7"/>
    </row>
    <row r="6" spans="1:14" ht="9.75">
      <c r="A6" s="11"/>
      <c r="B6" s="12" t="s">
        <v>7</v>
      </c>
      <c r="C6" s="13"/>
      <c r="D6" s="12" t="s">
        <v>6</v>
      </c>
      <c r="E6" s="13"/>
      <c r="F6" s="12" t="s">
        <v>0</v>
      </c>
      <c r="G6" s="13"/>
      <c r="H6" s="12" t="s">
        <v>1</v>
      </c>
      <c r="I6" s="13"/>
      <c r="J6" s="12" t="s">
        <v>4</v>
      </c>
      <c r="K6" s="14"/>
      <c r="M6" s="12" t="s">
        <v>11</v>
      </c>
      <c r="N6" s="15"/>
    </row>
    <row r="7" spans="1:14" ht="9.75">
      <c r="A7" s="16" t="s">
        <v>12</v>
      </c>
      <c r="B7" s="17" t="s">
        <v>5</v>
      </c>
      <c r="C7" s="18"/>
      <c r="D7" s="16" t="s">
        <v>8</v>
      </c>
      <c r="E7" s="8"/>
      <c r="F7" s="19"/>
      <c r="H7" s="358" t="s">
        <v>38</v>
      </c>
      <c r="I7" s="359"/>
      <c r="J7" s="19"/>
      <c r="K7" s="20"/>
      <c r="M7" s="16" t="s">
        <v>10</v>
      </c>
      <c r="N7" s="21"/>
    </row>
    <row r="8" spans="1:14" s="81" customFormat="1" ht="9.75">
      <c r="A8" s="22"/>
      <c r="B8" s="61" t="s">
        <v>13</v>
      </c>
      <c r="C8" s="74" t="s">
        <v>14</v>
      </c>
      <c r="D8" s="61" t="s">
        <v>13</v>
      </c>
      <c r="E8" s="74" t="s">
        <v>14</v>
      </c>
      <c r="F8" s="61" t="s">
        <v>13</v>
      </c>
      <c r="G8" s="74" t="s">
        <v>14</v>
      </c>
      <c r="H8" s="61" t="s">
        <v>13</v>
      </c>
      <c r="I8" s="74" t="s">
        <v>14</v>
      </c>
      <c r="J8" s="61" t="s">
        <v>13</v>
      </c>
      <c r="K8" s="75" t="s">
        <v>14</v>
      </c>
      <c r="L8" s="26"/>
      <c r="M8" s="61" t="s">
        <v>13</v>
      </c>
      <c r="N8" s="75" t="s">
        <v>14</v>
      </c>
    </row>
    <row r="9" spans="1:14" s="81" customFormat="1" ht="9.75">
      <c r="A9" s="19" t="s">
        <v>15</v>
      </c>
      <c r="B9" s="19">
        <v>71669</v>
      </c>
      <c r="C9" s="46">
        <v>16.73621700640081</v>
      </c>
      <c r="D9" s="19">
        <v>320538</v>
      </c>
      <c r="E9" s="46">
        <v>74.8523563437149</v>
      </c>
      <c r="F9" s="19">
        <v>13880</v>
      </c>
      <c r="G9" s="46">
        <v>3.2412715685839517</v>
      </c>
      <c r="H9" s="19">
        <v>22140</v>
      </c>
      <c r="I9" s="46">
        <v>5.170155081300338</v>
      </c>
      <c r="J9" s="19">
        <v>428227</v>
      </c>
      <c r="K9" s="72">
        <v>100</v>
      </c>
      <c r="L9" s="30"/>
      <c r="M9" s="19">
        <v>428227</v>
      </c>
      <c r="N9" s="29">
        <v>98.3444180086167</v>
      </c>
    </row>
    <row r="10" spans="1:14" s="53" customFormat="1" ht="10.5" customHeight="1">
      <c r="A10" s="19" t="s">
        <v>16</v>
      </c>
      <c r="B10" s="19">
        <v>72231</v>
      </c>
      <c r="C10" s="46">
        <v>16.626614184103307</v>
      </c>
      <c r="D10" s="19">
        <v>325563</v>
      </c>
      <c r="E10" s="46">
        <v>74.94026655617706</v>
      </c>
      <c r="F10" s="19">
        <v>13910</v>
      </c>
      <c r="G10" s="46">
        <v>3.2018967382547245</v>
      </c>
      <c r="H10" s="19">
        <v>22726</v>
      </c>
      <c r="I10" s="46">
        <v>5.231222521464908</v>
      </c>
      <c r="J10" s="19">
        <v>434430</v>
      </c>
      <c r="K10" s="72">
        <v>100</v>
      </c>
      <c r="L10" s="30"/>
      <c r="M10" s="19">
        <v>434430</v>
      </c>
      <c r="N10" s="29">
        <v>99.7689671960977</v>
      </c>
    </row>
    <row r="11" spans="1:14" s="53" customFormat="1" ht="10.5" customHeight="1">
      <c r="A11" s="19" t="s">
        <v>17</v>
      </c>
      <c r="B11" s="19">
        <v>72342</v>
      </c>
      <c r="C11" s="46">
        <v>16.555900365254168</v>
      </c>
      <c r="D11" s="19">
        <v>328025</v>
      </c>
      <c r="E11" s="46">
        <v>75.07048764635341</v>
      </c>
      <c r="F11" s="19">
        <v>13886</v>
      </c>
      <c r="G11" s="46">
        <v>3.177894341764388</v>
      </c>
      <c r="H11" s="19">
        <v>22703</v>
      </c>
      <c r="I11" s="46">
        <v>5.195717646628036</v>
      </c>
      <c r="J11" s="19">
        <v>436956</v>
      </c>
      <c r="K11" s="72">
        <v>100</v>
      </c>
      <c r="L11" s="30"/>
      <c r="M11" s="19">
        <v>436956</v>
      </c>
      <c r="N11" s="29">
        <v>100.34907540947464</v>
      </c>
    </row>
    <row r="12" spans="1:14" s="53" customFormat="1" ht="10.5" customHeight="1">
      <c r="A12" s="19" t="s">
        <v>18</v>
      </c>
      <c r="B12" s="19">
        <v>71681</v>
      </c>
      <c r="C12" s="46">
        <v>16.461891070099853</v>
      </c>
      <c r="D12" s="19">
        <v>327411</v>
      </c>
      <c r="E12" s="46">
        <v>75.19153216546174</v>
      </c>
      <c r="F12" s="19">
        <v>13251</v>
      </c>
      <c r="G12" s="46">
        <v>3.0431567440450493</v>
      </c>
      <c r="H12" s="19">
        <v>23093</v>
      </c>
      <c r="I12" s="46">
        <v>5.303420020393353</v>
      </c>
      <c r="J12" s="19">
        <v>435436</v>
      </c>
      <c r="K12" s="72">
        <v>100</v>
      </c>
      <c r="L12" s="30"/>
      <c r="M12" s="33">
        <v>435436</v>
      </c>
      <c r="N12" s="34">
        <v>100</v>
      </c>
    </row>
    <row r="13" spans="1:14" s="53" customFormat="1" ht="10.5" customHeight="1">
      <c r="A13" s="19" t="s">
        <v>21</v>
      </c>
      <c r="B13" s="19">
        <v>68437</v>
      </c>
      <c r="C13" s="46">
        <v>16.280336659006675</v>
      </c>
      <c r="D13" s="19">
        <v>317142</v>
      </c>
      <c r="E13" s="46">
        <v>75.44425572001542</v>
      </c>
      <c r="F13" s="19">
        <v>13361</v>
      </c>
      <c r="G13" s="46">
        <v>3.178420709572135</v>
      </c>
      <c r="H13" s="19">
        <v>21426</v>
      </c>
      <c r="I13" s="46">
        <v>5.096986911405775</v>
      </c>
      <c r="J13" s="19">
        <v>420366</v>
      </c>
      <c r="K13" s="72">
        <v>100</v>
      </c>
      <c r="L13" s="30"/>
      <c r="M13" s="19">
        <v>420366</v>
      </c>
      <c r="N13" s="29">
        <v>96.53910103895865</v>
      </c>
    </row>
    <row r="14" spans="1:14" s="53" customFormat="1" ht="10.5" customHeight="1">
      <c r="A14" s="19" t="s">
        <v>22</v>
      </c>
      <c r="B14" s="19">
        <v>67117</v>
      </c>
      <c r="C14" s="46">
        <v>16.16291754665228</v>
      </c>
      <c r="D14" s="19">
        <v>313882</v>
      </c>
      <c r="E14" s="46">
        <v>75.5881354258729</v>
      </c>
      <c r="F14" s="19">
        <v>13277</v>
      </c>
      <c r="G14" s="46">
        <v>3.1973278940790313</v>
      </c>
      <c r="H14" s="19">
        <v>20977</v>
      </c>
      <c r="I14" s="46">
        <v>5.051619133395785</v>
      </c>
      <c r="J14" s="19">
        <v>415253</v>
      </c>
      <c r="K14" s="72">
        <v>100</v>
      </c>
      <c r="L14" s="30"/>
      <c r="M14" s="19">
        <v>415253</v>
      </c>
      <c r="N14" s="29">
        <v>95.36487566485086</v>
      </c>
    </row>
    <row r="15" spans="1:14" s="53" customFormat="1" ht="10.5" customHeight="1">
      <c r="A15" s="19" t="s">
        <v>23</v>
      </c>
      <c r="B15" s="19">
        <v>66424</v>
      </c>
      <c r="C15" s="46">
        <v>16.069946751245332</v>
      </c>
      <c r="D15" s="19">
        <v>312660</v>
      </c>
      <c r="E15" s="46">
        <v>75.64177934548304</v>
      </c>
      <c r="F15" s="19">
        <v>13148</v>
      </c>
      <c r="G15" s="46">
        <v>3.1808933500748773</v>
      </c>
      <c r="H15" s="19">
        <v>21111</v>
      </c>
      <c r="I15" s="46">
        <v>5.10738055319674</v>
      </c>
      <c r="J15" s="19">
        <v>413343</v>
      </c>
      <c r="K15" s="72">
        <v>100</v>
      </c>
      <c r="L15" s="30"/>
      <c r="M15" s="19">
        <v>413343</v>
      </c>
      <c r="N15" s="29">
        <v>94.92623485426101</v>
      </c>
    </row>
    <row r="16" spans="1:14" s="53" customFormat="1" ht="10.5" customHeight="1">
      <c r="A16" s="19" t="s">
        <v>36</v>
      </c>
      <c r="B16" s="19">
        <v>66679</v>
      </c>
      <c r="C16" s="46">
        <v>16.1029658591718</v>
      </c>
      <c r="D16" s="19">
        <v>313008</v>
      </c>
      <c r="E16" s="46">
        <v>75.59137266077246</v>
      </c>
      <c r="F16" s="19">
        <v>13213</v>
      </c>
      <c r="G16" s="46">
        <v>3.190936995114459</v>
      </c>
      <c r="H16" s="19">
        <v>21179</v>
      </c>
      <c r="I16" s="46">
        <v>5.114724484941279</v>
      </c>
      <c r="J16" s="19">
        <v>414079</v>
      </c>
      <c r="K16" s="72">
        <v>100</v>
      </c>
      <c r="L16" s="30"/>
      <c r="M16" s="19">
        <v>414079</v>
      </c>
      <c r="N16" s="29">
        <v>95.09526084200664</v>
      </c>
    </row>
    <row r="17" spans="1:14" ht="10.5" customHeight="1">
      <c r="A17" s="19" t="s">
        <v>37</v>
      </c>
      <c r="B17" s="19">
        <v>68473</v>
      </c>
      <c r="C17" s="46">
        <v>16.327236223082224</v>
      </c>
      <c r="D17" s="19">
        <v>316768</v>
      </c>
      <c r="E17" s="46">
        <v>75.53263277369635</v>
      </c>
      <c r="F17" s="19">
        <v>13337</v>
      </c>
      <c r="G17" s="46">
        <v>3.1801783112649895</v>
      </c>
      <c r="H17" s="19">
        <v>20801</v>
      </c>
      <c r="I17" s="46">
        <v>4.95995269195644</v>
      </c>
      <c r="J17" s="19">
        <v>419379</v>
      </c>
      <c r="K17" s="72">
        <v>100</v>
      </c>
      <c r="M17" s="19">
        <v>419379</v>
      </c>
      <c r="N17" s="29">
        <v>96.3124316776748</v>
      </c>
    </row>
    <row r="18" spans="1:14" s="53" customFormat="1" ht="10.5" customHeight="1">
      <c r="A18" s="19" t="s">
        <v>41</v>
      </c>
      <c r="B18" s="19">
        <v>70491</v>
      </c>
      <c r="C18" s="46">
        <v>16.472861876697156</v>
      </c>
      <c r="D18" s="19">
        <v>322713</v>
      </c>
      <c r="E18" s="46">
        <v>75.41397731362257</v>
      </c>
      <c r="F18" s="19">
        <v>13661</v>
      </c>
      <c r="G18" s="46">
        <v>3.1924042231995546</v>
      </c>
      <c r="H18" s="19">
        <v>21057</v>
      </c>
      <c r="I18" s="46">
        <v>4.920756586480714</v>
      </c>
      <c r="J18" s="19">
        <v>427922</v>
      </c>
      <c r="K18" s="72">
        <v>100</v>
      </c>
      <c r="L18" s="30"/>
      <c r="M18" s="19">
        <v>427922</v>
      </c>
      <c r="N18" s="29">
        <v>98.27437327184707</v>
      </c>
    </row>
    <row r="19" spans="1:16" s="53" customFormat="1" ht="10.5" customHeight="1">
      <c r="A19" s="19" t="s">
        <v>42</v>
      </c>
      <c r="B19" s="19">
        <v>71467</v>
      </c>
      <c r="C19" s="46">
        <f aca="true" t="shared" si="0" ref="C19:C25">B19/J19*100</f>
        <v>16.4273827255843</v>
      </c>
      <c r="D19" s="19">
        <v>328660</v>
      </c>
      <c r="E19" s="46">
        <f aca="true" t="shared" si="1" ref="E19:E25">D19/J19*100</f>
        <v>75.54568691270849</v>
      </c>
      <c r="F19" s="19">
        <v>13763</v>
      </c>
      <c r="G19" s="46">
        <f aca="true" t="shared" si="2" ref="G19:G25">F19/J19*100</f>
        <v>3.1635589636086134</v>
      </c>
      <c r="H19" s="19">
        <f>20842+316</f>
        <v>21158</v>
      </c>
      <c r="I19" s="46">
        <f aca="true" t="shared" si="3" ref="I19:I25">H19/J19*100</f>
        <v>4.8633713980986</v>
      </c>
      <c r="J19" s="19">
        <f aca="true" t="shared" si="4" ref="J19:K21">SUM(H19,F19,D19,B19)</f>
        <v>435048</v>
      </c>
      <c r="K19" s="72">
        <f t="shared" si="4"/>
        <v>100</v>
      </c>
      <c r="L19" s="30"/>
      <c r="M19" s="19">
        <f aca="true" t="shared" si="5" ref="M19:M25">SUM(J19)</f>
        <v>435048</v>
      </c>
      <c r="N19" s="29">
        <f>M19/M12*100</f>
        <v>99.91089390863411</v>
      </c>
      <c r="P19" s="5"/>
    </row>
    <row r="20" spans="1:16" s="53" customFormat="1" ht="10.5" customHeight="1">
      <c r="A20" s="19" t="s">
        <v>43</v>
      </c>
      <c r="B20" s="19">
        <v>72323</v>
      </c>
      <c r="C20" s="46">
        <f t="shared" si="0"/>
        <v>16.453873279490388</v>
      </c>
      <c r="D20" s="19">
        <v>332601</v>
      </c>
      <c r="E20" s="46">
        <f t="shared" si="1"/>
        <v>75.6685246274599</v>
      </c>
      <c r="F20" s="19">
        <v>13611</v>
      </c>
      <c r="G20" s="46">
        <f t="shared" si="2"/>
        <v>3.0965760436810372</v>
      </c>
      <c r="H20" s="19">
        <f>20710+305</f>
        <v>21015</v>
      </c>
      <c r="I20" s="46">
        <f t="shared" si="3"/>
        <v>4.7810260493686725</v>
      </c>
      <c r="J20" s="19">
        <f t="shared" si="4"/>
        <v>439550</v>
      </c>
      <c r="K20" s="72">
        <f t="shared" si="4"/>
        <v>100</v>
      </c>
      <c r="L20" s="30"/>
      <c r="M20" s="19">
        <f t="shared" si="5"/>
        <v>439550</v>
      </c>
      <c r="N20" s="29">
        <f aca="true" t="shared" si="6" ref="N20:N25">M20/$M$12*100</f>
        <v>100.94480015432808</v>
      </c>
      <c r="P20" s="30"/>
    </row>
    <row r="21" spans="1:16" s="53" customFormat="1" ht="10.5" customHeight="1">
      <c r="A21" s="19" t="s">
        <v>63</v>
      </c>
      <c r="B21" s="19">
        <v>72496</v>
      </c>
      <c r="C21" s="46">
        <f t="shared" si="0"/>
        <v>16.501190427415793</v>
      </c>
      <c r="D21" s="19">
        <v>332577</v>
      </c>
      <c r="E21" s="46">
        <f t="shared" si="1"/>
        <v>75.69957527006541</v>
      </c>
      <c r="F21" s="19">
        <v>13716</v>
      </c>
      <c r="G21" s="46">
        <f t="shared" si="2"/>
        <v>3.121969872854158</v>
      </c>
      <c r="H21" s="19">
        <f>20268+281</f>
        <v>20549</v>
      </c>
      <c r="I21" s="46">
        <f t="shared" si="3"/>
        <v>4.677264429664632</v>
      </c>
      <c r="J21" s="19">
        <f t="shared" si="4"/>
        <v>439338</v>
      </c>
      <c r="K21" s="72">
        <f t="shared" si="4"/>
        <v>99.99999999999999</v>
      </c>
      <c r="L21" s="30"/>
      <c r="M21" s="19">
        <f t="shared" si="5"/>
        <v>439338</v>
      </c>
      <c r="N21" s="29">
        <f t="shared" si="6"/>
        <v>100.89611332090136</v>
      </c>
      <c r="P21" s="30"/>
    </row>
    <row r="22" spans="1:16" s="53" customFormat="1" ht="10.5" customHeight="1">
      <c r="A22" s="19" t="s">
        <v>64</v>
      </c>
      <c r="B22" s="19">
        <v>72292</v>
      </c>
      <c r="C22" s="46">
        <f t="shared" si="0"/>
        <v>16.493161310929356</v>
      </c>
      <c r="D22" s="19">
        <v>331699</v>
      </c>
      <c r="E22" s="46">
        <f t="shared" si="1"/>
        <v>75.67594081881752</v>
      </c>
      <c r="F22" s="19">
        <v>13907</v>
      </c>
      <c r="G22" s="46">
        <f t="shared" si="2"/>
        <v>3.1728323237854053</v>
      </c>
      <c r="H22" s="19">
        <v>20417</v>
      </c>
      <c r="I22" s="46">
        <f t="shared" si="3"/>
        <v>4.658065546467723</v>
      </c>
      <c r="J22" s="19">
        <f aca="true" t="shared" si="7" ref="J22:K25">SUM(H22,F22,D22,B22)</f>
        <v>438315</v>
      </c>
      <c r="K22" s="72">
        <f t="shared" si="7"/>
        <v>100</v>
      </c>
      <c r="L22" s="30"/>
      <c r="M22" s="19">
        <f t="shared" si="5"/>
        <v>438315</v>
      </c>
      <c r="N22" s="29">
        <f t="shared" si="6"/>
        <v>100.66117638412993</v>
      </c>
      <c r="P22" s="30"/>
    </row>
    <row r="23" spans="1:16" s="53" customFormat="1" ht="10.5" customHeight="1">
      <c r="A23" s="19" t="s">
        <v>65</v>
      </c>
      <c r="B23" s="19">
        <v>72349</v>
      </c>
      <c r="C23" s="46">
        <f t="shared" si="0"/>
        <v>16.588252557629783</v>
      </c>
      <c r="D23" s="19">
        <v>329461</v>
      </c>
      <c r="E23" s="46">
        <f t="shared" si="1"/>
        <v>75.5391543198837</v>
      </c>
      <c r="F23" s="19">
        <v>13977</v>
      </c>
      <c r="G23" s="46">
        <f t="shared" si="2"/>
        <v>3.2046608245862624</v>
      </c>
      <c r="H23" s="19">
        <v>20359</v>
      </c>
      <c r="I23" s="46">
        <f t="shared" si="3"/>
        <v>4.667932297900244</v>
      </c>
      <c r="J23" s="19">
        <f t="shared" si="7"/>
        <v>436146</v>
      </c>
      <c r="K23" s="72">
        <f t="shared" si="7"/>
        <v>100</v>
      </c>
      <c r="L23" s="30"/>
      <c r="M23" s="19">
        <f t="shared" si="5"/>
        <v>436146</v>
      </c>
      <c r="N23" s="29">
        <f t="shared" si="6"/>
        <v>100.16305496100459</v>
      </c>
      <c r="P23" s="30"/>
    </row>
    <row r="24" spans="1:16" s="53" customFormat="1" ht="10.5" customHeight="1">
      <c r="A24" s="19" t="s">
        <v>70</v>
      </c>
      <c r="B24" s="19">
        <v>73003</v>
      </c>
      <c r="C24" s="46">
        <f>B24/J24*100</f>
        <v>16.987515852424114</v>
      </c>
      <c r="D24" s="19">
        <v>323725</v>
      </c>
      <c r="E24" s="46">
        <f>D24/J24*100</f>
        <v>75.32955589942874</v>
      </c>
      <c r="F24" s="19">
        <v>13501</v>
      </c>
      <c r="G24" s="46">
        <f>F24/J24*100</f>
        <v>3.1416305018092126</v>
      </c>
      <c r="H24" s="19">
        <v>19516</v>
      </c>
      <c r="I24" s="46">
        <f>H24/J24*100</f>
        <v>4.5412977463379445</v>
      </c>
      <c r="J24" s="19">
        <f>SUM(H24,F24,D24,B24)</f>
        <v>429745</v>
      </c>
      <c r="K24" s="72">
        <f>SUM(I24,G24,E24,C24)</f>
        <v>100</v>
      </c>
      <c r="L24" s="30"/>
      <c r="M24" s="19">
        <f>SUM(J24)</f>
        <v>429745</v>
      </c>
      <c r="N24" s="29">
        <f t="shared" si="6"/>
        <v>98.69303410834198</v>
      </c>
      <c r="P24" s="30"/>
    </row>
    <row r="25" spans="1:16" s="53" customFormat="1" ht="10.5" customHeight="1">
      <c r="A25" s="19" t="s">
        <v>72</v>
      </c>
      <c r="B25" s="19">
        <v>72900</v>
      </c>
      <c r="C25" s="46">
        <f t="shared" si="0"/>
        <v>17.1602090297067</v>
      </c>
      <c r="D25" s="19">
        <v>319564</v>
      </c>
      <c r="E25" s="46">
        <f t="shared" si="1"/>
        <v>75.2233887293442</v>
      </c>
      <c r="F25" s="19">
        <v>13290</v>
      </c>
      <c r="G25" s="46">
        <f t="shared" si="2"/>
        <v>3.128383786074102</v>
      </c>
      <c r="H25" s="19">
        <v>19066</v>
      </c>
      <c r="I25" s="46">
        <f t="shared" si="3"/>
        <v>4.4880184548750055</v>
      </c>
      <c r="J25" s="19">
        <f t="shared" si="7"/>
        <v>424820</v>
      </c>
      <c r="K25" s="72">
        <f t="shared" si="7"/>
        <v>100</v>
      </c>
      <c r="L25" s="30"/>
      <c r="M25" s="19">
        <f t="shared" si="5"/>
        <v>424820</v>
      </c>
      <c r="N25" s="29">
        <f t="shared" si="6"/>
        <v>97.56198385066921</v>
      </c>
      <c r="P25" s="30"/>
    </row>
    <row r="26" spans="1:16" s="53" customFormat="1" ht="10.5" customHeight="1">
      <c r="A26" s="19" t="s">
        <v>100</v>
      </c>
      <c r="B26" s="19">
        <v>72727</v>
      </c>
      <c r="C26" s="46">
        <f aca="true" t="shared" si="8" ref="C26:C31">B26/J26*100</f>
        <v>17.28775687271949</v>
      </c>
      <c r="D26" s="19">
        <v>315900</v>
      </c>
      <c r="E26" s="46">
        <f aca="true" t="shared" si="9" ref="E26:E31">D26/J26*100</f>
        <v>75.09181454057074</v>
      </c>
      <c r="F26" s="19">
        <v>13226</v>
      </c>
      <c r="G26" s="46">
        <f aca="true" t="shared" si="10" ref="G26:G31">F26/J26*100</f>
        <v>3.1439200351807175</v>
      </c>
      <c r="H26" s="19">
        <v>18832</v>
      </c>
      <c r="I26" s="46">
        <f aca="true" t="shared" si="11" ref="I26:I31">H26/J26*100</f>
        <v>4.4765085515290535</v>
      </c>
      <c r="J26" s="19">
        <f aca="true" t="shared" si="12" ref="J26:K28">SUM(H26,F26,D26,B26)</f>
        <v>420685</v>
      </c>
      <c r="K26" s="72">
        <f t="shared" si="12"/>
        <v>100</v>
      </c>
      <c r="L26" s="30"/>
      <c r="M26" s="19">
        <f aca="true" t="shared" si="13" ref="M26:M31">SUM(J26)</f>
        <v>420685</v>
      </c>
      <c r="N26" s="29">
        <f aca="true" t="shared" si="14" ref="N26:N31">M26/$M$12*100</f>
        <v>96.6123609439734</v>
      </c>
      <c r="P26" s="30"/>
    </row>
    <row r="27" spans="1:16" s="53" customFormat="1" ht="10.5" customHeight="1">
      <c r="A27" s="19" t="s">
        <v>114</v>
      </c>
      <c r="B27" s="19">
        <v>73598</v>
      </c>
      <c r="C27" s="46">
        <f t="shared" si="8"/>
        <v>17.572830138222663</v>
      </c>
      <c r="D27" s="19">
        <v>313324</v>
      </c>
      <c r="E27" s="46">
        <f t="shared" si="9"/>
        <v>74.81167192353702</v>
      </c>
      <c r="F27" s="19">
        <v>13460</v>
      </c>
      <c r="G27" s="46">
        <f t="shared" si="10"/>
        <v>3.213814147945284</v>
      </c>
      <c r="H27" s="19">
        <v>18435</v>
      </c>
      <c r="I27" s="46">
        <f t="shared" si="11"/>
        <v>4.401683790295046</v>
      </c>
      <c r="J27" s="19">
        <f t="shared" si="12"/>
        <v>418817</v>
      </c>
      <c r="K27" s="72">
        <f t="shared" si="12"/>
        <v>100</v>
      </c>
      <c r="L27" s="30"/>
      <c r="M27" s="19">
        <f t="shared" si="13"/>
        <v>418817</v>
      </c>
      <c r="N27" s="29">
        <f t="shared" si="14"/>
        <v>96.18336563811903</v>
      </c>
      <c r="P27" s="30"/>
    </row>
    <row r="28" spans="1:16" s="53" customFormat="1" ht="10.5" customHeight="1">
      <c r="A28" s="19" t="s">
        <v>124</v>
      </c>
      <c r="B28" s="19">
        <v>74868</v>
      </c>
      <c r="C28" s="46">
        <f t="shared" si="8"/>
        <v>17.933786700329847</v>
      </c>
      <c r="D28" s="19">
        <v>311436</v>
      </c>
      <c r="E28" s="46">
        <f t="shared" si="9"/>
        <v>74.60098833685855</v>
      </c>
      <c r="F28" s="19">
        <v>13220</v>
      </c>
      <c r="G28" s="46">
        <f t="shared" si="10"/>
        <v>3.166702198247055</v>
      </c>
      <c r="H28" s="19">
        <v>17945</v>
      </c>
      <c r="I28" s="46">
        <f t="shared" si="11"/>
        <v>4.298522764564554</v>
      </c>
      <c r="J28" s="19">
        <f t="shared" si="12"/>
        <v>417469</v>
      </c>
      <c r="K28" s="72">
        <f t="shared" si="12"/>
        <v>100</v>
      </c>
      <c r="L28" s="30"/>
      <c r="M28" s="19">
        <f t="shared" si="13"/>
        <v>417469</v>
      </c>
      <c r="N28" s="29">
        <f t="shared" si="14"/>
        <v>95.87379086708494</v>
      </c>
      <c r="P28" s="30"/>
    </row>
    <row r="29" spans="1:16" s="53" customFormat="1" ht="10.5" customHeight="1">
      <c r="A29" s="19" t="s">
        <v>129</v>
      </c>
      <c r="B29" s="19">
        <v>76522</v>
      </c>
      <c r="C29" s="46">
        <f t="shared" si="8"/>
        <v>18.357334945435618</v>
      </c>
      <c r="D29" s="19">
        <v>309367</v>
      </c>
      <c r="E29" s="46">
        <f t="shared" si="9"/>
        <v>74.21595933280076</v>
      </c>
      <c r="F29" s="19">
        <v>13121</v>
      </c>
      <c r="G29" s="46">
        <f t="shared" si="10"/>
        <v>3.14767768509789</v>
      </c>
      <c r="H29" s="19">
        <v>17837</v>
      </c>
      <c r="I29" s="46">
        <f t="shared" si="11"/>
        <v>4.279028036665731</v>
      </c>
      <c r="J29" s="19">
        <f aca="true" t="shared" si="15" ref="J29:K31">SUM(H29,F29,D29,B29)</f>
        <v>416847</v>
      </c>
      <c r="K29" s="72">
        <f t="shared" si="15"/>
        <v>100</v>
      </c>
      <c r="L29" s="30"/>
      <c r="M29" s="19">
        <f t="shared" si="13"/>
        <v>416847</v>
      </c>
      <c r="N29" s="29">
        <f t="shared" si="14"/>
        <v>95.73094553504993</v>
      </c>
      <c r="P29" s="30"/>
    </row>
    <row r="30" spans="1:16" s="53" customFormat="1" ht="10.5" customHeight="1">
      <c r="A30" s="19" t="s">
        <v>131</v>
      </c>
      <c r="B30" s="19">
        <v>78469</v>
      </c>
      <c r="C30" s="46">
        <f t="shared" si="8"/>
        <v>18.76225408150578</v>
      </c>
      <c r="D30" s="19">
        <v>308644</v>
      </c>
      <c r="E30" s="46">
        <f t="shared" si="9"/>
        <v>73.79802404430119</v>
      </c>
      <c r="F30" s="19">
        <v>13217</v>
      </c>
      <c r="G30" s="46">
        <f t="shared" si="10"/>
        <v>3.16023795633004</v>
      </c>
      <c r="H30" s="19">
        <v>17898</v>
      </c>
      <c r="I30" s="46">
        <f t="shared" si="11"/>
        <v>4.279483917862984</v>
      </c>
      <c r="J30" s="19">
        <f t="shared" si="15"/>
        <v>418228</v>
      </c>
      <c r="K30" s="72">
        <f t="shared" si="15"/>
        <v>100</v>
      </c>
      <c r="L30" s="30"/>
      <c r="M30" s="19">
        <f t="shared" si="13"/>
        <v>418228</v>
      </c>
      <c r="N30" s="29">
        <f t="shared" si="14"/>
        <v>96.04809891694761</v>
      </c>
      <c r="P30" s="30"/>
    </row>
    <row r="31" spans="1:16" s="53" customFormat="1" ht="10.5" customHeight="1">
      <c r="A31" s="36" t="s">
        <v>142</v>
      </c>
      <c r="B31" s="36">
        <v>80374</v>
      </c>
      <c r="C31" s="49">
        <f t="shared" si="8"/>
        <v>19.172866865295664</v>
      </c>
      <c r="D31" s="36">
        <v>307455</v>
      </c>
      <c r="E31" s="49">
        <f t="shared" si="9"/>
        <v>73.34204820053101</v>
      </c>
      <c r="F31" s="36">
        <v>13320</v>
      </c>
      <c r="G31" s="49">
        <f t="shared" si="10"/>
        <v>3.1774278578363435</v>
      </c>
      <c r="H31" s="36">
        <v>18058</v>
      </c>
      <c r="I31" s="49">
        <f t="shared" si="11"/>
        <v>4.307657076336989</v>
      </c>
      <c r="J31" s="36">
        <f t="shared" si="15"/>
        <v>419207</v>
      </c>
      <c r="K31" s="73">
        <f t="shared" si="15"/>
        <v>100</v>
      </c>
      <c r="L31" s="30"/>
      <c r="M31" s="36">
        <f t="shared" si="13"/>
        <v>419207</v>
      </c>
      <c r="N31" s="41">
        <f t="shared" si="14"/>
        <v>96.27293103923424</v>
      </c>
      <c r="P31" s="30"/>
    </row>
    <row r="32" spans="1:16" ht="9.75">
      <c r="A32" s="53"/>
      <c r="B32" s="53"/>
      <c r="C32" s="46"/>
      <c r="D32" s="53"/>
      <c r="E32" s="46"/>
      <c r="F32" s="53"/>
      <c r="G32" s="46"/>
      <c r="H32" s="53"/>
      <c r="I32" s="46"/>
      <c r="J32" s="53"/>
      <c r="K32" s="91"/>
      <c r="M32" s="53"/>
      <c r="N32" s="46"/>
      <c r="P32" s="30"/>
    </row>
    <row r="33" spans="1:16" ht="9.75">
      <c r="A33" s="6" t="s">
        <v>58</v>
      </c>
      <c r="B33" s="7"/>
      <c r="C33" s="8"/>
      <c r="D33" s="7"/>
      <c r="E33" s="10"/>
      <c r="F33" s="9"/>
      <c r="G33" s="7"/>
      <c r="H33" s="8"/>
      <c r="I33" s="7"/>
      <c r="J33" s="7"/>
      <c r="K33" s="7"/>
      <c r="L33" s="7"/>
      <c r="M33" s="7"/>
      <c r="N33" s="7"/>
      <c r="P33" s="30"/>
    </row>
    <row r="34" spans="1:14" ht="9.75">
      <c r="A34" s="6" t="s">
        <v>62</v>
      </c>
      <c r="B34" s="7"/>
      <c r="C34" s="8"/>
      <c r="D34" s="7"/>
      <c r="E34" s="10"/>
      <c r="F34" s="9"/>
      <c r="G34" s="7"/>
      <c r="H34" s="8"/>
      <c r="I34" s="7"/>
      <c r="J34" s="7"/>
      <c r="K34" s="7"/>
      <c r="L34" s="7"/>
      <c r="M34" s="7"/>
      <c r="N34" s="7"/>
    </row>
    <row r="36" spans="1:14" ht="9.75">
      <c r="A36" s="11"/>
      <c r="B36" s="12" t="s">
        <v>7</v>
      </c>
      <c r="C36" s="13"/>
      <c r="D36" s="12" t="s">
        <v>6</v>
      </c>
      <c r="E36" s="13"/>
      <c r="F36" s="12" t="s">
        <v>0</v>
      </c>
      <c r="G36" s="13"/>
      <c r="H36" s="12" t="s">
        <v>31</v>
      </c>
      <c r="I36" s="13"/>
      <c r="J36" s="12" t="s">
        <v>4</v>
      </c>
      <c r="K36" s="14"/>
      <c r="M36" s="12" t="s">
        <v>11</v>
      </c>
      <c r="N36" s="15"/>
    </row>
    <row r="37" spans="1:14" ht="9.75">
      <c r="A37" s="16" t="s">
        <v>12</v>
      </c>
      <c r="B37" s="17" t="s">
        <v>5</v>
      </c>
      <c r="C37" s="18"/>
      <c r="D37" s="16" t="s">
        <v>8</v>
      </c>
      <c r="E37" s="8"/>
      <c r="F37" s="19"/>
      <c r="H37" s="16" t="s">
        <v>32</v>
      </c>
      <c r="I37" s="8"/>
      <c r="J37" s="19"/>
      <c r="K37" s="20"/>
      <c r="M37" s="16" t="s">
        <v>10</v>
      </c>
      <c r="N37" s="21"/>
    </row>
    <row r="38" spans="1:14" s="81" customFormat="1" ht="9.75">
      <c r="A38" s="22"/>
      <c r="B38" s="61" t="s">
        <v>13</v>
      </c>
      <c r="C38" s="74" t="s">
        <v>14</v>
      </c>
      <c r="D38" s="61" t="s">
        <v>13</v>
      </c>
      <c r="E38" s="74" t="s">
        <v>14</v>
      </c>
      <c r="F38" s="61" t="s">
        <v>13</v>
      </c>
      <c r="G38" s="74" t="s">
        <v>14</v>
      </c>
      <c r="H38" s="61" t="s">
        <v>13</v>
      </c>
      <c r="I38" s="74" t="s">
        <v>14</v>
      </c>
      <c r="J38" s="61" t="s">
        <v>13</v>
      </c>
      <c r="K38" s="75" t="s">
        <v>14</v>
      </c>
      <c r="L38" s="26"/>
      <c r="M38" s="61" t="s">
        <v>13</v>
      </c>
      <c r="N38" s="75" t="s">
        <v>14</v>
      </c>
    </row>
    <row r="39" spans="1:14" s="53" customFormat="1" ht="10.5" customHeight="1">
      <c r="A39" s="19" t="s">
        <v>15</v>
      </c>
      <c r="B39" s="19">
        <v>2580</v>
      </c>
      <c r="C39" s="46">
        <v>18.140908451694557</v>
      </c>
      <c r="D39" s="19">
        <v>9044</v>
      </c>
      <c r="E39" s="46">
        <v>63.59161861904092</v>
      </c>
      <c r="F39" s="19">
        <v>267</v>
      </c>
      <c r="G39" s="46">
        <v>1.8773730839544367</v>
      </c>
      <c r="H39" s="19">
        <v>2331</v>
      </c>
      <c r="I39" s="46">
        <v>16.390099845310083</v>
      </c>
      <c r="J39" s="19">
        <v>14222</v>
      </c>
      <c r="K39" s="72">
        <v>100</v>
      </c>
      <c r="L39" s="32"/>
      <c r="M39" s="19">
        <v>14222</v>
      </c>
      <c r="N39" s="44">
        <v>92.6092335742658</v>
      </c>
    </row>
    <row r="40" spans="1:14" s="53" customFormat="1" ht="10.5" customHeight="1">
      <c r="A40" s="19" t="s">
        <v>16</v>
      </c>
      <c r="B40" s="19">
        <v>2664</v>
      </c>
      <c r="C40" s="46">
        <v>18.29921692540184</v>
      </c>
      <c r="D40" s="19">
        <v>9301</v>
      </c>
      <c r="E40" s="46">
        <v>63.88927050419013</v>
      </c>
      <c r="F40" s="19">
        <v>271</v>
      </c>
      <c r="G40" s="46">
        <v>1.8615194394834456</v>
      </c>
      <c r="H40" s="19">
        <v>2322</v>
      </c>
      <c r="I40" s="46">
        <v>15.949993130924579</v>
      </c>
      <c r="J40" s="19">
        <v>14558</v>
      </c>
      <c r="K40" s="72">
        <v>100</v>
      </c>
      <c r="L40" s="30"/>
      <c r="M40" s="19">
        <v>14558</v>
      </c>
      <c r="N40" s="44">
        <v>94.79716090382236</v>
      </c>
    </row>
    <row r="41" spans="1:14" s="53" customFormat="1" ht="10.5" customHeight="1">
      <c r="A41" s="19" t="s">
        <v>17</v>
      </c>
      <c r="B41" s="19">
        <v>2685</v>
      </c>
      <c r="C41" s="46">
        <v>17.94666131943052</v>
      </c>
      <c r="D41" s="19">
        <v>9591</v>
      </c>
      <c r="E41" s="46">
        <v>64.10667736113896</v>
      </c>
      <c r="F41" s="19">
        <v>271</v>
      </c>
      <c r="G41" s="46">
        <v>1.8113762449034156</v>
      </c>
      <c r="H41" s="19">
        <v>2414</v>
      </c>
      <c r="I41" s="46">
        <v>16.135285074527104</v>
      </c>
      <c r="J41" s="19">
        <v>14961</v>
      </c>
      <c r="K41" s="72">
        <v>100</v>
      </c>
      <c r="L41" s="30"/>
      <c r="M41" s="19">
        <v>14961</v>
      </c>
      <c r="N41" s="44">
        <v>97.42137136159407</v>
      </c>
    </row>
    <row r="42" spans="1:14" s="53" customFormat="1" ht="10.5" customHeight="1">
      <c r="A42" s="19" t="s">
        <v>18</v>
      </c>
      <c r="B42" s="19">
        <v>2771</v>
      </c>
      <c r="C42" s="46">
        <v>18.04388878036075</v>
      </c>
      <c r="D42" s="19">
        <v>9926</v>
      </c>
      <c r="E42" s="46">
        <v>64.63501986064986</v>
      </c>
      <c r="F42" s="19">
        <v>153</v>
      </c>
      <c r="G42" s="46">
        <v>0.9962883375659308</v>
      </c>
      <c r="H42" s="19">
        <v>2507</v>
      </c>
      <c r="I42" s="46">
        <v>16.324803021423456</v>
      </c>
      <c r="J42" s="19">
        <v>15357</v>
      </c>
      <c r="K42" s="72">
        <v>100</v>
      </c>
      <c r="L42" s="30"/>
      <c r="M42" s="33">
        <v>15357</v>
      </c>
      <c r="N42" s="34">
        <v>100</v>
      </c>
    </row>
    <row r="43" spans="1:14" s="53" customFormat="1" ht="10.5" customHeight="1">
      <c r="A43" s="19" t="s">
        <v>19</v>
      </c>
      <c r="B43" s="19">
        <v>2879</v>
      </c>
      <c r="C43" s="46">
        <v>18.516851041934654</v>
      </c>
      <c r="D43" s="19">
        <v>9962</v>
      </c>
      <c r="E43" s="46">
        <v>64.07254952405455</v>
      </c>
      <c r="F43" s="19">
        <v>297</v>
      </c>
      <c r="G43" s="46">
        <v>1.9102135322871108</v>
      </c>
      <c r="H43" s="19">
        <v>2410</v>
      </c>
      <c r="I43" s="46">
        <v>15.500385901723696</v>
      </c>
      <c r="J43" s="19">
        <v>15548</v>
      </c>
      <c r="K43" s="72">
        <v>100</v>
      </c>
      <c r="L43" s="30"/>
      <c r="M43" s="19">
        <v>15548</v>
      </c>
      <c r="N43" s="44">
        <v>101.24373249983721</v>
      </c>
    </row>
    <row r="44" spans="1:14" s="53" customFormat="1" ht="10.5" customHeight="1">
      <c r="A44" s="19" t="s">
        <v>20</v>
      </c>
      <c r="B44" s="19">
        <v>3159</v>
      </c>
      <c r="C44" s="46">
        <v>20.18917364350994</v>
      </c>
      <c r="D44" s="19">
        <v>9976</v>
      </c>
      <c r="E44" s="46">
        <v>63.756630664025046</v>
      </c>
      <c r="F44" s="19">
        <v>300</v>
      </c>
      <c r="G44" s="46">
        <v>1.9173004409791015</v>
      </c>
      <c r="H44" s="19">
        <v>2212</v>
      </c>
      <c r="I44" s="46">
        <v>14.136895251485909</v>
      </c>
      <c r="J44" s="19">
        <v>15647</v>
      </c>
      <c r="K44" s="72">
        <v>100</v>
      </c>
      <c r="L44" s="30"/>
      <c r="M44" s="19">
        <v>15647</v>
      </c>
      <c r="N44" s="44">
        <v>101.8883896594387</v>
      </c>
    </row>
    <row r="45" spans="1:14" s="53" customFormat="1" ht="10.5" customHeight="1">
      <c r="A45" s="19" t="s">
        <v>21</v>
      </c>
      <c r="B45" s="19">
        <v>3159</v>
      </c>
      <c r="C45" s="46">
        <v>20.173702024394917</v>
      </c>
      <c r="D45" s="19">
        <v>10045</v>
      </c>
      <c r="E45" s="46">
        <v>64.14841305319624</v>
      </c>
      <c r="F45" s="19">
        <v>298</v>
      </c>
      <c r="G45" s="46">
        <v>1.903058943738425</v>
      </c>
      <c r="H45" s="19">
        <v>2157</v>
      </c>
      <c r="I45" s="46">
        <v>13.774825978670414</v>
      </c>
      <c r="J45" s="19">
        <v>15659</v>
      </c>
      <c r="K45" s="72">
        <v>100</v>
      </c>
      <c r="L45" s="30"/>
      <c r="M45" s="19">
        <v>15659</v>
      </c>
      <c r="N45" s="44">
        <v>101.96652992120856</v>
      </c>
    </row>
    <row r="46" spans="1:14" s="53" customFormat="1" ht="10.5" customHeight="1">
      <c r="A46" s="19" t="s">
        <v>22</v>
      </c>
      <c r="B46" s="19">
        <v>3219</v>
      </c>
      <c r="C46" s="46">
        <v>20.406998858881703</v>
      </c>
      <c r="D46" s="19">
        <v>10099</v>
      </c>
      <c r="E46" s="46">
        <v>64.02307594776214</v>
      </c>
      <c r="F46" s="19">
        <v>318</v>
      </c>
      <c r="G46" s="46">
        <v>2.01597565614302</v>
      </c>
      <c r="H46" s="19">
        <v>2138</v>
      </c>
      <c r="I46" s="46">
        <v>13.553949537213136</v>
      </c>
      <c r="J46" s="19">
        <v>15774</v>
      </c>
      <c r="K46" s="72">
        <v>100</v>
      </c>
      <c r="L46" s="30"/>
      <c r="M46" s="19">
        <v>15774</v>
      </c>
      <c r="N46" s="44">
        <v>102.71537409650323</v>
      </c>
    </row>
    <row r="47" spans="1:14" s="53" customFormat="1" ht="10.5" customHeight="1">
      <c r="A47" s="19" t="s">
        <v>23</v>
      </c>
      <c r="B47" s="19">
        <v>3266</v>
      </c>
      <c r="C47" s="46">
        <v>20.719406204402716</v>
      </c>
      <c r="D47" s="19">
        <v>10045</v>
      </c>
      <c r="E47" s="46">
        <v>63.72517921715409</v>
      </c>
      <c r="F47" s="19">
        <v>308</v>
      </c>
      <c r="G47" s="46">
        <v>1.9539427773900906</v>
      </c>
      <c r="H47" s="19">
        <v>2144</v>
      </c>
      <c r="I47" s="46">
        <v>13.6014718010531</v>
      </c>
      <c r="J47" s="19">
        <v>15763</v>
      </c>
      <c r="K47" s="72">
        <v>100</v>
      </c>
      <c r="L47" s="30"/>
      <c r="M47" s="19">
        <v>15763</v>
      </c>
      <c r="N47" s="44">
        <v>102.64374552321418</v>
      </c>
    </row>
    <row r="48" spans="1:14" s="53" customFormat="1" ht="10.5" customHeight="1">
      <c r="A48" s="19" t="s">
        <v>36</v>
      </c>
      <c r="B48" s="19">
        <v>3250</v>
      </c>
      <c r="C48" s="46">
        <v>20.206416314349664</v>
      </c>
      <c r="D48" s="19">
        <v>10324</v>
      </c>
      <c r="E48" s="46">
        <v>64.18801293210645</v>
      </c>
      <c r="F48" s="19">
        <v>301</v>
      </c>
      <c r="G48" s="46">
        <v>1.8714250186520767</v>
      </c>
      <c r="H48" s="19">
        <v>2209</v>
      </c>
      <c r="I48" s="46">
        <v>13.734145734891818</v>
      </c>
      <c r="J48" s="19">
        <v>16084</v>
      </c>
      <c r="K48" s="72">
        <v>100</v>
      </c>
      <c r="L48" s="30"/>
      <c r="M48" s="19">
        <v>16084</v>
      </c>
      <c r="N48" s="44">
        <v>104.73399752555838</v>
      </c>
    </row>
    <row r="49" spans="1:14" ht="10.5" customHeight="1">
      <c r="A49" s="19" t="s">
        <v>37</v>
      </c>
      <c r="B49" s="19">
        <v>3503</v>
      </c>
      <c r="C49" s="46">
        <v>21.357151566882088</v>
      </c>
      <c r="D49" s="19">
        <v>10569</v>
      </c>
      <c r="E49" s="46">
        <v>64.43726374832337</v>
      </c>
      <c r="F49" s="19">
        <v>279</v>
      </c>
      <c r="G49" s="46">
        <v>1.7010120716985733</v>
      </c>
      <c r="H49" s="19">
        <v>2051</v>
      </c>
      <c r="I49" s="46">
        <v>12.504572613095963</v>
      </c>
      <c r="J49" s="19">
        <v>16402</v>
      </c>
      <c r="K49" s="72">
        <v>100</v>
      </c>
      <c r="M49" s="19">
        <v>16402</v>
      </c>
      <c r="N49" s="29">
        <v>106.80471446246013</v>
      </c>
    </row>
    <row r="50" spans="1:14" s="53" customFormat="1" ht="10.5" customHeight="1">
      <c r="A50" s="19" t="s">
        <v>41</v>
      </c>
      <c r="B50" s="19">
        <v>3581</v>
      </c>
      <c r="C50" s="46">
        <v>21.325631252977608</v>
      </c>
      <c r="D50" s="19">
        <v>10846</v>
      </c>
      <c r="E50" s="46">
        <v>64.59028108623154</v>
      </c>
      <c r="F50" s="19">
        <v>290</v>
      </c>
      <c r="G50" s="46">
        <v>1.727012863268223</v>
      </c>
      <c r="H50" s="19">
        <v>2075</v>
      </c>
      <c r="I50" s="46">
        <v>12.35707479752263</v>
      </c>
      <c r="J50" s="19">
        <v>16792</v>
      </c>
      <c r="K50" s="72">
        <v>100</v>
      </c>
      <c r="L50" s="30"/>
      <c r="M50" s="19">
        <v>16792</v>
      </c>
      <c r="N50" s="29">
        <v>109.34427296998112</v>
      </c>
    </row>
    <row r="51" spans="1:14" s="53" customFormat="1" ht="10.5" customHeight="1">
      <c r="A51" s="19" t="s">
        <v>42</v>
      </c>
      <c r="B51" s="19">
        <v>3831</v>
      </c>
      <c r="C51" s="46">
        <f aca="true" t="shared" si="16" ref="C51:C57">B51/J51*100</f>
        <v>22.026102455010637</v>
      </c>
      <c r="D51" s="19">
        <v>11248</v>
      </c>
      <c r="E51" s="46">
        <f aca="true" t="shared" si="17" ref="E51:E57">D51/J51*100</f>
        <v>64.66969470476629</v>
      </c>
      <c r="F51" s="19">
        <v>291</v>
      </c>
      <c r="G51" s="46">
        <f aca="true" t="shared" si="18" ref="G51:G57">F51/J51*100</f>
        <v>1.6730868740297822</v>
      </c>
      <c r="H51" s="19">
        <f>1654+274+95</f>
        <v>2023</v>
      </c>
      <c r="I51" s="46">
        <f aca="true" t="shared" si="19" ref="I51:I57">H51/J51*100</f>
        <v>11.631115966193297</v>
      </c>
      <c r="J51" s="19">
        <f aca="true" t="shared" si="20" ref="J51:K53">SUM(H51,F51,D51,B51)</f>
        <v>17393</v>
      </c>
      <c r="K51" s="72">
        <f t="shared" si="20"/>
        <v>100</v>
      </c>
      <c r="L51" s="30"/>
      <c r="M51" s="19">
        <f aca="true" t="shared" si="21" ref="M51:M57">SUM(J51)</f>
        <v>17393</v>
      </c>
      <c r="N51" s="29">
        <f>M51/M42*100</f>
        <v>113.25779774695579</v>
      </c>
    </row>
    <row r="52" spans="1:14" s="53" customFormat="1" ht="10.5" customHeight="1">
      <c r="A52" s="19" t="s">
        <v>43</v>
      </c>
      <c r="B52" s="19">
        <v>3988</v>
      </c>
      <c r="C52" s="46">
        <f t="shared" si="16"/>
        <v>22.403235773271167</v>
      </c>
      <c r="D52" s="19">
        <v>11491</v>
      </c>
      <c r="E52" s="46">
        <f t="shared" si="17"/>
        <v>64.55255322734678</v>
      </c>
      <c r="F52" s="19">
        <v>301</v>
      </c>
      <c r="G52" s="46">
        <f t="shared" si="18"/>
        <v>1.6909162406606373</v>
      </c>
      <c r="H52" s="19">
        <f>1662+103+256</f>
        <v>2021</v>
      </c>
      <c r="I52" s="46">
        <f t="shared" si="19"/>
        <v>11.35329475872142</v>
      </c>
      <c r="J52" s="19">
        <f t="shared" si="20"/>
        <v>17801</v>
      </c>
      <c r="K52" s="72">
        <f t="shared" si="20"/>
        <v>100</v>
      </c>
      <c r="L52" s="30"/>
      <c r="M52" s="19">
        <f t="shared" si="21"/>
        <v>17801</v>
      </c>
      <c r="N52" s="29">
        <f aca="true" t="shared" si="22" ref="N52:N57">M52/$M$42*100</f>
        <v>115.91456664713161</v>
      </c>
    </row>
    <row r="53" spans="1:14" s="53" customFormat="1" ht="10.5" customHeight="1">
      <c r="A53" s="19" t="s">
        <v>63</v>
      </c>
      <c r="B53" s="19">
        <v>4032</v>
      </c>
      <c r="C53" s="46">
        <f t="shared" si="16"/>
        <v>22.167243938644233</v>
      </c>
      <c r="D53" s="19">
        <v>11755</v>
      </c>
      <c r="E53" s="46">
        <f t="shared" si="17"/>
        <v>64.62697234592336</v>
      </c>
      <c r="F53" s="19">
        <v>318</v>
      </c>
      <c r="G53" s="46">
        <f t="shared" si="18"/>
        <v>1.748309417779977</v>
      </c>
      <c r="H53" s="19">
        <f>1702+275+107</f>
        <v>2084</v>
      </c>
      <c r="I53" s="46">
        <f t="shared" si="19"/>
        <v>11.457474297652427</v>
      </c>
      <c r="J53" s="19">
        <f t="shared" si="20"/>
        <v>18189</v>
      </c>
      <c r="K53" s="72">
        <f t="shared" si="20"/>
        <v>100</v>
      </c>
      <c r="L53" s="30"/>
      <c r="M53" s="19">
        <f t="shared" si="21"/>
        <v>18189</v>
      </c>
      <c r="N53" s="29">
        <f t="shared" si="22"/>
        <v>118.44110177769096</v>
      </c>
    </row>
    <row r="54" spans="1:14" s="53" customFormat="1" ht="10.5" customHeight="1">
      <c r="A54" s="19" t="s">
        <v>64</v>
      </c>
      <c r="B54" s="19">
        <v>4167</v>
      </c>
      <c r="C54" s="46">
        <f t="shared" si="16"/>
        <v>22.816623774845315</v>
      </c>
      <c r="D54" s="19">
        <v>11719</v>
      </c>
      <c r="E54" s="46">
        <f t="shared" si="17"/>
        <v>64.16798992498495</v>
      </c>
      <c r="F54" s="19">
        <v>316</v>
      </c>
      <c r="G54" s="46">
        <f t="shared" si="18"/>
        <v>1.7302743251382577</v>
      </c>
      <c r="H54" s="19">
        <v>2061</v>
      </c>
      <c r="I54" s="46">
        <f t="shared" si="19"/>
        <v>11.285111975031484</v>
      </c>
      <c r="J54" s="19">
        <f aca="true" t="shared" si="23" ref="J54:K57">SUM(H54,F54,D54,B54)</f>
        <v>18263</v>
      </c>
      <c r="K54" s="72">
        <f t="shared" si="23"/>
        <v>100</v>
      </c>
      <c r="L54" s="30"/>
      <c r="M54" s="19">
        <f t="shared" si="21"/>
        <v>18263</v>
      </c>
      <c r="N54" s="29">
        <f t="shared" si="22"/>
        <v>118.92296672527188</v>
      </c>
    </row>
    <row r="55" spans="1:14" s="53" customFormat="1" ht="10.5" customHeight="1">
      <c r="A55" s="19" t="s">
        <v>65</v>
      </c>
      <c r="B55" s="19">
        <v>4283</v>
      </c>
      <c r="C55" s="46">
        <f t="shared" si="16"/>
        <v>23.09143843001941</v>
      </c>
      <c r="D55" s="19">
        <v>11858</v>
      </c>
      <c r="E55" s="46">
        <f t="shared" si="17"/>
        <v>63.93142117748545</v>
      </c>
      <c r="F55" s="19">
        <v>301</v>
      </c>
      <c r="G55" s="46">
        <f t="shared" si="18"/>
        <v>1.6228164761699373</v>
      </c>
      <c r="H55" s="19">
        <v>2106</v>
      </c>
      <c r="I55" s="46">
        <f t="shared" si="19"/>
        <v>11.35432391632521</v>
      </c>
      <c r="J55" s="19">
        <f t="shared" si="23"/>
        <v>18548</v>
      </c>
      <c r="K55" s="72">
        <f t="shared" si="23"/>
        <v>100</v>
      </c>
      <c r="L55" s="30"/>
      <c r="M55" s="19">
        <f t="shared" si="21"/>
        <v>18548</v>
      </c>
      <c r="N55" s="29">
        <f t="shared" si="22"/>
        <v>120.77879794230644</v>
      </c>
    </row>
    <row r="56" spans="1:14" s="53" customFormat="1" ht="10.5" customHeight="1">
      <c r="A56" s="19" t="s">
        <v>68</v>
      </c>
      <c r="B56" s="19">
        <v>4445</v>
      </c>
      <c r="C56" s="46">
        <f>B56/J56*100</f>
        <v>23.376281882724165</v>
      </c>
      <c r="D56" s="19">
        <v>12138</v>
      </c>
      <c r="E56" s="46">
        <f>D56/J56*100</f>
        <v>63.833815408887716</v>
      </c>
      <c r="F56" s="19">
        <v>293</v>
      </c>
      <c r="G56" s="46">
        <f>F56/J56*100</f>
        <v>1.5408887720220878</v>
      </c>
      <c r="H56" s="19">
        <v>2139</v>
      </c>
      <c r="I56" s="46">
        <f>H56/J56*100</f>
        <v>11.249013936366028</v>
      </c>
      <c r="J56" s="19">
        <f>SUM(H56,F56,D56,B56)</f>
        <v>19015</v>
      </c>
      <c r="K56" s="72">
        <f>SUM(I56,G56,E56,C56)</f>
        <v>100</v>
      </c>
      <c r="L56" s="30"/>
      <c r="M56" s="19">
        <f>SUM(J56)</f>
        <v>19015</v>
      </c>
      <c r="N56" s="29">
        <f t="shared" si="22"/>
        <v>123.81975646285082</v>
      </c>
    </row>
    <row r="57" spans="1:14" s="53" customFormat="1" ht="10.5" customHeight="1">
      <c r="A57" s="19" t="s">
        <v>72</v>
      </c>
      <c r="B57" s="19">
        <v>4645</v>
      </c>
      <c r="C57" s="46">
        <f t="shared" si="16"/>
        <v>23.83640375635039</v>
      </c>
      <c r="D57" s="19">
        <v>12302</v>
      </c>
      <c r="E57" s="46">
        <f t="shared" si="17"/>
        <v>63.129265664289015</v>
      </c>
      <c r="F57" s="19">
        <v>308</v>
      </c>
      <c r="G57" s="46">
        <f t="shared" si="18"/>
        <v>1.5805408734027815</v>
      </c>
      <c r="H57" s="19">
        <f>1794+241+197</f>
        <v>2232</v>
      </c>
      <c r="I57" s="46">
        <f t="shared" si="19"/>
        <v>11.453789705957817</v>
      </c>
      <c r="J57" s="19">
        <f t="shared" si="23"/>
        <v>19487</v>
      </c>
      <c r="K57" s="72">
        <f t="shared" si="23"/>
        <v>100</v>
      </c>
      <c r="L57" s="30"/>
      <c r="M57" s="19">
        <f t="shared" si="21"/>
        <v>19487</v>
      </c>
      <c r="N57" s="29">
        <f t="shared" si="22"/>
        <v>126.89327342579931</v>
      </c>
    </row>
    <row r="58" spans="1:14" s="53" customFormat="1" ht="10.5" customHeight="1">
      <c r="A58" s="19" t="s">
        <v>100</v>
      </c>
      <c r="B58" s="19">
        <v>4904</v>
      </c>
      <c r="C58" s="46">
        <f aca="true" t="shared" si="24" ref="C58:C63">B58/J58*100</f>
        <v>24.723972775397026</v>
      </c>
      <c r="D58" s="19">
        <v>12404</v>
      </c>
      <c r="E58" s="46">
        <f aca="true" t="shared" si="25" ref="E58:E63">D58/J58*100</f>
        <v>62.53592135114696</v>
      </c>
      <c r="F58" s="19">
        <v>297</v>
      </c>
      <c r="G58" s="46">
        <f aca="true" t="shared" si="26" ref="G58:G63">F58/J58*100</f>
        <v>1.4973531635996975</v>
      </c>
      <c r="H58" s="19">
        <v>2230</v>
      </c>
      <c r="I58" s="46">
        <f aca="true" t="shared" si="27" ref="I58:I63">H58/J58*100</f>
        <v>11.242752709856314</v>
      </c>
      <c r="J58" s="19">
        <f aca="true" t="shared" si="28" ref="J58:K60">SUM(H58,F58,D58,B58)</f>
        <v>19835</v>
      </c>
      <c r="K58" s="72">
        <f t="shared" si="28"/>
        <v>100</v>
      </c>
      <c r="L58" s="30"/>
      <c r="M58" s="19">
        <f aca="true" t="shared" si="29" ref="M58:M63">SUM(J58)</f>
        <v>19835</v>
      </c>
      <c r="N58" s="29">
        <f aca="true" t="shared" si="30" ref="N58:N63">M58/$M$42*100</f>
        <v>129.15934101712574</v>
      </c>
    </row>
    <row r="59" spans="1:14" s="53" customFormat="1" ht="10.5" customHeight="1">
      <c r="A59" s="19" t="s">
        <v>114</v>
      </c>
      <c r="B59" s="19">
        <v>5090</v>
      </c>
      <c r="C59" s="46">
        <f t="shared" si="24"/>
        <v>25.226743321603806</v>
      </c>
      <c r="D59" s="19">
        <v>12546</v>
      </c>
      <c r="E59" s="46">
        <f t="shared" si="25"/>
        <v>62.17970957030282</v>
      </c>
      <c r="F59" s="19">
        <v>297</v>
      </c>
      <c r="G59" s="46">
        <f t="shared" si="26"/>
        <v>1.4719730386083163</v>
      </c>
      <c r="H59" s="19">
        <v>2244</v>
      </c>
      <c r="I59" s="46">
        <f t="shared" si="27"/>
        <v>11.121574069485057</v>
      </c>
      <c r="J59" s="19">
        <f t="shared" si="28"/>
        <v>20177</v>
      </c>
      <c r="K59" s="72">
        <f t="shared" si="28"/>
        <v>100</v>
      </c>
      <c r="L59" s="30"/>
      <c r="M59" s="19">
        <f t="shared" si="29"/>
        <v>20177</v>
      </c>
      <c r="N59" s="29">
        <f t="shared" si="30"/>
        <v>131.38633847756725</v>
      </c>
    </row>
    <row r="60" spans="1:14" s="53" customFormat="1" ht="10.5" customHeight="1">
      <c r="A60" s="19" t="s">
        <v>124</v>
      </c>
      <c r="B60" s="19">
        <v>5246</v>
      </c>
      <c r="C60" s="46">
        <f t="shared" si="24"/>
        <v>25.596486948036105</v>
      </c>
      <c r="D60" s="19">
        <v>12738</v>
      </c>
      <c r="E60" s="46">
        <f t="shared" si="25"/>
        <v>62.15174432788485</v>
      </c>
      <c r="F60" s="19">
        <v>324</v>
      </c>
      <c r="G60" s="46">
        <f t="shared" si="26"/>
        <v>1.5808733837521345</v>
      </c>
      <c r="H60" s="19">
        <f>1762+252+173</f>
        <v>2187</v>
      </c>
      <c r="I60" s="46">
        <f t="shared" si="27"/>
        <v>10.67089534032691</v>
      </c>
      <c r="J60" s="19">
        <f t="shared" si="28"/>
        <v>20495</v>
      </c>
      <c r="K60" s="72">
        <f t="shared" si="28"/>
        <v>100</v>
      </c>
      <c r="L60" s="30"/>
      <c r="M60" s="19">
        <f t="shared" si="29"/>
        <v>20495</v>
      </c>
      <c r="N60" s="29">
        <f t="shared" si="30"/>
        <v>133.45705541446898</v>
      </c>
    </row>
    <row r="61" spans="1:14" s="53" customFormat="1" ht="10.5" customHeight="1">
      <c r="A61" s="19" t="s">
        <v>129</v>
      </c>
      <c r="B61" s="19">
        <v>5249</v>
      </c>
      <c r="C61" s="46">
        <f t="shared" si="24"/>
        <v>25.405353080683412</v>
      </c>
      <c r="D61" s="19">
        <v>12863</v>
      </c>
      <c r="E61" s="46">
        <f t="shared" si="25"/>
        <v>62.25739315618799</v>
      </c>
      <c r="F61" s="19">
        <v>324</v>
      </c>
      <c r="G61" s="46">
        <f t="shared" si="26"/>
        <v>1.5681719181065776</v>
      </c>
      <c r="H61" s="19">
        <v>2225</v>
      </c>
      <c r="I61" s="46">
        <f t="shared" si="27"/>
        <v>10.769081845022022</v>
      </c>
      <c r="J61" s="19">
        <f aca="true" t="shared" si="31" ref="J61:K63">SUM(H61,F61,D61,B61)</f>
        <v>20661</v>
      </c>
      <c r="K61" s="72">
        <f t="shared" si="31"/>
        <v>100</v>
      </c>
      <c r="L61" s="30"/>
      <c r="M61" s="19">
        <f t="shared" si="29"/>
        <v>20661</v>
      </c>
      <c r="N61" s="29">
        <f t="shared" si="30"/>
        <v>134.5379957022856</v>
      </c>
    </row>
    <row r="62" spans="1:14" s="53" customFormat="1" ht="10.5" customHeight="1">
      <c r="A62" s="19" t="s">
        <v>131</v>
      </c>
      <c r="B62" s="19">
        <v>5176</v>
      </c>
      <c r="C62" s="46">
        <f t="shared" si="24"/>
        <v>25.456155018934734</v>
      </c>
      <c r="D62" s="19">
        <v>12714</v>
      </c>
      <c r="E62" s="46">
        <f t="shared" si="25"/>
        <v>62.52889391629372</v>
      </c>
      <c r="F62" s="19">
        <v>312</v>
      </c>
      <c r="G62" s="46">
        <f t="shared" si="26"/>
        <v>1.5344513844489254</v>
      </c>
      <c r="H62" s="19">
        <v>2131</v>
      </c>
      <c r="I62" s="46">
        <f t="shared" si="27"/>
        <v>10.480499680322628</v>
      </c>
      <c r="J62" s="19">
        <f t="shared" si="31"/>
        <v>20333</v>
      </c>
      <c r="K62" s="72">
        <f t="shared" si="31"/>
        <v>100.00000000000001</v>
      </c>
      <c r="L62" s="30"/>
      <c r="M62" s="19">
        <f t="shared" si="29"/>
        <v>20333</v>
      </c>
      <c r="N62" s="29">
        <f t="shared" si="30"/>
        <v>132.40216188057562</v>
      </c>
    </row>
    <row r="63" spans="1:14" s="53" customFormat="1" ht="10.5" customHeight="1">
      <c r="A63" s="36" t="s">
        <v>142</v>
      </c>
      <c r="B63" s="36">
        <v>5124</v>
      </c>
      <c r="C63" s="49">
        <f t="shared" si="24"/>
        <v>25.454545454545453</v>
      </c>
      <c r="D63" s="36">
        <v>12564</v>
      </c>
      <c r="E63" s="49">
        <f t="shared" si="25"/>
        <v>62.414307004470935</v>
      </c>
      <c r="F63" s="36">
        <v>314</v>
      </c>
      <c r="G63" s="49">
        <f t="shared" si="26"/>
        <v>1.5598609041231992</v>
      </c>
      <c r="H63" s="36">
        <f>1718+226+184</f>
        <v>2128</v>
      </c>
      <c r="I63" s="49">
        <f t="shared" si="27"/>
        <v>10.571286636860409</v>
      </c>
      <c r="J63" s="36">
        <f t="shared" si="31"/>
        <v>20130</v>
      </c>
      <c r="K63" s="73">
        <f t="shared" si="31"/>
        <v>100</v>
      </c>
      <c r="L63" s="30"/>
      <c r="M63" s="36">
        <f t="shared" si="29"/>
        <v>20130</v>
      </c>
      <c r="N63" s="41">
        <f t="shared" si="30"/>
        <v>131.08028911896855</v>
      </c>
    </row>
    <row r="64" spans="1:14" ht="9.75">
      <c r="A64" s="53"/>
      <c r="B64" s="53"/>
      <c r="C64" s="46"/>
      <c r="D64" s="53"/>
      <c r="E64" s="46"/>
      <c r="F64" s="53"/>
      <c r="G64" s="46"/>
      <c r="H64" s="53"/>
      <c r="I64" s="46"/>
      <c r="J64" s="53"/>
      <c r="K64" s="91"/>
      <c r="M64" s="53"/>
      <c r="N64" s="46"/>
    </row>
    <row r="65" spans="1:14" ht="9.75">
      <c r="A65" s="6" t="s">
        <v>59</v>
      </c>
      <c r="B65" s="7"/>
      <c r="C65" s="8"/>
      <c r="D65" s="7"/>
      <c r="E65" s="10"/>
      <c r="F65" s="9"/>
      <c r="G65" s="7"/>
      <c r="H65" s="8"/>
      <c r="I65" s="7"/>
      <c r="J65" s="7"/>
      <c r="K65" s="7"/>
      <c r="L65" s="7"/>
      <c r="M65" s="7"/>
      <c r="N65" s="7"/>
    </row>
    <row r="66" spans="1:14" ht="11.25" customHeight="1">
      <c r="A66" s="6" t="s">
        <v>62</v>
      </c>
      <c r="B66" s="7"/>
      <c r="C66" s="8"/>
      <c r="D66" s="7"/>
      <c r="E66" s="10"/>
      <c r="F66" s="9"/>
      <c r="G66" s="7"/>
      <c r="H66" s="8"/>
      <c r="I66" s="7"/>
      <c r="J66" s="7"/>
      <c r="K66" s="7"/>
      <c r="L66" s="7"/>
      <c r="M66" s="7"/>
      <c r="N66" s="7"/>
    </row>
    <row r="68" spans="1:14" ht="9.75">
      <c r="A68" s="11"/>
      <c r="B68" s="12" t="s">
        <v>7</v>
      </c>
      <c r="C68" s="13"/>
      <c r="D68" s="12" t="s">
        <v>6</v>
      </c>
      <c r="E68" s="13"/>
      <c r="F68" s="12" t="s">
        <v>0</v>
      </c>
      <c r="G68" s="13"/>
      <c r="H68" s="12" t="s">
        <v>29</v>
      </c>
      <c r="I68" s="13"/>
      <c r="J68" s="12" t="s">
        <v>4</v>
      </c>
      <c r="K68" s="14"/>
      <c r="M68" s="12" t="s">
        <v>11</v>
      </c>
      <c r="N68" s="15"/>
    </row>
    <row r="69" spans="1:14" ht="9.75">
      <c r="A69" s="16" t="s">
        <v>12</v>
      </c>
      <c r="B69" s="17" t="s">
        <v>5</v>
      </c>
      <c r="C69" s="18"/>
      <c r="D69" s="16" t="s">
        <v>8</v>
      </c>
      <c r="E69" s="8"/>
      <c r="F69" s="19"/>
      <c r="H69" s="16" t="s">
        <v>33</v>
      </c>
      <c r="I69" s="8"/>
      <c r="J69" s="19"/>
      <c r="K69" s="20"/>
      <c r="M69" s="16" t="s">
        <v>10</v>
      </c>
      <c r="N69" s="21"/>
    </row>
    <row r="70" spans="1:14" s="81" customFormat="1" ht="9.75">
      <c r="A70" s="22"/>
      <c r="B70" s="61" t="s">
        <v>13</v>
      </c>
      <c r="C70" s="74" t="s">
        <v>14</v>
      </c>
      <c r="D70" s="61" t="s">
        <v>13</v>
      </c>
      <c r="E70" s="74" t="s">
        <v>14</v>
      </c>
      <c r="F70" s="61" t="s">
        <v>13</v>
      </c>
      <c r="G70" s="74" t="s">
        <v>14</v>
      </c>
      <c r="H70" s="61" t="s">
        <v>13</v>
      </c>
      <c r="I70" s="74" t="s">
        <v>14</v>
      </c>
      <c r="J70" s="61" t="s">
        <v>13</v>
      </c>
      <c r="K70" s="75" t="s">
        <v>14</v>
      </c>
      <c r="L70" s="26"/>
      <c r="M70" s="61" t="s">
        <v>13</v>
      </c>
      <c r="N70" s="75" t="s">
        <v>14</v>
      </c>
    </row>
    <row r="71" spans="1:14" s="53" customFormat="1" ht="10.5" customHeight="1">
      <c r="A71" s="19" t="s">
        <v>15</v>
      </c>
      <c r="B71" s="19">
        <v>74249</v>
      </c>
      <c r="C71" s="46">
        <v>16.78136915215087</v>
      </c>
      <c r="D71" s="19">
        <v>329582</v>
      </c>
      <c r="E71" s="42">
        <v>74.49039324306305</v>
      </c>
      <c r="F71" s="19">
        <v>14147</v>
      </c>
      <c r="G71" s="42">
        <v>3.1974306643251538</v>
      </c>
      <c r="H71" s="19">
        <v>24471</v>
      </c>
      <c r="I71" s="46">
        <v>5.530806940460935</v>
      </c>
      <c r="J71" s="19">
        <v>442449</v>
      </c>
      <c r="K71" s="72">
        <v>100</v>
      </c>
      <c r="L71" s="30"/>
      <c r="M71" s="19">
        <v>442449</v>
      </c>
      <c r="N71" s="44">
        <v>98.14903958135996</v>
      </c>
    </row>
    <row r="72" spans="1:14" s="53" customFormat="1" ht="10.5" customHeight="1">
      <c r="A72" s="19" t="s">
        <v>16</v>
      </c>
      <c r="B72" s="19">
        <v>74895</v>
      </c>
      <c r="C72" s="46">
        <v>16.68084670414354</v>
      </c>
      <c r="D72" s="19">
        <v>334864</v>
      </c>
      <c r="E72" s="46">
        <v>74.58194873805091</v>
      </c>
      <c r="F72" s="19">
        <v>14181</v>
      </c>
      <c r="G72" s="46">
        <v>3.158436305647367</v>
      </c>
      <c r="H72" s="19">
        <v>25048</v>
      </c>
      <c r="I72" s="46">
        <v>5.578768252158187</v>
      </c>
      <c r="J72" s="19">
        <v>448988</v>
      </c>
      <c r="K72" s="72">
        <v>100</v>
      </c>
      <c r="L72" s="30"/>
      <c r="M72" s="19">
        <v>448988</v>
      </c>
      <c r="N72" s="44">
        <v>99.59959449237233</v>
      </c>
    </row>
    <row r="73" spans="1:14" s="53" customFormat="1" ht="10.5" customHeight="1">
      <c r="A73" s="19" t="s">
        <v>17</v>
      </c>
      <c r="B73" s="19">
        <v>75027</v>
      </c>
      <c r="C73" s="46">
        <v>16.60194239207642</v>
      </c>
      <c r="D73" s="19">
        <v>337616</v>
      </c>
      <c r="E73" s="46">
        <v>74.70752372670204</v>
      </c>
      <c r="F73" s="19">
        <v>14157</v>
      </c>
      <c r="G73" s="46">
        <v>3.1326548901678843</v>
      </c>
      <c r="H73" s="19">
        <v>25117</v>
      </c>
      <c r="I73" s="46">
        <v>5.557878991053667</v>
      </c>
      <c r="J73" s="19">
        <v>451917</v>
      </c>
      <c r="K73" s="72">
        <v>100</v>
      </c>
      <c r="L73" s="30"/>
      <c r="M73" s="19">
        <v>451917</v>
      </c>
      <c r="N73" s="44">
        <v>100.24933838812937</v>
      </c>
    </row>
    <row r="74" spans="1:14" s="53" customFormat="1" ht="10.5" customHeight="1">
      <c r="A74" s="19" t="s">
        <v>18</v>
      </c>
      <c r="B74" s="19">
        <v>74452</v>
      </c>
      <c r="C74" s="46">
        <v>16.515784406590164</v>
      </c>
      <c r="D74" s="19">
        <v>337337</v>
      </c>
      <c r="E74" s="46">
        <v>74.83190732775353</v>
      </c>
      <c r="F74" s="19">
        <v>13404</v>
      </c>
      <c r="G74" s="46">
        <v>2.973426827834505</v>
      </c>
      <c r="H74" s="19">
        <v>25600</v>
      </c>
      <c r="I74" s="46">
        <v>5.678881437821794</v>
      </c>
      <c r="J74" s="19">
        <v>450793</v>
      </c>
      <c r="K74" s="72">
        <v>100</v>
      </c>
      <c r="L74" s="30"/>
      <c r="M74" s="33">
        <v>450793</v>
      </c>
      <c r="N74" s="34">
        <v>100</v>
      </c>
    </row>
    <row r="75" spans="1:14" s="53" customFormat="1" ht="10.5" customHeight="1">
      <c r="A75" s="19" t="s">
        <v>19</v>
      </c>
      <c r="B75" s="19">
        <v>74026</v>
      </c>
      <c r="C75" s="46">
        <v>16.53196359778907</v>
      </c>
      <c r="D75" s="19">
        <v>334845</v>
      </c>
      <c r="E75" s="46">
        <v>74.77974429121768</v>
      </c>
      <c r="F75" s="19">
        <v>13568</v>
      </c>
      <c r="G75" s="46">
        <v>3.030093238791804</v>
      </c>
      <c r="H75" s="19">
        <v>25336</v>
      </c>
      <c r="I75" s="46">
        <v>5.6581988722014405</v>
      </c>
      <c r="J75" s="19">
        <v>447775</v>
      </c>
      <c r="K75" s="72">
        <v>100</v>
      </c>
      <c r="L75" s="30"/>
      <c r="M75" s="19">
        <v>447775</v>
      </c>
      <c r="N75" s="44">
        <v>99.33051311799429</v>
      </c>
    </row>
    <row r="76" spans="1:14" s="53" customFormat="1" ht="10.5" customHeight="1">
      <c r="A76" s="19" t="s">
        <v>20</v>
      </c>
      <c r="B76" s="19">
        <v>73337</v>
      </c>
      <c r="C76" s="46">
        <v>16.597075590618896</v>
      </c>
      <c r="D76" s="19">
        <v>330828</v>
      </c>
      <c r="E76" s="46">
        <v>74.87049270481842</v>
      </c>
      <c r="F76" s="19">
        <v>13469</v>
      </c>
      <c r="G76" s="46">
        <v>3.048202287113543</v>
      </c>
      <c r="H76" s="19">
        <v>24233</v>
      </c>
      <c r="I76" s="46">
        <v>5.484229417449142</v>
      </c>
      <c r="J76" s="19">
        <v>441867</v>
      </c>
      <c r="K76" s="72">
        <v>100</v>
      </c>
      <c r="L76" s="30"/>
      <c r="M76" s="19">
        <v>441867</v>
      </c>
      <c r="N76" s="44">
        <v>98.01993376117198</v>
      </c>
    </row>
    <row r="77" spans="1:14" s="53" customFormat="1" ht="10.5" customHeight="1">
      <c r="A77" s="19" t="s">
        <v>21</v>
      </c>
      <c r="B77" s="19">
        <v>71596</v>
      </c>
      <c r="C77" s="46">
        <v>16.420159394530128</v>
      </c>
      <c r="D77" s="19">
        <v>327187</v>
      </c>
      <c r="E77" s="46">
        <v>75.03858723697036</v>
      </c>
      <c r="F77" s="19">
        <v>13659</v>
      </c>
      <c r="G77" s="46">
        <v>3.1326185425147637</v>
      </c>
      <c r="H77" s="19">
        <v>23583</v>
      </c>
      <c r="I77" s="46">
        <v>5.408634825984748</v>
      </c>
      <c r="J77" s="19">
        <v>436025</v>
      </c>
      <c r="K77" s="72">
        <v>100</v>
      </c>
      <c r="L77" s="30"/>
      <c r="M77" s="19">
        <v>436025</v>
      </c>
      <c r="N77" s="44">
        <v>96.72399527055656</v>
      </c>
    </row>
    <row r="78" spans="1:14" s="53" customFormat="1" ht="10.5" customHeight="1">
      <c r="A78" s="19" t="s">
        <v>22</v>
      </c>
      <c r="B78" s="19">
        <v>70336</v>
      </c>
      <c r="C78" s="46">
        <v>16.31823528456454</v>
      </c>
      <c r="D78" s="19">
        <v>323981</v>
      </c>
      <c r="E78" s="46">
        <v>75.16489686260954</v>
      </c>
      <c r="F78" s="19">
        <v>13595</v>
      </c>
      <c r="G78" s="46">
        <v>3.1540947550849485</v>
      </c>
      <c r="H78" s="19">
        <v>23115</v>
      </c>
      <c r="I78" s="29">
        <v>5.362773097740977</v>
      </c>
      <c r="J78" s="19">
        <v>431027</v>
      </c>
      <c r="K78" s="72">
        <v>100</v>
      </c>
      <c r="L78" s="30"/>
      <c r="M78" s="19">
        <v>431027</v>
      </c>
      <c r="N78" s="44">
        <v>95.61528240234432</v>
      </c>
    </row>
    <row r="79" spans="1:14" s="53" customFormat="1" ht="10.5" customHeight="1">
      <c r="A79" s="19" t="s">
        <v>23</v>
      </c>
      <c r="B79" s="19">
        <v>69690</v>
      </c>
      <c r="C79" s="46">
        <v>16.24074238067051</v>
      </c>
      <c r="D79" s="19">
        <v>322705</v>
      </c>
      <c r="E79" s="46">
        <v>75.20402884135855</v>
      </c>
      <c r="F79" s="19">
        <v>13456</v>
      </c>
      <c r="G79" s="46">
        <v>3.135821918127456</v>
      </c>
      <c r="H79" s="19">
        <v>23255</v>
      </c>
      <c r="I79" s="29">
        <v>5.419406859843488</v>
      </c>
      <c r="J79" s="19">
        <v>429106</v>
      </c>
      <c r="K79" s="72">
        <v>100</v>
      </c>
      <c r="L79" s="30"/>
      <c r="M79" s="19">
        <v>429106</v>
      </c>
      <c r="N79" s="44">
        <v>95.18914446320152</v>
      </c>
    </row>
    <row r="80" spans="1:14" s="53" customFormat="1" ht="10.5" customHeight="1">
      <c r="A80" s="19" t="s">
        <v>36</v>
      </c>
      <c r="B80" s="19">
        <v>69929</v>
      </c>
      <c r="C80" s="46">
        <v>16.25639583134765</v>
      </c>
      <c r="D80" s="19">
        <v>323332</v>
      </c>
      <c r="E80" s="46">
        <v>75.16499559469317</v>
      </c>
      <c r="F80" s="19">
        <v>13514</v>
      </c>
      <c r="G80" s="46">
        <v>3.141599812164226</v>
      </c>
      <c r="H80" s="19">
        <v>23388</v>
      </c>
      <c r="I80" s="46">
        <v>5.437008761794948</v>
      </c>
      <c r="J80" s="19">
        <v>430163</v>
      </c>
      <c r="K80" s="72">
        <v>100</v>
      </c>
      <c r="L80" s="30"/>
      <c r="M80" s="19">
        <v>430163</v>
      </c>
      <c r="N80" s="44">
        <v>95.42362015381782</v>
      </c>
    </row>
    <row r="81" spans="1:14" ht="10.5" customHeight="1">
      <c r="A81" s="19" t="s">
        <v>37</v>
      </c>
      <c r="B81" s="19">
        <v>71976</v>
      </c>
      <c r="C81" s="46">
        <v>16.516553039255957</v>
      </c>
      <c r="D81" s="19">
        <v>327337</v>
      </c>
      <c r="E81" s="46">
        <v>75.11502337183126</v>
      </c>
      <c r="F81" s="19">
        <v>13616</v>
      </c>
      <c r="G81" s="46">
        <v>3.124505198712197</v>
      </c>
      <c r="H81" s="19">
        <v>22852</v>
      </c>
      <c r="I81" s="46">
        <v>5.243918390200582</v>
      </c>
      <c r="J81" s="19">
        <v>435781</v>
      </c>
      <c r="K81" s="72">
        <v>100</v>
      </c>
      <c r="M81" s="19">
        <v>435781</v>
      </c>
      <c r="N81" s="29">
        <v>96.66986843185231</v>
      </c>
    </row>
    <row r="82" spans="1:14" s="53" customFormat="1" ht="10.5" customHeight="1">
      <c r="A82" s="19" t="s">
        <v>41</v>
      </c>
      <c r="B82" s="19">
        <v>74072</v>
      </c>
      <c r="C82" s="46">
        <v>16.656098076516592</v>
      </c>
      <c r="D82" s="19">
        <v>333559</v>
      </c>
      <c r="E82" s="46">
        <v>75.00528429507504</v>
      </c>
      <c r="F82" s="19">
        <v>13951</v>
      </c>
      <c r="G82" s="46">
        <v>3.137072365610257</v>
      </c>
      <c r="H82" s="19">
        <v>23132</v>
      </c>
      <c r="I82" s="46">
        <v>5.201545262798113</v>
      </c>
      <c r="J82" s="19">
        <v>444714</v>
      </c>
      <c r="K82" s="72">
        <v>100</v>
      </c>
      <c r="L82" s="30"/>
      <c r="M82" s="19">
        <v>444714</v>
      </c>
      <c r="N82" s="29">
        <v>98.65148748982348</v>
      </c>
    </row>
    <row r="83" spans="1:14" s="53" customFormat="1" ht="10.5" customHeight="1">
      <c r="A83" s="19" t="s">
        <v>42</v>
      </c>
      <c r="B83" s="19">
        <f aca="true" t="shared" si="32" ref="B83:B95">SUM(B51,B19)</f>
        <v>75298</v>
      </c>
      <c r="C83" s="46">
        <f aca="true" t="shared" si="33" ref="C83:C89">B83/J83*100</f>
        <v>16.64261196487498</v>
      </c>
      <c r="D83" s="19">
        <f aca="true" t="shared" si="34" ref="D83:D95">SUM(D51,D19)</f>
        <v>339908</v>
      </c>
      <c r="E83" s="46">
        <f aca="true" t="shared" si="35" ref="E83:E89">D83/J83*100</f>
        <v>75.12758569625653</v>
      </c>
      <c r="F83" s="19">
        <f aca="true" t="shared" si="36" ref="F83:F95">SUM(F51,F19)</f>
        <v>14054</v>
      </c>
      <c r="G83" s="46">
        <f aca="true" t="shared" si="37" ref="G83:G89">F83/J83*100</f>
        <v>3.106261368885667</v>
      </c>
      <c r="H83" s="19">
        <f aca="true" t="shared" si="38" ref="H83:H95">SUM(H51,H19)</f>
        <v>23181</v>
      </c>
      <c r="I83" s="46">
        <f aca="true" t="shared" si="39" ref="I83:I89">H83/J83*100</f>
        <v>5.123540969982827</v>
      </c>
      <c r="J83" s="19">
        <f aca="true" t="shared" si="40" ref="J83:K85">SUM(H83,F83,D83,B83)</f>
        <v>452441</v>
      </c>
      <c r="K83" s="72">
        <f t="shared" si="40"/>
        <v>100</v>
      </c>
      <c r="L83" s="30"/>
      <c r="M83" s="19">
        <f aca="true" t="shared" si="41" ref="M83:M89">SUM(J83)</f>
        <v>452441</v>
      </c>
      <c r="N83" s="29">
        <f>M83/M74*100</f>
        <v>100.36557799255978</v>
      </c>
    </row>
    <row r="84" spans="1:14" s="53" customFormat="1" ht="10.5" customHeight="1">
      <c r="A84" s="19" t="s">
        <v>43</v>
      </c>
      <c r="B84" s="19">
        <f t="shared" si="32"/>
        <v>76311</v>
      </c>
      <c r="C84" s="46">
        <f t="shared" si="33"/>
        <v>16.685434163257543</v>
      </c>
      <c r="D84" s="19">
        <f t="shared" si="34"/>
        <v>344092</v>
      </c>
      <c r="E84" s="46">
        <f t="shared" si="35"/>
        <v>75.2358691683193</v>
      </c>
      <c r="F84" s="19">
        <f t="shared" si="36"/>
        <v>13912</v>
      </c>
      <c r="G84" s="46">
        <f t="shared" si="37"/>
        <v>3.0418650008418044</v>
      </c>
      <c r="H84" s="19">
        <f t="shared" si="38"/>
        <v>23036</v>
      </c>
      <c r="I84" s="46">
        <f t="shared" si="39"/>
        <v>5.036831667581354</v>
      </c>
      <c r="J84" s="19">
        <f t="shared" si="40"/>
        <v>457351</v>
      </c>
      <c r="K84" s="72">
        <f t="shared" si="40"/>
        <v>100</v>
      </c>
      <c r="L84" s="30"/>
      <c r="M84" s="19">
        <f t="shared" si="41"/>
        <v>457351</v>
      </c>
      <c r="N84" s="29">
        <f aca="true" t="shared" si="42" ref="N84:N89">M84/$M$74*100</f>
        <v>101.45476970582949</v>
      </c>
    </row>
    <row r="85" spans="1:14" s="53" customFormat="1" ht="10.5" customHeight="1">
      <c r="A85" s="19" t="s">
        <v>63</v>
      </c>
      <c r="B85" s="19">
        <f t="shared" si="32"/>
        <v>76528</v>
      </c>
      <c r="C85" s="46">
        <f t="shared" si="33"/>
        <v>16.726444559556047</v>
      </c>
      <c r="D85" s="19">
        <f t="shared" si="34"/>
        <v>344332</v>
      </c>
      <c r="E85" s="46">
        <f t="shared" si="35"/>
        <v>75.25938359921928</v>
      </c>
      <c r="F85" s="19">
        <f t="shared" si="36"/>
        <v>14034</v>
      </c>
      <c r="G85" s="46">
        <f t="shared" si="37"/>
        <v>3.067359959084382</v>
      </c>
      <c r="H85" s="19">
        <f t="shared" si="38"/>
        <v>22633</v>
      </c>
      <c r="I85" s="46">
        <f t="shared" si="39"/>
        <v>4.946811882140289</v>
      </c>
      <c r="J85" s="19">
        <f t="shared" si="40"/>
        <v>457527</v>
      </c>
      <c r="K85" s="72">
        <f t="shared" si="40"/>
        <v>99.99999999999999</v>
      </c>
      <c r="L85" s="30"/>
      <c r="M85" s="19">
        <f t="shared" si="41"/>
        <v>457527</v>
      </c>
      <c r="N85" s="29">
        <f t="shared" si="42"/>
        <v>101.49381201571452</v>
      </c>
    </row>
    <row r="86" spans="1:14" s="53" customFormat="1" ht="10.5" customHeight="1">
      <c r="A86" s="19" t="s">
        <v>64</v>
      </c>
      <c r="B86" s="19">
        <f t="shared" si="32"/>
        <v>76459</v>
      </c>
      <c r="C86" s="46">
        <f t="shared" si="33"/>
        <v>16.746098147523533</v>
      </c>
      <c r="D86" s="19">
        <f t="shared" si="34"/>
        <v>343418</v>
      </c>
      <c r="E86" s="46">
        <f t="shared" si="35"/>
        <v>75.21562580763856</v>
      </c>
      <c r="F86" s="19">
        <f t="shared" si="36"/>
        <v>14223</v>
      </c>
      <c r="G86" s="46">
        <f t="shared" si="37"/>
        <v>3.1151303829794688</v>
      </c>
      <c r="H86" s="19">
        <f t="shared" si="38"/>
        <v>22478</v>
      </c>
      <c r="I86" s="46">
        <f t="shared" si="39"/>
        <v>4.923145661858434</v>
      </c>
      <c r="J86" s="19">
        <f aca="true" t="shared" si="43" ref="J86:K89">SUM(H86,F86,D86,B86)</f>
        <v>456578</v>
      </c>
      <c r="K86" s="72">
        <f t="shared" si="43"/>
        <v>100</v>
      </c>
      <c r="L86" s="30"/>
      <c r="M86" s="19">
        <f t="shared" si="41"/>
        <v>456578</v>
      </c>
      <c r="N86" s="29">
        <f t="shared" si="42"/>
        <v>101.28329410616404</v>
      </c>
    </row>
    <row r="87" spans="1:14" s="53" customFormat="1" ht="10.5" customHeight="1">
      <c r="A87" s="19" t="s">
        <v>65</v>
      </c>
      <c r="B87" s="19">
        <f t="shared" si="32"/>
        <v>76632</v>
      </c>
      <c r="C87" s="46">
        <f t="shared" si="33"/>
        <v>16.853532265655584</v>
      </c>
      <c r="D87" s="19">
        <f t="shared" si="34"/>
        <v>341319</v>
      </c>
      <c r="E87" s="46">
        <f t="shared" si="35"/>
        <v>75.06564854605516</v>
      </c>
      <c r="F87" s="19">
        <f t="shared" si="36"/>
        <v>14278</v>
      </c>
      <c r="G87" s="46">
        <f t="shared" si="37"/>
        <v>3.1401338042727636</v>
      </c>
      <c r="H87" s="19">
        <f t="shared" si="38"/>
        <v>22465</v>
      </c>
      <c r="I87" s="46">
        <f t="shared" si="39"/>
        <v>4.940685384016503</v>
      </c>
      <c r="J87" s="19">
        <f t="shared" si="43"/>
        <v>454694</v>
      </c>
      <c r="K87" s="72">
        <f t="shared" si="43"/>
        <v>100.00000000000001</v>
      </c>
      <c r="L87" s="30"/>
      <c r="M87" s="19">
        <f t="shared" si="41"/>
        <v>454694</v>
      </c>
      <c r="N87" s="29">
        <f t="shared" si="42"/>
        <v>100.86536392534933</v>
      </c>
    </row>
    <row r="88" spans="1:14" s="53" customFormat="1" ht="10.5" customHeight="1">
      <c r="A88" s="19" t="s">
        <v>70</v>
      </c>
      <c r="B88" s="19">
        <f t="shared" si="32"/>
        <v>77448</v>
      </c>
      <c r="C88" s="46">
        <f>B88/J88*100</f>
        <v>17.258222657990906</v>
      </c>
      <c r="D88" s="19">
        <f t="shared" si="34"/>
        <v>335863</v>
      </c>
      <c r="E88" s="46">
        <f>D88/J88*100</f>
        <v>74.84245476423924</v>
      </c>
      <c r="F88" s="19">
        <f t="shared" si="36"/>
        <v>13794</v>
      </c>
      <c r="G88" s="46">
        <f>F88/J88*100</f>
        <v>3.07380336928425</v>
      </c>
      <c r="H88" s="19">
        <f t="shared" si="38"/>
        <v>21655</v>
      </c>
      <c r="I88" s="46">
        <f>H88/J88*100</f>
        <v>4.825519208485605</v>
      </c>
      <c r="J88" s="19">
        <f>SUM(H88,F88,D88,B88)</f>
        <v>448760</v>
      </c>
      <c r="K88" s="72">
        <f>SUM(I88,G88,E88,C88)</f>
        <v>100</v>
      </c>
      <c r="L88" s="30"/>
      <c r="M88" s="19">
        <f>SUM(J88)</f>
        <v>448760</v>
      </c>
      <c r="N88" s="29">
        <f t="shared" si="42"/>
        <v>99.54901695456672</v>
      </c>
    </row>
    <row r="89" spans="1:14" s="53" customFormat="1" ht="10.5" customHeight="1">
      <c r="A89" s="19" t="s">
        <v>72</v>
      </c>
      <c r="B89" s="19">
        <f t="shared" si="32"/>
        <v>77545</v>
      </c>
      <c r="C89" s="46">
        <f t="shared" si="33"/>
        <v>17.45302234716086</v>
      </c>
      <c r="D89" s="19">
        <f t="shared" si="34"/>
        <v>331866</v>
      </c>
      <c r="E89" s="46">
        <f t="shared" si="35"/>
        <v>74.69294879441468</v>
      </c>
      <c r="F89" s="19">
        <f t="shared" si="36"/>
        <v>13598</v>
      </c>
      <c r="G89" s="46">
        <f t="shared" si="37"/>
        <v>3.0604964585298005</v>
      </c>
      <c r="H89" s="19">
        <f t="shared" si="38"/>
        <v>21298</v>
      </c>
      <c r="I89" s="46">
        <f t="shared" si="39"/>
        <v>4.7935323998946675</v>
      </c>
      <c r="J89" s="19">
        <f t="shared" si="43"/>
        <v>444307</v>
      </c>
      <c r="K89" s="72">
        <f t="shared" si="43"/>
        <v>100</v>
      </c>
      <c r="L89" s="30"/>
      <c r="M89" s="19">
        <f t="shared" si="41"/>
        <v>444307</v>
      </c>
      <c r="N89" s="29">
        <f t="shared" si="42"/>
        <v>98.56120214821436</v>
      </c>
    </row>
    <row r="90" spans="1:14" s="53" customFormat="1" ht="10.5" customHeight="1">
      <c r="A90" s="19" t="s">
        <v>100</v>
      </c>
      <c r="B90" s="19">
        <f t="shared" si="32"/>
        <v>77631</v>
      </c>
      <c r="C90" s="46">
        <f aca="true" t="shared" si="44" ref="C90:C95">B90/J90*100</f>
        <v>17.62258240261509</v>
      </c>
      <c r="D90" s="19">
        <f t="shared" si="34"/>
        <v>328304</v>
      </c>
      <c r="E90" s="46">
        <f aca="true" t="shared" si="45" ref="E90:E95">D90/J90*100</f>
        <v>74.52646871878689</v>
      </c>
      <c r="F90" s="19">
        <f t="shared" si="36"/>
        <v>13523</v>
      </c>
      <c r="G90" s="46">
        <f aca="true" t="shared" si="46" ref="G90:G95">F90/J90*100</f>
        <v>3.0697811677108873</v>
      </c>
      <c r="H90" s="19">
        <f t="shared" si="38"/>
        <v>21062</v>
      </c>
      <c r="I90" s="46">
        <f aca="true" t="shared" si="47" ref="I90:I95">H90/J90*100</f>
        <v>4.781167710887133</v>
      </c>
      <c r="J90" s="19">
        <f aca="true" t="shared" si="48" ref="J90:K92">SUM(H90,F90,D90,B90)</f>
        <v>440520</v>
      </c>
      <c r="K90" s="72">
        <f t="shared" si="48"/>
        <v>100</v>
      </c>
      <c r="L90" s="30"/>
      <c r="M90" s="19">
        <f aca="true" t="shared" si="49" ref="M90:M95">SUM(J90)</f>
        <v>440520</v>
      </c>
      <c r="N90" s="29">
        <f aca="true" t="shared" si="50" ref="N90:N95">M90/$M$74*100</f>
        <v>97.72112699176783</v>
      </c>
    </row>
    <row r="91" spans="1:14" s="53" customFormat="1" ht="10.5" customHeight="1">
      <c r="A91" s="19" t="s">
        <v>114</v>
      </c>
      <c r="B91" s="19">
        <f t="shared" si="32"/>
        <v>78688</v>
      </c>
      <c r="C91" s="46">
        <f t="shared" si="44"/>
        <v>17.924618559706968</v>
      </c>
      <c r="D91" s="19">
        <f t="shared" si="34"/>
        <v>325870</v>
      </c>
      <c r="E91" s="46">
        <f t="shared" si="45"/>
        <v>74.2310828849597</v>
      </c>
      <c r="F91" s="19">
        <f t="shared" si="36"/>
        <v>13757</v>
      </c>
      <c r="G91" s="46">
        <f t="shared" si="46"/>
        <v>3.1337558144302653</v>
      </c>
      <c r="H91" s="19">
        <f t="shared" si="38"/>
        <v>20679</v>
      </c>
      <c r="I91" s="46">
        <f t="shared" si="47"/>
        <v>4.7105427409030645</v>
      </c>
      <c r="J91" s="19">
        <f t="shared" si="48"/>
        <v>438994</v>
      </c>
      <c r="K91" s="72">
        <f t="shared" si="48"/>
        <v>100</v>
      </c>
      <c r="L91" s="30"/>
      <c r="M91" s="19">
        <f t="shared" si="49"/>
        <v>438994</v>
      </c>
      <c r="N91" s="29">
        <f t="shared" si="50"/>
        <v>97.38261241856017</v>
      </c>
    </row>
    <row r="92" spans="1:14" s="53" customFormat="1" ht="10.5" customHeight="1">
      <c r="A92" s="19" t="s">
        <v>124</v>
      </c>
      <c r="B92" s="19">
        <f t="shared" si="32"/>
        <v>80114</v>
      </c>
      <c r="C92" s="46">
        <f t="shared" si="44"/>
        <v>18.292371062461754</v>
      </c>
      <c r="D92" s="19">
        <f t="shared" si="34"/>
        <v>324174</v>
      </c>
      <c r="E92" s="46">
        <f t="shared" si="45"/>
        <v>74.01841247225799</v>
      </c>
      <c r="F92" s="19">
        <f t="shared" si="36"/>
        <v>13544</v>
      </c>
      <c r="G92" s="46">
        <f t="shared" si="46"/>
        <v>3.0924916203158253</v>
      </c>
      <c r="H92" s="19">
        <f t="shared" si="38"/>
        <v>20132</v>
      </c>
      <c r="I92" s="46">
        <f t="shared" si="47"/>
        <v>4.5967248449644265</v>
      </c>
      <c r="J92" s="19">
        <f t="shared" si="48"/>
        <v>437964</v>
      </c>
      <c r="K92" s="72">
        <f t="shared" si="48"/>
        <v>100</v>
      </c>
      <c r="L92" s="30"/>
      <c r="M92" s="19">
        <f t="shared" si="49"/>
        <v>437964</v>
      </c>
      <c r="N92" s="29">
        <f t="shared" si="50"/>
        <v>97.15412617321032</v>
      </c>
    </row>
    <row r="93" spans="1:14" s="53" customFormat="1" ht="10.5" customHeight="1">
      <c r="A93" s="19" t="s">
        <v>129</v>
      </c>
      <c r="B93" s="19">
        <f t="shared" si="32"/>
        <v>81771</v>
      </c>
      <c r="C93" s="46">
        <f t="shared" si="44"/>
        <v>18.690172522559585</v>
      </c>
      <c r="D93" s="19">
        <f t="shared" si="34"/>
        <v>322230</v>
      </c>
      <c r="E93" s="46">
        <f t="shared" si="45"/>
        <v>73.65122466332045</v>
      </c>
      <c r="F93" s="19">
        <f t="shared" si="36"/>
        <v>13445</v>
      </c>
      <c r="G93" s="46">
        <f t="shared" si="46"/>
        <v>3.073086663558152</v>
      </c>
      <c r="H93" s="19">
        <f t="shared" si="38"/>
        <v>20062</v>
      </c>
      <c r="I93" s="46">
        <f t="shared" si="47"/>
        <v>4.585516150561818</v>
      </c>
      <c r="J93" s="19">
        <f aca="true" t="shared" si="51" ref="J93:K95">SUM(H93,F93,D93,B93)</f>
        <v>437508</v>
      </c>
      <c r="K93" s="72">
        <f t="shared" si="51"/>
        <v>100</v>
      </c>
      <c r="L93" s="30"/>
      <c r="M93" s="19">
        <f t="shared" si="49"/>
        <v>437508</v>
      </c>
      <c r="N93" s="29">
        <f t="shared" si="50"/>
        <v>97.05297109759911</v>
      </c>
    </row>
    <row r="94" spans="1:14" s="53" customFormat="1" ht="10.5" customHeight="1">
      <c r="A94" s="19" t="s">
        <v>131</v>
      </c>
      <c r="B94" s="19">
        <f t="shared" si="32"/>
        <v>83645</v>
      </c>
      <c r="C94" s="46">
        <f t="shared" si="44"/>
        <v>19.072603355063492</v>
      </c>
      <c r="D94" s="19">
        <f t="shared" si="34"/>
        <v>321358</v>
      </c>
      <c r="E94" s="46">
        <f t="shared" si="45"/>
        <v>73.2755534577858</v>
      </c>
      <c r="F94" s="19">
        <f t="shared" si="36"/>
        <v>13529</v>
      </c>
      <c r="G94" s="46">
        <f t="shared" si="46"/>
        <v>3.0848616270028573</v>
      </c>
      <c r="H94" s="19">
        <f t="shared" si="38"/>
        <v>20029</v>
      </c>
      <c r="I94" s="46">
        <f t="shared" si="47"/>
        <v>4.566981560147847</v>
      </c>
      <c r="J94" s="19">
        <f t="shared" si="51"/>
        <v>438561</v>
      </c>
      <c r="K94" s="72">
        <f t="shared" si="51"/>
        <v>100</v>
      </c>
      <c r="L94" s="30"/>
      <c r="M94" s="19">
        <f t="shared" si="49"/>
        <v>438561</v>
      </c>
      <c r="N94" s="29">
        <f t="shared" si="50"/>
        <v>97.28655946299078</v>
      </c>
    </row>
    <row r="95" spans="1:14" s="53" customFormat="1" ht="10.5" customHeight="1">
      <c r="A95" s="36" t="s">
        <v>142</v>
      </c>
      <c r="B95" s="36">
        <f t="shared" si="32"/>
        <v>85498</v>
      </c>
      <c r="C95" s="49">
        <f t="shared" si="44"/>
        <v>19.46068735389917</v>
      </c>
      <c r="D95" s="36">
        <f t="shared" si="34"/>
        <v>320019</v>
      </c>
      <c r="E95" s="49">
        <f t="shared" si="45"/>
        <v>72.84134957902477</v>
      </c>
      <c r="F95" s="36">
        <f t="shared" si="36"/>
        <v>13634</v>
      </c>
      <c r="G95" s="49">
        <f t="shared" si="46"/>
        <v>3.1033124913221513</v>
      </c>
      <c r="H95" s="36">
        <f t="shared" si="38"/>
        <v>20186</v>
      </c>
      <c r="I95" s="49">
        <f t="shared" si="47"/>
        <v>4.594650575753921</v>
      </c>
      <c r="J95" s="36">
        <f t="shared" si="51"/>
        <v>439337</v>
      </c>
      <c r="K95" s="73">
        <f t="shared" si="51"/>
        <v>100.00000000000001</v>
      </c>
      <c r="L95" s="30"/>
      <c r="M95" s="36">
        <f t="shared" si="49"/>
        <v>439337</v>
      </c>
      <c r="N95" s="41">
        <f t="shared" si="50"/>
        <v>97.45870055657475</v>
      </c>
    </row>
    <row r="96" spans="1:14" ht="9.75">
      <c r="A96" s="53"/>
      <c r="B96" s="53"/>
      <c r="C96" s="46"/>
      <c r="D96" s="53"/>
      <c r="E96" s="46"/>
      <c r="F96" s="53"/>
      <c r="G96" s="46"/>
      <c r="H96" s="53"/>
      <c r="I96" s="46"/>
      <c r="J96" s="53"/>
      <c r="K96" s="91"/>
      <c r="M96" s="53"/>
      <c r="N96" s="46"/>
    </row>
    <row r="97" ht="10.5" customHeight="1">
      <c r="A97" s="5" t="s">
        <v>44</v>
      </c>
    </row>
    <row r="98" ht="10.5" customHeight="1">
      <c r="A98" s="5" t="s">
        <v>24</v>
      </c>
    </row>
    <row r="99" ht="10.5" customHeight="1">
      <c r="A99" s="5" t="s">
        <v>25</v>
      </c>
    </row>
    <row r="100" ht="10.5" customHeight="1">
      <c r="A100" s="5" t="s">
        <v>26</v>
      </c>
    </row>
    <row r="101" ht="9.75">
      <c r="A101" s="2" t="s">
        <v>45</v>
      </c>
    </row>
    <row r="102" spans="1:14" ht="21.75" customHeight="1">
      <c r="A102" s="360" t="s">
        <v>73</v>
      </c>
      <c r="B102" s="360"/>
      <c r="C102" s="360"/>
      <c r="D102" s="360"/>
      <c r="E102" s="360"/>
      <c r="F102" s="360"/>
      <c r="G102" s="360"/>
      <c r="H102" s="360"/>
      <c r="I102" s="360"/>
      <c r="J102" s="360"/>
      <c r="K102" s="360"/>
      <c r="L102" s="360"/>
      <c r="M102" s="360"/>
      <c r="N102" s="360"/>
    </row>
  </sheetData>
  <sheetProtection/>
  <mergeCells count="2">
    <mergeCell ref="H7:I7"/>
    <mergeCell ref="A102:N10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68"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102"/>
  <sheetViews>
    <sheetView zoomScalePageLayoutView="0" workbookViewId="0" topLeftCell="A1">
      <selection activeCell="A104" sqref="A104"/>
    </sheetView>
  </sheetViews>
  <sheetFormatPr defaultColWidth="9.140625" defaultRowHeight="12.75"/>
  <cols>
    <col min="1" max="1" width="11.00390625" style="82" customWidth="1"/>
    <col min="2" max="12" width="6.7109375" style="82" customWidth="1"/>
    <col min="13" max="13" width="2.00390625" style="82" customWidth="1"/>
    <col min="14" max="15" width="6.7109375" style="82" customWidth="1"/>
    <col min="16" max="16384" width="9.140625" style="82" customWidth="1"/>
  </cols>
  <sheetData>
    <row r="1" spans="1:15" ht="12.75">
      <c r="A1" s="95" t="s">
        <v>143</v>
      </c>
      <c r="B1" s="5"/>
      <c r="C1" s="5"/>
      <c r="D1" s="5"/>
      <c r="E1" s="5"/>
      <c r="F1" s="5"/>
      <c r="G1" s="5"/>
      <c r="H1" s="5"/>
      <c r="I1" s="5"/>
      <c r="J1" s="5"/>
      <c r="K1" s="5"/>
      <c r="L1" s="5"/>
      <c r="M1" s="5"/>
      <c r="N1" s="5"/>
      <c r="O1" s="5"/>
    </row>
    <row r="2" spans="1:15" ht="9.75" customHeight="1">
      <c r="A2" s="83"/>
      <c r="B2" s="5"/>
      <c r="C2" s="5"/>
      <c r="D2" s="5"/>
      <c r="E2" s="5"/>
      <c r="F2" s="5"/>
      <c r="G2" s="5"/>
      <c r="H2" s="5"/>
      <c r="I2" s="5"/>
      <c r="J2" s="5"/>
      <c r="K2" s="5"/>
      <c r="L2" s="5"/>
      <c r="M2" s="5"/>
      <c r="N2" s="5"/>
      <c r="O2" s="5"/>
    </row>
    <row r="3" spans="1:15" ht="12.75">
      <c r="A3" s="6" t="s">
        <v>127</v>
      </c>
      <c r="B3" s="7"/>
      <c r="C3" s="7"/>
      <c r="D3" s="7"/>
      <c r="E3" s="7"/>
      <c r="F3" s="7"/>
      <c r="G3" s="9"/>
      <c r="H3" s="9"/>
      <c r="I3" s="9"/>
      <c r="J3" s="84"/>
      <c r="K3" s="84"/>
      <c r="L3" s="84"/>
      <c r="M3" s="84"/>
      <c r="N3" s="84"/>
      <c r="O3" s="84"/>
    </row>
    <row r="4" spans="1:15" ht="12.75">
      <c r="A4" s="6" t="s">
        <v>62</v>
      </c>
      <c r="B4" s="7"/>
      <c r="C4" s="7"/>
      <c r="D4" s="7"/>
      <c r="E4" s="7"/>
      <c r="F4" s="7"/>
      <c r="G4" s="9"/>
      <c r="H4" s="9"/>
      <c r="I4" s="9"/>
      <c r="J4" s="84"/>
      <c r="K4" s="84"/>
      <c r="L4" s="84"/>
      <c r="M4" s="84"/>
      <c r="N4" s="84"/>
      <c r="O4" s="84"/>
    </row>
    <row r="5" spans="1:15" ht="8.25" customHeight="1">
      <c r="A5" s="2"/>
      <c r="B5" s="2"/>
      <c r="C5" s="2"/>
      <c r="D5" s="2"/>
      <c r="E5" s="2"/>
      <c r="F5" s="2"/>
      <c r="G5" s="2"/>
      <c r="H5" s="2"/>
      <c r="I5" s="2"/>
      <c r="J5" s="2"/>
      <c r="K5" s="2"/>
      <c r="L5" s="2"/>
      <c r="M5" s="5"/>
      <c r="N5" s="5"/>
      <c r="O5" s="5"/>
    </row>
    <row r="6" spans="1:15" ht="12.75">
      <c r="A6" s="11"/>
      <c r="B6" s="12" t="s">
        <v>7</v>
      </c>
      <c r="C6" s="13"/>
      <c r="D6" s="12" t="s">
        <v>6</v>
      </c>
      <c r="E6" s="54"/>
      <c r="F6" s="12" t="s">
        <v>0</v>
      </c>
      <c r="G6" s="54"/>
      <c r="H6" s="12" t="s">
        <v>39</v>
      </c>
      <c r="I6" s="54"/>
      <c r="J6" s="11"/>
      <c r="K6" s="85" t="s">
        <v>4</v>
      </c>
      <c r="L6" s="86"/>
      <c r="M6" s="5"/>
      <c r="N6" s="12" t="s">
        <v>27</v>
      </c>
      <c r="O6" s="56"/>
    </row>
    <row r="7" spans="1:15" ht="12.75">
      <c r="A7" s="57" t="s">
        <v>12</v>
      </c>
      <c r="B7" s="17" t="s">
        <v>5</v>
      </c>
      <c r="C7" s="18"/>
      <c r="D7" s="16" t="s">
        <v>8</v>
      </c>
      <c r="E7" s="7"/>
      <c r="F7" s="19"/>
      <c r="G7" s="2"/>
      <c r="H7" s="16" t="s">
        <v>40</v>
      </c>
      <c r="I7" s="7"/>
      <c r="J7" s="19"/>
      <c r="K7" s="53"/>
      <c r="L7" s="58"/>
      <c r="M7" s="5"/>
      <c r="N7" s="59" t="s">
        <v>28</v>
      </c>
      <c r="O7" s="60"/>
    </row>
    <row r="8" spans="1:15" ht="12.75">
      <c r="A8" s="22"/>
      <c r="B8" s="61" t="s">
        <v>2</v>
      </c>
      <c r="C8" s="62" t="s">
        <v>3</v>
      </c>
      <c r="D8" s="61" t="s">
        <v>2</v>
      </c>
      <c r="E8" s="62" t="s">
        <v>3</v>
      </c>
      <c r="F8" s="61" t="s">
        <v>2</v>
      </c>
      <c r="G8" s="62" t="s">
        <v>3</v>
      </c>
      <c r="H8" s="61" t="s">
        <v>2</v>
      </c>
      <c r="I8" s="62" t="s">
        <v>3</v>
      </c>
      <c r="J8" s="61" t="s">
        <v>2</v>
      </c>
      <c r="K8" s="62" t="s">
        <v>3</v>
      </c>
      <c r="L8" s="63" t="s">
        <v>4</v>
      </c>
      <c r="M8" s="5"/>
      <c r="N8" s="61" t="s">
        <v>2</v>
      </c>
      <c r="O8" s="63" t="s">
        <v>3</v>
      </c>
    </row>
    <row r="9" spans="1:15" ht="12.75">
      <c r="A9" s="350" t="s">
        <v>15</v>
      </c>
      <c r="B9" s="209">
        <v>37140</v>
      </c>
      <c r="C9" s="210">
        <v>34529</v>
      </c>
      <c r="D9" s="209">
        <v>157605</v>
      </c>
      <c r="E9" s="210">
        <v>162933</v>
      </c>
      <c r="F9" s="209">
        <v>9601</v>
      </c>
      <c r="G9" s="210">
        <v>4279</v>
      </c>
      <c r="H9" s="209">
        <v>13780</v>
      </c>
      <c r="I9" s="210">
        <v>8360</v>
      </c>
      <c r="J9" s="209">
        <v>218126</v>
      </c>
      <c r="K9" s="210">
        <v>210101</v>
      </c>
      <c r="L9" s="349">
        <v>428227</v>
      </c>
      <c r="M9" s="5"/>
      <c r="N9" s="351">
        <v>50.937003038108294</v>
      </c>
      <c r="O9" s="352">
        <v>49.062996961891706</v>
      </c>
    </row>
    <row r="10" spans="1:15" s="87" customFormat="1" ht="10.5" customHeight="1">
      <c r="A10" s="19" t="s">
        <v>16</v>
      </c>
      <c r="B10" s="19">
        <v>37269</v>
      </c>
      <c r="C10" s="53">
        <v>34962</v>
      </c>
      <c r="D10" s="19">
        <v>160093</v>
      </c>
      <c r="E10" s="53">
        <v>165470</v>
      </c>
      <c r="F10" s="19">
        <v>9526</v>
      </c>
      <c r="G10" s="53">
        <v>4384</v>
      </c>
      <c r="H10" s="19">
        <v>14084</v>
      </c>
      <c r="I10" s="53">
        <v>8642</v>
      </c>
      <c r="J10" s="19">
        <v>220972</v>
      </c>
      <c r="K10" s="53">
        <v>213458</v>
      </c>
      <c r="L10" s="58">
        <v>434430</v>
      </c>
      <c r="M10" s="30"/>
      <c r="N10" s="64">
        <v>50.86481136201459</v>
      </c>
      <c r="O10" s="29">
        <v>49.13518863798541</v>
      </c>
    </row>
    <row r="11" spans="1:15" s="87" customFormat="1" ht="10.5" customHeight="1">
      <c r="A11" s="19" t="s">
        <v>17</v>
      </c>
      <c r="B11" s="19">
        <v>37253</v>
      </c>
      <c r="C11" s="53">
        <v>35089</v>
      </c>
      <c r="D11" s="19">
        <v>161220</v>
      </c>
      <c r="E11" s="53">
        <v>166805</v>
      </c>
      <c r="F11" s="19">
        <v>9439</v>
      </c>
      <c r="G11" s="53">
        <v>4447</v>
      </c>
      <c r="H11" s="19">
        <v>14107</v>
      </c>
      <c r="I11" s="53">
        <v>8596</v>
      </c>
      <c r="J11" s="19">
        <v>222019</v>
      </c>
      <c r="K11" s="53">
        <v>214937</v>
      </c>
      <c r="L11" s="58">
        <v>436956</v>
      </c>
      <c r="M11" s="30"/>
      <c r="N11" s="64">
        <v>50.81037907706955</v>
      </c>
      <c r="O11" s="29">
        <v>49.18962092293045</v>
      </c>
    </row>
    <row r="12" spans="1:15" s="87" customFormat="1" ht="10.5" customHeight="1">
      <c r="A12" s="19" t="s">
        <v>18</v>
      </c>
      <c r="B12" s="19">
        <v>36689</v>
      </c>
      <c r="C12" s="53">
        <v>34992</v>
      </c>
      <c r="D12" s="19">
        <v>160853</v>
      </c>
      <c r="E12" s="53">
        <v>166558</v>
      </c>
      <c r="F12" s="19">
        <v>9069</v>
      </c>
      <c r="G12" s="53">
        <v>4182</v>
      </c>
      <c r="H12" s="19">
        <v>14426</v>
      </c>
      <c r="I12" s="53">
        <v>8667</v>
      </c>
      <c r="J12" s="19">
        <v>221037</v>
      </c>
      <c r="K12" s="53">
        <v>214399</v>
      </c>
      <c r="L12" s="58">
        <v>435436</v>
      </c>
      <c r="M12" s="30"/>
      <c r="N12" s="64">
        <v>50.76222452897785</v>
      </c>
      <c r="O12" s="29">
        <v>49.23777547102215</v>
      </c>
    </row>
    <row r="13" spans="1:15" s="87" customFormat="1" ht="10.5" customHeight="1">
      <c r="A13" s="19" t="s">
        <v>21</v>
      </c>
      <c r="B13" s="19">
        <v>34675</v>
      </c>
      <c r="C13" s="53">
        <v>33762</v>
      </c>
      <c r="D13" s="19">
        <v>156132</v>
      </c>
      <c r="E13" s="53">
        <v>161010</v>
      </c>
      <c r="F13" s="19">
        <v>9073</v>
      </c>
      <c r="G13" s="53">
        <v>4288</v>
      </c>
      <c r="H13" s="19">
        <v>13156</v>
      </c>
      <c r="I13" s="53">
        <v>8270</v>
      </c>
      <c r="J13" s="19">
        <v>213036</v>
      </c>
      <c r="K13" s="53">
        <v>207330</v>
      </c>
      <c r="L13" s="58">
        <v>420366</v>
      </c>
      <c r="M13" s="30"/>
      <c r="N13" s="64">
        <v>50.678694280698245</v>
      </c>
      <c r="O13" s="29">
        <v>49.32130571930175</v>
      </c>
    </row>
    <row r="14" spans="1:15" s="87" customFormat="1" ht="10.5" customHeight="1">
      <c r="A14" s="19" t="s">
        <v>22</v>
      </c>
      <c r="B14" s="19">
        <v>33801</v>
      </c>
      <c r="C14" s="53">
        <v>33316</v>
      </c>
      <c r="D14" s="19">
        <v>154711</v>
      </c>
      <c r="E14" s="53">
        <v>159171</v>
      </c>
      <c r="F14" s="19">
        <v>9087</v>
      </c>
      <c r="G14" s="53">
        <v>4190</v>
      </c>
      <c r="H14" s="19">
        <v>12856</v>
      </c>
      <c r="I14" s="53">
        <v>8121</v>
      </c>
      <c r="J14" s="19">
        <v>210455</v>
      </c>
      <c r="K14" s="53">
        <v>204798</v>
      </c>
      <c r="L14" s="58">
        <v>415253</v>
      </c>
      <c r="M14" s="30"/>
      <c r="N14" s="64">
        <v>50.68115100914382</v>
      </c>
      <c r="O14" s="29">
        <v>49.31884899085618</v>
      </c>
    </row>
    <row r="15" spans="1:15" s="87" customFormat="1" ht="10.5" customHeight="1">
      <c r="A15" s="19" t="s">
        <v>23</v>
      </c>
      <c r="B15" s="19">
        <v>33358</v>
      </c>
      <c r="C15" s="53">
        <v>33066</v>
      </c>
      <c r="D15" s="19">
        <v>154075</v>
      </c>
      <c r="E15" s="53">
        <v>158585</v>
      </c>
      <c r="F15" s="19">
        <v>8940</v>
      </c>
      <c r="G15" s="53">
        <v>4208</v>
      </c>
      <c r="H15" s="19">
        <v>12993</v>
      </c>
      <c r="I15" s="53">
        <v>8118</v>
      </c>
      <c r="J15" s="19">
        <v>209366</v>
      </c>
      <c r="K15" s="53">
        <v>203977</v>
      </c>
      <c r="L15" s="58">
        <v>413343</v>
      </c>
      <c r="M15" s="30"/>
      <c r="N15" s="64">
        <v>50.65187991571165</v>
      </c>
      <c r="O15" s="29">
        <v>49.34812008428835</v>
      </c>
    </row>
    <row r="16" spans="1:15" s="87" customFormat="1" ht="10.5" customHeight="1">
      <c r="A16" s="19" t="s">
        <v>36</v>
      </c>
      <c r="B16" s="19">
        <v>33441</v>
      </c>
      <c r="C16" s="53">
        <v>33238</v>
      </c>
      <c r="D16" s="19">
        <v>154235</v>
      </c>
      <c r="E16" s="53">
        <v>158773</v>
      </c>
      <c r="F16" s="19">
        <v>8934</v>
      </c>
      <c r="G16" s="53">
        <v>4279</v>
      </c>
      <c r="H16" s="19">
        <v>12914</v>
      </c>
      <c r="I16" s="53">
        <v>8265</v>
      </c>
      <c r="J16" s="19">
        <v>209524</v>
      </c>
      <c r="K16" s="53">
        <v>204555</v>
      </c>
      <c r="L16" s="58">
        <v>414079</v>
      </c>
      <c r="M16" s="30"/>
      <c r="N16" s="64">
        <v>50.600006278995075</v>
      </c>
      <c r="O16" s="29">
        <v>49.39999372100493</v>
      </c>
    </row>
    <row r="17" spans="1:15" ht="10.5" customHeight="1">
      <c r="A17" s="19" t="s">
        <v>37</v>
      </c>
      <c r="B17" s="19">
        <v>34175</v>
      </c>
      <c r="C17" s="53">
        <v>34298</v>
      </c>
      <c r="D17" s="19">
        <v>156265</v>
      </c>
      <c r="E17" s="53">
        <v>160503</v>
      </c>
      <c r="F17" s="19">
        <v>9004</v>
      </c>
      <c r="G17" s="53">
        <v>4333</v>
      </c>
      <c r="H17" s="19">
        <v>12672</v>
      </c>
      <c r="I17" s="53">
        <v>8129</v>
      </c>
      <c r="J17" s="19">
        <v>212116</v>
      </c>
      <c r="K17" s="53">
        <v>207263</v>
      </c>
      <c r="L17" s="58">
        <v>419379</v>
      </c>
      <c r="M17" s="5"/>
      <c r="N17" s="64">
        <v>50.57859358718486</v>
      </c>
      <c r="O17" s="29">
        <v>49.42140641281514</v>
      </c>
    </row>
    <row r="18" spans="1:15" s="87" customFormat="1" ht="10.5" customHeight="1">
      <c r="A18" s="19" t="s">
        <v>41</v>
      </c>
      <c r="B18" s="19">
        <v>35425</v>
      </c>
      <c r="C18" s="53">
        <v>35066</v>
      </c>
      <c r="D18" s="19">
        <v>159452</v>
      </c>
      <c r="E18" s="53">
        <v>163261</v>
      </c>
      <c r="F18" s="19">
        <v>9178</v>
      </c>
      <c r="G18" s="53">
        <v>4483</v>
      </c>
      <c r="H18" s="19">
        <v>12930</v>
      </c>
      <c r="I18" s="53">
        <v>8127</v>
      </c>
      <c r="J18" s="19">
        <v>216985</v>
      </c>
      <c r="K18" s="53">
        <v>210937</v>
      </c>
      <c r="L18" s="58">
        <v>427922</v>
      </c>
      <c r="M18" s="30"/>
      <c r="N18" s="64">
        <v>50.70667084188239</v>
      </c>
      <c r="O18" s="29">
        <v>49.2933291581176</v>
      </c>
    </row>
    <row r="19" spans="1:15" s="87" customFormat="1" ht="10.5" customHeight="1">
      <c r="A19" s="19" t="s">
        <v>42</v>
      </c>
      <c r="B19" s="19">
        <v>35986</v>
      </c>
      <c r="C19" s="53">
        <v>35481</v>
      </c>
      <c r="D19" s="19">
        <v>162221</v>
      </c>
      <c r="E19" s="53">
        <v>166439</v>
      </c>
      <c r="F19" s="19">
        <v>9321</v>
      </c>
      <c r="G19" s="53">
        <v>4442</v>
      </c>
      <c r="H19" s="19">
        <f>12786+239</f>
        <v>13025</v>
      </c>
      <c r="I19" s="53">
        <f>8056+77</f>
        <v>8133</v>
      </c>
      <c r="J19" s="19">
        <f aca="true" t="shared" si="0" ref="J19:K21">SUM(H19,F19,D19,B19)</f>
        <v>220553</v>
      </c>
      <c r="K19" s="53">
        <f t="shared" si="0"/>
        <v>214495</v>
      </c>
      <c r="L19" s="58">
        <f aca="true" t="shared" si="1" ref="L19:L25">SUM(J19:K19)</f>
        <v>435048</v>
      </c>
      <c r="M19" s="30"/>
      <c r="N19" s="64">
        <f aca="true" t="shared" si="2" ref="N19:N25">J19/L19*100</f>
        <v>50.69624501204465</v>
      </c>
      <c r="O19" s="29">
        <f aca="true" t="shared" si="3" ref="O19:O25">K19/L19*100</f>
        <v>49.30375498795535</v>
      </c>
    </row>
    <row r="20" spans="1:15" s="87" customFormat="1" ht="10.5" customHeight="1">
      <c r="A20" s="19" t="s">
        <v>43</v>
      </c>
      <c r="B20" s="19">
        <v>36233</v>
      </c>
      <c r="C20" s="53">
        <v>36090</v>
      </c>
      <c r="D20" s="19">
        <v>164142</v>
      </c>
      <c r="E20" s="53">
        <v>168459</v>
      </c>
      <c r="F20" s="19">
        <v>9103</v>
      </c>
      <c r="G20" s="53">
        <v>4508</v>
      </c>
      <c r="H20" s="19">
        <f>12761+232</f>
        <v>12993</v>
      </c>
      <c r="I20" s="53">
        <f>7949+73</f>
        <v>8022</v>
      </c>
      <c r="J20" s="19">
        <f t="shared" si="0"/>
        <v>222471</v>
      </c>
      <c r="K20" s="53">
        <f t="shared" si="0"/>
        <v>217079</v>
      </c>
      <c r="L20" s="58">
        <f t="shared" si="1"/>
        <v>439550</v>
      </c>
      <c r="M20" s="30"/>
      <c r="N20" s="64">
        <f t="shared" si="2"/>
        <v>50.613354567170965</v>
      </c>
      <c r="O20" s="29">
        <f t="shared" si="3"/>
        <v>49.38664543282903</v>
      </c>
    </row>
    <row r="21" spans="1:15" s="87" customFormat="1" ht="10.5" customHeight="1">
      <c r="A21" s="19" t="s">
        <v>63</v>
      </c>
      <c r="B21" s="19">
        <v>36213</v>
      </c>
      <c r="C21" s="53">
        <v>36283</v>
      </c>
      <c r="D21" s="19">
        <v>164273</v>
      </c>
      <c r="E21" s="53">
        <v>168304</v>
      </c>
      <c r="F21" s="19">
        <v>9162</v>
      </c>
      <c r="G21" s="53">
        <v>4554</v>
      </c>
      <c r="H21" s="19">
        <f>12477+206</f>
        <v>12683</v>
      </c>
      <c r="I21" s="53">
        <f>75+7791</f>
        <v>7866</v>
      </c>
      <c r="J21" s="19">
        <f t="shared" si="0"/>
        <v>222331</v>
      </c>
      <c r="K21" s="53">
        <f t="shared" si="0"/>
        <v>217007</v>
      </c>
      <c r="L21" s="58">
        <f t="shared" si="1"/>
        <v>439338</v>
      </c>
      <c r="M21" s="30"/>
      <c r="N21" s="64">
        <f t="shared" si="2"/>
        <v>50.60591162157609</v>
      </c>
      <c r="O21" s="29">
        <f t="shared" si="3"/>
        <v>49.3940883784239</v>
      </c>
    </row>
    <row r="22" spans="1:15" s="87" customFormat="1" ht="10.5" customHeight="1">
      <c r="A22" s="19" t="s">
        <v>64</v>
      </c>
      <c r="B22" s="19">
        <v>35962</v>
      </c>
      <c r="C22" s="53">
        <v>36330</v>
      </c>
      <c r="D22" s="19">
        <v>163615</v>
      </c>
      <c r="E22" s="53">
        <v>168084</v>
      </c>
      <c r="F22" s="19">
        <v>9217</v>
      </c>
      <c r="G22" s="53">
        <v>4690</v>
      </c>
      <c r="H22" s="19">
        <v>12747</v>
      </c>
      <c r="I22" s="53">
        <v>7670</v>
      </c>
      <c r="J22" s="19">
        <f aca="true" t="shared" si="4" ref="J22:K25">SUM(H22,F22,D22,B22)</f>
        <v>221541</v>
      </c>
      <c r="K22" s="53">
        <f t="shared" si="4"/>
        <v>216774</v>
      </c>
      <c r="L22" s="58">
        <f t="shared" si="1"/>
        <v>438315</v>
      </c>
      <c r="M22" s="30"/>
      <c r="N22" s="64">
        <f t="shared" si="2"/>
        <v>50.543787002498206</v>
      </c>
      <c r="O22" s="29">
        <f t="shared" si="3"/>
        <v>49.456212997501794</v>
      </c>
    </row>
    <row r="23" spans="1:15" s="87" customFormat="1" ht="10.5" customHeight="1">
      <c r="A23" s="19" t="s">
        <v>65</v>
      </c>
      <c r="B23" s="19">
        <v>35869</v>
      </c>
      <c r="C23" s="53">
        <v>36480</v>
      </c>
      <c r="D23" s="19">
        <v>162133</v>
      </c>
      <c r="E23" s="53">
        <v>167328</v>
      </c>
      <c r="F23" s="19">
        <v>9242</v>
      </c>
      <c r="G23" s="53">
        <v>4735</v>
      </c>
      <c r="H23" s="19">
        <v>12728</v>
      </c>
      <c r="I23" s="53">
        <v>7631</v>
      </c>
      <c r="J23" s="19">
        <f t="shared" si="4"/>
        <v>219972</v>
      </c>
      <c r="K23" s="53">
        <f t="shared" si="4"/>
        <v>216174</v>
      </c>
      <c r="L23" s="58">
        <f t="shared" si="1"/>
        <v>436146</v>
      </c>
      <c r="M23" s="30"/>
      <c r="N23" s="64">
        <f t="shared" si="2"/>
        <v>50.43540465807321</v>
      </c>
      <c r="O23" s="29">
        <f t="shared" si="3"/>
        <v>49.56459534192679</v>
      </c>
    </row>
    <row r="24" spans="1:15" s="87" customFormat="1" ht="10.5" customHeight="1">
      <c r="A24" s="19" t="s">
        <v>70</v>
      </c>
      <c r="B24" s="19">
        <v>36866</v>
      </c>
      <c r="C24" s="53">
        <v>36137</v>
      </c>
      <c r="D24" s="19">
        <v>160650</v>
      </c>
      <c r="E24" s="53">
        <v>163075</v>
      </c>
      <c r="F24" s="19">
        <v>9044</v>
      </c>
      <c r="G24" s="53">
        <v>4457</v>
      </c>
      <c r="H24" s="19">
        <v>11920</v>
      </c>
      <c r="I24" s="53">
        <v>7596</v>
      </c>
      <c r="J24" s="19">
        <f>SUM(H24,F24,D24,B24)</f>
        <v>218480</v>
      </c>
      <c r="K24" s="53">
        <f>SUM(I24,G24,E24,C24)</f>
        <v>211265</v>
      </c>
      <c r="L24" s="58">
        <f>SUM(J24:K24)</f>
        <v>429745</v>
      </c>
      <c r="M24" s="30"/>
      <c r="N24" s="64">
        <f>J24/L24*100</f>
        <v>50.839451302516615</v>
      </c>
      <c r="O24" s="29">
        <f>K24/L24*100</f>
        <v>49.16054869748339</v>
      </c>
    </row>
    <row r="25" spans="1:15" s="87" customFormat="1" ht="10.5" customHeight="1">
      <c r="A25" s="19" t="s">
        <v>72</v>
      </c>
      <c r="B25" s="19">
        <v>37058</v>
      </c>
      <c r="C25" s="53">
        <v>35842</v>
      </c>
      <c r="D25" s="19">
        <v>158547</v>
      </c>
      <c r="E25" s="53">
        <v>161017</v>
      </c>
      <c r="F25" s="19">
        <v>8919</v>
      </c>
      <c r="G25" s="53">
        <v>4371</v>
      </c>
      <c r="H25" s="19">
        <v>11606</v>
      </c>
      <c r="I25" s="53">
        <v>7460</v>
      </c>
      <c r="J25" s="19">
        <f t="shared" si="4"/>
        <v>216130</v>
      </c>
      <c r="K25" s="53">
        <f t="shared" si="4"/>
        <v>208690</v>
      </c>
      <c r="L25" s="58">
        <f t="shared" si="1"/>
        <v>424820</v>
      </c>
      <c r="M25" s="30"/>
      <c r="N25" s="64">
        <f t="shared" si="2"/>
        <v>50.875664987524125</v>
      </c>
      <c r="O25" s="29">
        <f t="shared" si="3"/>
        <v>49.124335012475875</v>
      </c>
    </row>
    <row r="26" spans="1:24" s="87" customFormat="1" ht="10.5" customHeight="1">
      <c r="A26" s="19" t="s">
        <v>100</v>
      </c>
      <c r="B26" s="19">
        <v>36926</v>
      </c>
      <c r="C26" s="53">
        <v>35801</v>
      </c>
      <c r="D26" s="19">
        <v>156674</v>
      </c>
      <c r="E26" s="53">
        <v>159226</v>
      </c>
      <c r="F26" s="19">
        <v>8820</v>
      </c>
      <c r="G26" s="53">
        <v>4406</v>
      </c>
      <c r="H26" s="19">
        <v>11288</v>
      </c>
      <c r="I26" s="53">
        <v>7544</v>
      </c>
      <c r="J26" s="19">
        <f aca="true" t="shared" si="5" ref="J26:K28">SUM(H26,F26,D26,B26)</f>
        <v>213708</v>
      </c>
      <c r="K26" s="53">
        <f t="shared" si="5"/>
        <v>206977</v>
      </c>
      <c r="L26" s="58">
        <f aca="true" t="shared" si="6" ref="L26:L31">SUM(J26:K26)</f>
        <v>420685</v>
      </c>
      <c r="M26" s="30"/>
      <c r="N26" s="64">
        <f aca="true" t="shared" si="7" ref="N26:N31">J26/L26*100</f>
        <v>50.800004754150976</v>
      </c>
      <c r="O26" s="29">
        <f aca="true" t="shared" si="8" ref="O26:O31">K26/L26*100</f>
        <v>49.19999524584903</v>
      </c>
      <c r="X26" s="82"/>
    </row>
    <row r="27" spans="1:15" s="87" customFormat="1" ht="10.5" customHeight="1">
      <c r="A27" s="19" t="s">
        <v>114</v>
      </c>
      <c r="B27" s="19">
        <v>37434</v>
      </c>
      <c r="C27" s="53">
        <v>36164</v>
      </c>
      <c r="D27" s="19">
        <v>155171</v>
      </c>
      <c r="E27" s="53">
        <v>158153</v>
      </c>
      <c r="F27" s="19">
        <v>9036</v>
      </c>
      <c r="G27" s="53">
        <v>4424</v>
      </c>
      <c r="H27" s="19">
        <v>11058</v>
      </c>
      <c r="I27" s="53">
        <v>7377</v>
      </c>
      <c r="J27" s="19">
        <f t="shared" si="5"/>
        <v>212699</v>
      </c>
      <c r="K27" s="53">
        <f t="shared" si="5"/>
        <v>206118</v>
      </c>
      <c r="L27" s="58">
        <f t="shared" si="6"/>
        <v>418817</v>
      </c>
      <c r="M27" s="30"/>
      <c r="N27" s="64">
        <f t="shared" si="7"/>
        <v>50.785665338321984</v>
      </c>
      <c r="O27" s="29">
        <f t="shared" si="8"/>
        <v>49.21433466167801</v>
      </c>
    </row>
    <row r="28" spans="1:15" s="87" customFormat="1" ht="10.5" customHeight="1">
      <c r="A28" s="19" t="s">
        <v>124</v>
      </c>
      <c r="B28" s="19">
        <v>38192</v>
      </c>
      <c r="C28" s="53">
        <v>36676</v>
      </c>
      <c r="D28" s="19">
        <v>154065</v>
      </c>
      <c r="E28" s="53">
        <v>157371</v>
      </c>
      <c r="F28" s="19">
        <v>8829</v>
      </c>
      <c r="G28" s="53">
        <v>4391</v>
      </c>
      <c r="H28" s="19">
        <v>10740</v>
      </c>
      <c r="I28" s="53">
        <v>7205</v>
      </c>
      <c r="J28" s="19">
        <f t="shared" si="5"/>
        <v>211826</v>
      </c>
      <c r="K28" s="53">
        <f t="shared" si="5"/>
        <v>205643</v>
      </c>
      <c r="L28" s="58">
        <f t="shared" si="6"/>
        <v>417469</v>
      </c>
      <c r="M28" s="30"/>
      <c r="N28" s="64">
        <f t="shared" si="7"/>
        <v>50.74053402767631</v>
      </c>
      <c r="O28" s="29">
        <f t="shared" si="8"/>
        <v>49.259465972323696</v>
      </c>
    </row>
    <row r="29" spans="1:15" s="87" customFormat="1" ht="10.5" customHeight="1">
      <c r="A29" s="19" t="s">
        <v>129</v>
      </c>
      <c r="B29" s="19">
        <v>39017</v>
      </c>
      <c r="C29" s="53">
        <v>37505</v>
      </c>
      <c r="D29" s="19">
        <v>153187</v>
      </c>
      <c r="E29" s="53">
        <v>156180</v>
      </c>
      <c r="F29" s="19">
        <v>8742</v>
      </c>
      <c r="G29" s="53">
        <v>4379</v>
      </c>
      <c r="H29" s="19">
        <v>10748</v>
      </c>
      <c r="I29" s="53">
        <v>7089</v>
      </c>
      <c r="J29" s="19">
        <f aca="true" t="shared" si="9" ref="J29:K31">SUM(H29,F29,D29,B29)</f>
        <v>211694</v>
      </c>
      <c r="K29" s="53">
        <f t="shared" si="9"/>
        <v>205153</v>
      </c>
      <c r="L29" s="58">
        <f t="shared" si="6"/>
        <v>416847</v>
      </c>
      <c r="M29" s="30"/>
      <c r="N29" s="64">
        <f t="shared" si="7"/>
        <v>50.784580433588346</v>
      </c>
      <c r="O29" s="29">
        <f t="shared" si="8"/>
        <v>49.215419566411654</v>
      </c>
    </row>
    <row r="30" spans="1:15" s="87" customFormat="1" ht="10.5" customHeight="1">
      <c r="A30" s="19" t="s">
        <v>131</v>
      </c>
      <c r="B30" s="19">
        <v>40232</v>
      </c>
      <c r="C30" s="53">
        <v>38237</v>
      </c>
      <c r="D30" s="19">
        <v>153152</v>
      </c>
      <c r="E30" s="53">
        <v>155492</v>
      </c>
      <c r="F30" s="19">
        <v>8886</v>
      </c>
      <c r="G30" s="53">
        <v>4331</v>
      </c>
      <c r="H30" s="19">
        <v>10941</v>
      </c>
      <c r="I30" s="53">
        <v>6957</v>
      </c>
      <c r="J30" s="19">
        <f t="shared" si="9"/>
        <v>213211</v>
      </c>
      <c r="K30" s="53">
        <f t="shared" si="9"/>
        <v>205017</v>
      </c>
      <c r="L30" s="58">
        <f t="shared" si="6"/>
        <v>418228</v>
      </c>
      <c r="M30" s="30"/>
      <c r="N30" s="64">
        <f t="shared" si="7"/>
        <v>50.97960920837438</v>
      </c>
      <c r="O30" s="29">
        <f t="shared" si="8"/>
        <v>49.02039079162562</v>
      </c>
    </row>
    <row r="31" spans="1:15" s="87" customFormat="1" ht="10.5" customHeight="1">
      <c r="A31" s="36" t="s">
        <v>142</v>
      </c>
      <c r="B31" s="36">
        <v>41094</v>
      </c>
      <c r="C31" s="68">
        <v>39280</v>
      </c>
      <c r="D31" s="36">
        <v>152594</v>
      </c>
      <c r="E31" s="68">
        <v>154861</v>
      </c>
      <c r="F31" s="36">
        <v>8912</v>
      </c>
      <c r="G31" s="68">
        <v>4408</v>
      </c>
      <c r="H31" s="36">
        <v>10985</v>
      </c>
      <c r="I31" s="68">
        <v>7073</v>
      </c>
      <c r="J31" s="36">
        <f t="shared" si="9"/>
        <v>213585</v>
      </c>
      <c r="K31" s="68">
        <f t="shared" si="9"/>
        <v>205622</v>
      </c>
      <c r="L31" s="69">
        <f t="shared" si="6"/>
        <v>419207</v>
      </c>
      <c r="M31" s="30"/>
      <c r="N31" s="70">
        <f t="shared" si="7"/>
        <v>50.9497694456438</v>
      </c>
      <c r="O31" s="41">
        <f t="shared" si="8"/>
        <v>49.0502305543562</v>
      </c>
    </row>
    <row r="32" spans="1:15" ht="12.75">
      <c r="A32" s="53"/>
      <c r="B32" s="53"/>
      <c r="C32" s="53"/>
      <c r="D32" s="53"/>
      <c r="E32" s="53"/>
      <c r="F32" s="53"/>
      <c r="G32" s="53"/>
      <c r="H32" s="53"/>
      <c r="I32" s="53"/>
      <c r="J32" s="53"/>
      <c r="K32" s="53"/>
      <c r="L32" s="53"/>
      <c r="M32" s="5"/>
      <c r="N32" s="46"/>
      <c r="O32" s="46"/>
    </row>
    <row r="33" spans="1:15" ht="12.75">
      <c r="A33" s="6" t="s">
        <v>60</v>
      </c>
      <c r="B33" s="7"/>
      <c r="C33" s="7"/>
      <c r="D33" s="7"/>
      <c r="E33" s="7"/>
      <c r="F33" s="7"/>
      <c r="G33" s="9"/>
      <c r="H33" s="9"/>
      <c r="I33" s="9"/>
      <c r="J33" s="84"/>
      <c r="K33" s="84"/>
      <c r="L33" s="84"/>
      <c r="M33" s="84"/>
      <c r="N33" s="84"/>
      <c r="O33" s="84"/>
    </row>
    <row r="34" spans="1:15" ht="12.75">
      <c r="A34" s="6" t="s">
        <v>62</v>
      </c>
      <c r="B34" s="7"/>
      <c r="C34" s="7"/>
      <c r="D34" s="7"/>
      <c r="E34" s="7"/>
      <c r="F34" s="7"/>
      <c r="G34" s="9"/>
      <c r="H34" s="9"/>
      <c r="I34" s="9"/>
      <c r="J34" s="84"/>
      <c r="K34" s="84"/>
      <c r="L34" s="84"/>
      <c r="M34" s="84"/>
      <c r="N34" s="84"/>
      <c r="O34" s="84"/>
    </row>
    <row r="35" spans="1:15" ht="8.25" customHeight="1">
      <c r="A35" s="2"/>
      <c r="B35" s="2"/>
      <c r="C35" s="2"/>
      <c r="D35" s="2"/>
      <c r="E35" s="2"/>
      <c r="F35" s="2"/>
      <c r="G35" s="2"/>
      <c r="H35" s="2"/>
      <c r="I35" s="2"/>
      <c r="J35" s="2"/>
      <c r="K35" s="2"/>
      <c r="L35" s="2"/>
      <c r="M35" s="5"/>
      <c r="N35" s="5"/>
      <c r="O35" s="5"/>
    </row>
    <row r="36" spans="1:15" ht="12.75">
      <c r="A36" s="11"/>
      <c r="B36" s="12" t="s">
        <v>7</v>
      </c>
      <c r="C36" s="13"/>
      <c r="D36" s="12" t="s">
        <v>6</v>
      </c>
      <c r="E36" s="54"/>
      <c r="F36" s="12" t="s">
        <v>0</v>
      </c>
      <c r="G36" s="54"/>
      <c r="H36" s="12" t="s">
        <v>31</v>
      </c>
      <c r="I36" s="54"/>
      <c r="J36" s="11"/>
      <c r="K36" s="85" t="s">
        <v>4</v>
      </c>
      <c r="L36" s="86"/>
      <c r="M36" s="5"/>
      <c r="N36" s="12" t="s">
        <v>27</v>
      </c>
      <c r="O36" s="56"/>
    </row>
    <row r="37" spans="1:15" ht="12.75">
      <c r="A37" s="57" t="s">
        <v>12</v>
      </c>
      <c r="B37" s="17" t="s">
        <v>5</v>
      </c>
      <c r="C37" s="18"/>
      <c r="D37" s="16" t="s">
        <v>8</v>
      </c>
      <c r="E37" s="7"/>
      <c r="F37" s="19"/>
      <c r="G37" s="2"/>
      <c r="H37" s="16" t="s">
        <v>32</v>
      </c>
      <c r="I37" s="7"/>
      <c r="J37" s="19"/>
      <c r="K37" s="53"/>
      <c r="L37" s="58"/>
      <c r="M37" s="5"/>
      <c r="N37" s="59" t="s">
        <v>28</v>
      </c>
      <c r="O37" s="60"/>
    </row>
    <row r="38" spans="1:15" ht="12.75">
      <c r="A38" s="22"/>
      <c r="B38" s="61" t="s">
        <v>2</v>
      </c>
      <c r="C38" s="62" t="s">
        <v>3</v>
      </c>
      <c r="D38" s="61" t="s">
        <v>2</v>
      </c>
      <c r="E38" s="62" t="s">
        <v>3</v>
      </c>
      <c r="F38" s="61" t="s">
        <v>2</v>
      </c>
      <c r="G38" s="62" t="s">
        <v>3</v>
      </c>
      <c r="H38" s="61" t="s">
        <v>2</v>
      </c>
      <c r="I38" s="62" t="s">
        <v>3</v>
      </c>
      <c r="J38" s="61" t="s">
        <v>2</v>
      </c>
      <c r="K38" s="62" t="s">
        <v>3</v>
      </c>
      <c r="L38" s="63" t="s">
        <v>4</v>
      </c>
      <c r="M38" s="5"/>
      <c r="N38" s="61" t="s">
        <v>2</v>
      </c>
      <c r="O38" s="63" t="s">
        <v>3</v>
      </c>
    </row>
    <row r="39" spans="1:15" ht="10.5" customHeight="1">
      <c r="A39" s="19" t="s">
        <v>15</v>
      </c>
      <c r="B39" s="19">
        <v>1545</v>
      </c>
      <c r="C39" s="53">
        <v>1035</v>
      </c>
      <c r="D39" s="19">
        <v>5538</v>
      </c>
      <c r="E39" s="53">
        <v>3506</v>
      </c>
      <c r="F39" s="19">
        <v>206</v>
      </c>
      <c r="G39" s="53">
        <v>61</v>
      </c>
      <c r="H39" s="19">
        <v>1497</v>
      </c>
      <c r="I39" s="53">
        <v>834</v>
      </c>
      <c r="J39" s="19">
        <v>8786</v>
      </c>
      <c r="K39" s="53">
        <v>5436</v>
      </c>
      <c r="L39" s="58">
        <v>14222</v>
      </c>
      <c r="M39" s="32"/>
      <c r="N39" s="64">
        <v>61.77752777387147</v>
      </c>
      <c r="O39" s="29">
        <v>38.22247222612853</v>
      </c>
    </row>
    <row r="40" spans="1:15" s="87" customFormat="1" ht="10.5" customHeight="1">
      <c r="A40" s="19" t="s">
        <v>16</v>
      </c>
      <c r="B40" s="19">
        <v>1615</v>
      </c>
      <c r="C40" s="53">
        <v>1049</v>
      </c>
      <c r="D40" s="19">
        <v>5688</v>
      </c>
      <c r="E40" s="53">
        <v>3613</v>
      </c>
      <c r="F40" s="19">
        <v>211</v>
      </c>
      <c r="G40" s="53">
        <v>60</v>
      </c>
      <c r="H40" s="19">
        <v>1503</v>
      </c>
      <c r="I40" s="53">
        <v>819</v>
      </c>
      <c r="J40" s="19">
        <v>9017</v>
      </c>
      <c r="K40" s="53">
        <v>5541</v>
      </c>
      <c r="L40" s="58">
        <v>14558</v>
      </c>
      <c r="M40" s="30"/>
      <c r="N40" s="64">
        <v>61.93845308421486</v>
      </c>
      <c r="O40" s="29">
        <v>38.06154691578513</v>
      </c>
    </row>
    <row r="41" spans="1:15" s="87" customFormat="1" ht="10.5" customHeight="1">
      <c r="A41" s="19" t="s">
        <v>17</v>
      </c>
      <c r="B41" s="19">
        <v>1641</v>
      </c>
      <c r="C41" s="53">
        <v>1044</v>
      </c>
      <c r="D41" s="19">
        <v>5896</v>
      </c>
      <c r="E41" s="53">
        <v>3695</v>
      </c>
      <c r="F41" s="19">
        <v>209</v>
      </c>
      <c r="G41" s="53">
        <v>62</v>
      </c>
      <c r="H41" s="19">
        <v>1587</v>
      </c>
      <c r="I41" s="53">
        <v>827</v>
      </c>
      <c r="J41" s="19">
        <v>9333</v>
      </c>
      <c r="K41" s="53">
        <v>5628</v>
      </c>
      <c r="L41" s="58">
        <v>14961</v>
      </c>
      <c r="M41" s="30"/>
      <c r="N41" s="64">
        <v>62.38219370362944</v>
      </c>
      <c r="O41" s="29">
        <v>37.61780629637057</v>
      </c>
    </row>
    <row r="42" spans="1:15" s="87" customFormat="1" ht="10.5" customHeight="1">
      <c r="A42" s="19" t="s">
        <v>18</v>
      </c>
      <c r="B42" s="19">
        <v>1687</v>
      </c>
      <c r="C42" s="53">
        <v>1084</v>
      </c>
      <c r="D42" s="19">
        <v>6110</v>
      </c>
      <c r="E42" s="53">
        <v>3816</v>
      </c>
      <c r="F42" s="19">
        <v>126</v>
      </c>
      <c r="G42" s="53">
        <v>27</v>
      </c>
      <c r="H42" s="19">
        <v>1628</v>
      </c>
      <c r="I42" s="53">
        <v>879</v>
      </c>
      <c r="J42" s="19">
        <v>9551</v>
      </c>
      <c r="K42" s="53">
        <v>5806</v>
      </c>
      <c r="L42" s="58">
        <v>15357</v>
      </c>
      <c r="M42" s="30"/>
      <c r="N42" s="64">
        <v>62.19313668034121</v>
      </c>
      <c r="O42" s="29">
        <v>37.80686331965879</v>
      </c>
    </row>
    <row r="43" spans="1:15" s="87" customFormat="1" ht="10.5" customHeight="1">
      <c r="A43" s="19" t="s">
        <v>19</v>
      </c>
      <c r="B43" s="19">
        <v>1734</v>
      </c>
      <c r="C43" s="53">
        <v>1145</v>
      </c>
      <c r="D43" s="19">
        <v>6124</v>
      </c>
      <c r="E43" s="53">
        <v>3838</v>
      </c>
      <c r="F43" s="19">
        <v>216</v>
      </c>
      <c r="G43" s="53">
        <v>81</v>
      </c>
      <c r="H43" s="19">
        <v>1579</v>
      </c>
      <c r="I43" s="53">
        <v>831</v>
      </c>
      <c r="J43" s="19">
        <v>9653</v>
      </c>
      <c r="K43" s="53">
        <v>5895</v>
      </c>
      <c r="L43" s="58">
        <v>15548</v>
      </c>
      <c r="M43" s="30"/>
      <c r="N43" s="64">
        <v>62.08515564702856</v>
      </c>
      <c r="O43" s="29">
        <v>37.91484435297144</v>
      </c>
    </row>
    <row r="44" spans="1:15" s="87" customFormat="1" ht="10.5" customHeight="1">
      <c r="A44" s="19" t="s">
        <v>20</v>
      </c>
      <c r="B44" s="19">
        <v>1895</v>
      </c>
      <c r="C44" s="53">
        <v>1264</v>
      </c>
      <c r="D44" s="19">
        <v>6135</v>
      </c>
      <c r="E44" s="53">
        <v>3841</v>
      </c>
      <c r="F44" s="19">
        <v>230</v>
      </c>
      <c r="G44" s="53">
        <v>70</v>
      </c>
      <c r="H44" s="19">
        <v>1453</v>
      </c>
      <c r="I44" s="53">
        <v>759</v>
      </c>
      <c r="J44" s="19">
        <v>9713</v>
      </c>
      <c r="K44" s="53">
        <v>5934</v>
      </c>
      <c r="L44" s="58">
        <v>15647</v>
      </c>
      <c r="M44" s="30"/>
      <c r="N44" s="64">
        <v>62.075797277433374</v>
      </c>
      <c r="O44" s="29">
        <v>37.924202722566626</v>
      </c>
    </row>
    <row r="45" spans="1:15" s="87" customFormat="1" ht="10.5" customHeight="1">
      <c r="A45" s="19" t="s">
        <v>21</v>
      </c>
      <c r="B45" s="19">
        <v>1873</v>
      </c>
      <c r="C45" s="53">
        <v>1286</v>
      </c>
      <c r="D45" s="19">
        <v>6158</v>
      </c>
      <c r="E45" s="53">
        <v>3887</v>
      </c>
      <c r="F45" s="19">
        <v>228</v>
      </c>
      <c r="G45" s="53">
        <v>70</v>
      </c>
      <c r="H45" s="19">
        <v>1397</v>
      </c>
      <c r="I45" s="53">
        <v>760</v>
      </c>
      <c r="J45" s="19">
        <v>9656</v>
      </c>
      <c r="K45" s="53">
        <v>6003</v>
      </c>
      <c r="L45" s="58">
        <v>15659</v>
      </c>
      <c r="M45" s="30"/>
      <c r="N45" s="64">
        <v>61.66421866019542</v>
      </c>
      <c r="O45" s="29">
        <v>38.33578133980458</v>
      </c>
    </row>
    <row r="46" spans="1:15" s="87" customFormat="1" ht="10.5" customHeight="1">
      <c r="A46" s="19" t="s">
        <v>22</v>
      </c>
      <c r="B46" s="19">
        <v>1920</v>
      </c>
      <c r="C46" s="53">
        <v>1299</v>
      </c>
      <c r="D46" s="19">
        <v>6180</v>
      </c>
      <c r="E46" s="53">
        <v>3919</v>
      </c>
      <c r="F46" s="19">
        <v>238</v>
      </c>
      <c r="G46" s="53">
        <v>80</v>
      </c>
      <c r="H46" s="19">
        <v>1407</v>
      </c>
      <c r="I46" s="53">
        <v>731</v>
      </c>
      <c r="J46" s="19">
        <v>9745</v>
      </c>
      <c r="K46" s="53">
        <v>6029</v>
      </c>
      <c r="L46" s="58">
        <v>15774</v>
      </c>
      <c r="M46" s="30"/>
      <c r="N46" s="64">
        <v>61.778876632433125</v>
      </c>
      <c r="O46" s="29">
        <v>38.22112336756688</v>
      </c>
    </row>
    <row r="47" spans="1:15" s="87" customFormat="1" ht="10.5" customHeight="1">
      <c r="A47" s="19" t="s">
        <v>23</v>
      </c>
      <c r="B47" s="19">
        <v>1943</v>
      </c>
      <c r="C47" s="53">
        <v>1323</v>
      </c>
      <c r="D47" s="19">
        <v>6230</v>
      </c>
      <c r="E47" s="53">
        <v>3815</v>
      </c>
      <c r="F47" s="19">
        <v>233</v>
      </c>
      <c r="G47" s="53">
        <v>75</v>
      </c>
      <c r="H47" s="19">
        <v>1383</v>
      </c>
      <c r="I47" s="53">
        <v>761</v>
      </c>
      <c r="J47" s="19">
        <v>9789</v>
      </c>
      <c r="K47" s="53">
        <v>5974</v>
      </c>
      <c r="L47" s="58">
        <v>15763</v>
      </c>
      <c r="M47" s="30"/>
      <c r="N47" s="64">
        <v>62.10112288269999</v>
      </c>
      <c r="O47" s="29">
        <v>37.8988771173</v>
      </c>
    </row>
    <row r="48" spans="1:15" s="87" customFormat="1" ht="10.5" customHeight="1">
      <c r="A48" s="19" t="s">
        <v>36</v>
      </c>
      <c r="B48" s="19">
        <v>1919</v>
      </c>
      <c r="C48" s="53">
        <v>1331</v>
      </c>
      <c r="D48" s="19">
        <v>6437</v>
      </c>
      <c r="E48" s="53">
        <v>3887</v>
      </c>
      <c r="F48" s="19">
        <v>220</v>
      </c>
      <c r="G48" s="53">
        <v>81</v>
      </c>
      <c r="H48" s="19">
        <v>1451</v>
      </c>
      <c r="I48" s="53">
        <v>758</v>
      </c>
      <c r="J48" s="19">
        <v>10027</v>
      </c>
      <c r="K48" s="53">
        <v>6057</v>
      </c>
      <c r="L48" s="58">
        <v>16084</v>
      </c>
      <c r="M48" s="30"/>
      <c r="N48" s="64">
        <v>62.341457348918176</v>
      </c>
      <c r="O48" s="29">
        <v>37.65854265108182</v>
      </c>
    </row>
    <row r="49" spans="1:15" ht="10.5" customHeight="1">
      <c r="A49" s="19" t="s">
        <v>37</v>
      </c>
      <c r="B49" s="19">
        <v>2101</v>
      </c>
      <c r="C49" s="53">
        <v>1402</v>
      </c>
      <c r="D49" s="19">
        <v>6517</v>
      </c>
      <c r="E49" s="53">
        <v>4052</v>
      </c>
      <c r="F49" s="19">
        <v>210</v>
      </c>
      <c r="G49" s="53">
        <v>69</v>
      </c>
      <c r="H49" s="19">
        <v>1388</v>
      </c>
      <c r="I49" s="53">
        <v>663</v>
      </c>
      <c r="J49" s="19">
        <v>10216</v>
      </c>
      <c r="K49" s="53">
        <v>6186</v>
      </c>
      <c r="L49" s="58">
        <v>16402</v>
      </c>
      <c r="M49" s="5"/>
      <c r="N49" s="64">
        <v>62.2850871844897</v>
      </c>
      <c r="O49" s="29">
        <v>37.7149128155103</v>
      </c>
    </row>
    <row r="50" spans="1:15" s="87" customFormat="1" ht="10.5" customHeight="1">
      <c r="A50" s="19" t="s">
        <v>41</v>
      </c>
      <c r="B50" s="19">
        <v>2153</v>
      </c>
      <c r="C50" s="53">
        <v>1428</v>
      </c>
      <c r="D50" s="19">
        <v>6747</v>
      </c>
      <c r="E50" s="53">
        <v>4099</v>
      </c>
      <c r="F50" s="19">
        <v>213</v>
      </c>
      <c r="G50" s="53">
        <v>77</v>
      </c>
      <c r="H50" s="19">
        <v>1373</v>
      </c>
      <c r="I50" s="53">
        <v>702</v>
      </c>
      <c r="J50" s="19">
        <v>10486</v>
      </c>
      <c r="K50" s="53">
        <v>6306</v>
      </c>
      <c r="L50" s="58">
        <v>16792</v>
      </c>
      <c r="M50" s="30"/>
      <c r="N50" s="64">
        <v>62.44640304907099</v>
      </c>
      <c r="O50" s="29">
        <v>37.55359695092901</v>
      </c>
    </row>
    <row r="51" spans="1:15" s="87" customFormat="1" ht="10.5" customHeight="1">
      <c r="A51" s="19" t="s">
        <v>42</v>
      </c>
      <c r="B51" s="19">
        <v>2310</v>
      </c>
      <c r="C51" s="53">
        <v>1521</v>
      </c>
      <c r="D51" s="19">
        <v>6985</v>
      </c>
      <c r="E51" s="53">
        <v>4263</v>
      </c>
      <c r="F51" s="19">
        <v>212</v>
      </c>
      <c r="G51" s="53">
        <v>79</v>
      </c>
      <c r="H51" s="19">
        <f>1106+187+58</f>
        <v>1351</v>
      </c>
      <c r="I51" s="53">
        <f>548+87+37</f>
        <v>672</v>
      </c>
      <c r="J51" s="19">
        <f aca="true" t="shared" si="10" ref="J51:K53">SUM(H51,F51,D51,B51)</f>
        <v>10858</v>
      </c>
      <c r="K51" s="53">
        <f t="shared" si="10"/>
        <v>6535</v>
      </c>
      <c r="L51" s="58">
        <f aca="true" t="shared" si="11" ref="L51:L57">SUM(J51:K51)</f>
        <v>17393</v>
      </c>
      <c r="M51" s="30"/>
      <c r="N51" s="64">
        <f aca="true" t="shared" si="12" ref="N51:N57">J51/L51*100</f>
        <v>62.4274133272006</v>
      </c>
      <c r="O51" s="29">
        <f aca="true" t="shared" si="13" ref="O51:O57">K51/L51*100</f>
        <v>37.5725866727994</v>
      </c>
    </row>
    <row r="52" spans="1:15" s="87" customFormat="1" ht="10.5" customHeight="1">
      <c r="A52" s="19" t="s">
        <v>43</v>
      </c>
      <c r="B52" s="19">
        <v>2407</v>
      </c>
      <c r="C52" s="53">
        <v>1581</v>
      </c>
      <c r="D52" s="19">
        <v>7140</v>
      </c>
      <c r="E52" s="53">
        <v>4351</v>
      </c>
      <c r="F52" s="19">
        <v>235</v>
      </c>
      <c r="G52" s="53">
        <v>66</v>
      </c>
      <c r="H52" s="19">
        <f>1104+174+69</f>
        <v>1347</v>
      </c>
      <c r="I52" s="53">
        <f>558+82+34</f>
        <v>674</v>
      </c>
      <c r="J52" s="19">
        <f t="shared" si="10"/>
        <v>11129</v>
      </c>
      <c r="K52" s="53">
        <f t="shared" si="10"/>
        <v>6672</v>
      </c>
      <c r="L52" s="58">
        <f t="shared" si="11"/>
        <v>17801</v>
      </c>
      <c r="M52" s="30"/>
      <c r="N52" s="64">
        <f t="shared" si="12"/>
        <v>62.51895960901073</v>
      </c>
      <c r="O52" s="29">
        <f t="shared" si="13"/>
        <v>37.481040390989264</v>
      </c>
    </row>
    <row r="53" spans="1:15" s="87" customFormat="1" ht="10.5" customHeight="1">
      <c r="A53" s="19" t="s">
        <v>63</v>
      </c>
      <c r="B53" s="19">
        <v>2448</v>
      </c>
      <c r="C53" s="53">
        <v>1584</v>
      </c>
      <c r="D53" s="19">
        <v>7244</v>
      </c>
      <c r="E53" s="53">
        <v>4511</v>
      </c>
      <c r="F53" s="19">
        <v>250</v>
      </c>
      <c r="G53" s="53">
        <v>68</v>
      </c>
      <c r="H53" s="19">
        <v>1409</v>
      </c>
      <c r="I53" s="53">
        <v>675</v>
      </c>
      <c r="J53" s="19">
        <f t="shared" si="10"/>
        <v>11351</v>
      </c>
      <c r="K53" s="53">
        <f t="shared" si="10"/>
        <v>6838</v>
      </c>
      <c r="L53" s="58">
        <f t="shared" si="11"/>
        <v>18189</v>
      </c>
      <c r="M53" s="30"/>
      <c r="N53" s="64">
        <f t="shared" si="12"/>
        <v>62.405849689372694</v>
      </c>
      <c r="O53" s="29">
        <f t="shared" si="13"/>
        <v>37.5941503106273</v>
      </c>
    </row>
    <row r="54" spans="1:15" s="87" customFormat="1" ht="10.5" customHeight="1">
      <c r="A54" s="19" t="s">
        <v>64</v>
      </c>
      <c r="B54" s="19">
        <v>2593</v>
      </c>
      <c r="C54" s="53">
        <v>1574</v>
      </c>
      <c r="D54" s="19">
        <v>7272</v>
      </c>
      <c r="E54" s="53">
        <v>4447</v>
      </c>
      <c r="F54" s="19">
        <v>263</v>
      </c>
      <c r="G54" s="53">
        <v>53</v>
      </c>
      <c r="H54" s="19">
        <v>1391</v>
      </c>
      <c r="I54" s="53">
        <v>670</v>
      </c>
      <c r="J54" s="19">
        <f aca="true" t="shared" si="14" ref="J54:K57">SUM(H54,F54,D54,B54)</f>
        <v>11519</v>
      </c>
      <c r="K54" s="53">
        <f t="shared" si="14"/>
        <v>6744</v>
      </c>
      <c r="L54" s="58">
        <f t="shared" si="11"/>
        <v>18263</v>
      </c>
      <c r="M54" s="30"/>
      <c r="N54" s="64">
        <f t="shared" si="12"/>
        <v>63.07287959261896</v>
      </c>
      <c r="O54" s="29">
        <f t="shared" si="13"/>
        <v>36.92712040738104</v>
      </c>
    </row>
    <row r="55" spans="1:15" s="87" customFormat="1" ht="10.5" customHeight="1">
      <c r="A55" s="19" t="s">
        <v>65</v>
      </c>
      <c r="B55" s="19">
        <v>2624</v>
      </c>
      <c r="C55" s="53">
        <v>1659</v>
      </c>
      <c r="D55" s="19">
        <v>7378</v>
      </c>
      <c r="E55" s="53">
        <v>4480</v>
      </c>
      <c r="F55" s="19">
        <v>254</v>
      </c>
      <c r="G55" s="53">
        <v>47</v>
      </c>
      <c r="H55" s="19">
        <v>1425</v>
      </c>
      <c r="I55" s="53">
        <v>681</v>
      </c>
      <c r="J55" s="19">
        <f t="shared" si="14"/>
        <v>11681</v>
      </c>
      <c r="K55" s="53">
        <f t="shared" si="14"/>
        <v>6867</v>
      </c>
      <c r="L55" s="58">
        <f t="shared" si="11"/>
        <v>18548</v>
      </c>
      <c r="M55" s="30"/>
      <c r="N55" s="64">
        <f t="shared" si="12"/>
        <v>62.977140392495144</v>
      </c>
      <c r="O55" s="29">
        <f t="shared" si="13"/>
        <v>37.022859607504856</v>
      </c>
    </row>
    <row r="56" spans="1:15" s="87" customFormat="1" ht="10.5" customHeight="1">
      <c r="A56" s="19" t="s">
        <v>68</v>
      </c>
      <c r="B56" s="19">
        <v>2756</v>
      </c>
      <c r="C56" s="53">
        <v>1689</v>
      </c>
      <c r="D56" s="19">
        <v>7583</v>
      </c>
      <c r="E56" s="53">
        <v>4555</v>
      </c>
      <c r="F56" s="19">
        <v>241</v>
      </c>
      <c r="G56" s="53">
        <v>52</v>
      </c>
      <c r="H56" s="19">
        <v>1443</v>
      </c>
      <c r="I56" s="53">
        <v>696</v>
      </c>
      <c r="J56" s="19">
        <f>SUM(H56,F56,D56,B56)</f>
        <v>12023</v>
      </c>
      <c r="K56" s="53">
        <f>SUM(I56,G56,E56,C56)</f>
        <v>6992</v>
      </c>
      <c r="L56" s="58">
        <f>SUM(J56:K56)</f>
        <v>19015</v>
      </c>
      <c r="M56" s="30"/>
      <c r="N56" s="64">
        <f>J56/L56*100</f>
        <v>63.229029713384165</v>
      </c>
      <c r="O56" s="29">
        <f>K56/L56*100</f>
        <v>36.77097028661583</v>
      </c>
    </row>
    <row r="57" spans="1:15" s="87" customFormat="1" ht="10.5" customHeight="1">
      <c r="A57" s="19" t="s">
        <v>72</v>
      </c>
      <c r="B57" s="19">
        <v>2919</v>
      </c>
      <c r="C57" s="53">
        <v>1726</v>
      </c>
      <c r="D57" s="19">
        <v>7732</v>
      </c>
      <c r="E57" s="53">
        <v>4570</v>
      </c>
      <c r="F57" s="19">
        <v>250</v>
      </c>
      <c r="G57" s="53">
        <v>58</v>
      </c>
      <c r="H57" s="19">
        <f>1193+164+145</f>
        <v>1502</v>
      </c>
      <c r="I57" s="53">
        <f>601+77+52</f>
        <v>730</v>
      </c>
      <c r="J57" s="19">
        <f t="shared" si="14"/>
        <v>12403</v>
      </c>
      <c r="K57" s="53">
        <f t="shared" si="14"/>
        <v>7084</v>
      </c>
      <c r="L57" s="58">
        <f t="shared" si="11"/>
        <v>19487</v>
      </c>
      <c r="M57" s="30"/>
      <c r="N57" s="64">
        <f t="shared" si="12"/>
        <v>63.64755991173603</v>
      </c>
      <c r="O57" s="29">
        <f t="shared" si="13"/>
        <v>36.35244008826397</v>
      </c>
    </row>
    <row r="58" spans="1:15" s="87" customFormat="1" ht="10.5" customHeight="1">
      <c r="A58" s="19" t="s">
        <v>100</v>
      </c>
      <c r="B58" s="19">
        <v>3124</v>
      </c>
      <c r="C58" s="53">
        <v>1780</v>
      </c>
      <c r="D58" s="19">
        <v>7816</v>
      </c>
      <c r="E58" s="53">
        <v>4588</v>
      </c>
      <c r="F58" s="19">
        <v>240</v>
      </c>
      <c r="G58" s="53">
        <v>57</v>
      </c>
      <c r="H58" s="19">
        <v>1467</v>
      </c>
      <c r="I58" s="53">
        <v>763</v>
      </c>
      <c r="J58" s="19">
        <f aca="true" t="shared" si="15" ref="J58:K60">SUM(H58,F58,D58,B58)</f>
        <v>12647</v>
      </c>
      <c r="K58" s="53">
        <f t="shared" si="15"/>
        <v>7188</v>
      </c>
      <c r="L58" s="58">
        <f aca="true" t="shared" si="16" ref="L58:L63">SUM(J58:K58)</f>
        <v>19835</v>
      </c>
      <c r="M58" s="30"/>
      <c r="N58" s="64">
        <f aca="true" t="shared" si="17" ref="N58:N63">J58/L58*100</f>
        <v>63.76102848500126</v>
      </c>
      <c r="O58" s="29">
        <f aca="true" t="shared" si="18" ref="O58:O63">K58/L58*100</f>
        <v>36.23897151499874</v>
      </c>
    </row>
    <row r="59" spans="1:15" s="87" customFormat="1" ht="10.5" customHeight="1">
      <c r="A59" s="19" t="s">
        <v>114</v>
      </c>
      <c r="B59" s="19">
        <v>3251</v>
      </c>
      <c r="C59" s="53">
        <v>1839</v>
      </c>
      <c r="D59" s="19">
        <v>7924</v>
      </c>
      <c r="E59" s="53">
        <v>4622</v>
      </c>
      <c r="F59" s="19">
        <v>236</v>
      </c>
      <c r="G59" s="53">
        <v>61</v>
      </c>
      <c r="H59" s="19">
        <v>1477</v>
      </c>
      <c r="I59" s="53">
        <v>767</v>
      </c>
      <c r="J59" s="19">
        <f t="shared" si="15"/>
        <v>12888</v>
      </c>
      <c r="K59" s="53">
        <f t="shared" si="15"/>
        <v>7289</v>
      </c>
      <c r="L59" s="58">
        <f t="shared" si="16"/>
        <v>20177</v>
      </c>
      <c r="M59" s="30"/>
      <c r="N59" s="64">
        <f t="shared" si="17"/>
        <v>63.8747088268821</v>
      </c>
      <c r="O59" s="29">
        <f t="shared" si="18"/>
        <v>36.12529117311791</v>
      </c>
    </row>
    <row r="60" spans="1:15" s="87" customFormat="1" ht="10.5" customHeight="1">
      <c r="A60" s="19" t="s">
        <v>124</v>
      </c>
      <c r="B60" s="19">
        <v>3337</v>
      </c>
      <c r="C60" s="53">
        <v>1909</v>
      </c>
      <c r="D60" s="19">
        <v>8122</v>
      </c>
      <c r="E60" s="53">
        <v>4616</v>
      </c>
      <c r="F60" s="19">
        <v>253</v>
      </c>
      <c r="G60" s="53">
        <v>71</v>
      </c>
      <c r="H60" s="19">
        <f>1158+184+137</f>
        <v>1479</v>
      </c>
      <c r="I60" s="53">
        <f>604+68+36</f>
        <v>708</v>
      </c>
      <c r="J60" s="19">
        <f t="shared" si="15"/>
        <v>13191</v>
      </c>
      <c r="K60" s="53">
        <f t="shared" si="15"/>
        <v>7304</v>
      </c>
      <c r="L60" s="58">
        <f t="shared" si="16"/>
        <v>20495</v>
      </c>
      <c r="M60" s="30"/>
      <c r="N60" s="64">
        <f t="shared" si="17"/>
        <v>64.36203952183459</v>
      </c>
      <c r="O60" s="29">
        <f t="shared" si="18"/>
        <v>35.637960478165404</v>
      </c>
    </row>
    <row r="61" spans="1:15" s="87" customFormat="1" ht="10.5" customHeight="1">
      <c r="A61" s="19" t="s">
        <v>129</v>
      </c>
      <c r="B61" s="19">
        <v>3364</v>
      </c>
      <c r="C61" s="53">
        <v>1885</v>
      </c>
      <c r="D61" s="19">
        <v>8226</v>
      </c>
      <c r="E61" s="53">
        <v>4637</v>
      </c>
      <c r="F61" s="19">
        <v>256</v>
      </c>
      <c r="G61" s="53">
        <v>68</v>
      </c>
      <c r="H61" s="19">
        <v>1494</v>
      </c>
      <c r="I61" s="53">
        <v>731</v>
      </c>
      <c r="J61" s="19">
        <f aca="true" t="shared" si="19" ref="J61:K63">SUM(H61,F61,D61,B61)</f>
        <v>13340</v>
      </c>
      <c r="K61" s="53">
        <f t="shared" si="19"/>
        <v>7321</v>
      </c>
      <c r="L61" s="58">
        <f t="shared" si="16"/>
        <v>20661</v>
      </c>
      <c r="M61" s="30"/>
      <c r="N61" s="64">
        <f t="shared" si="17"/>
        <v>64.56609070228933</v>
      </c>
      <c r="O61" s="29">
        <f t="shared" si="18"/>
        <v>35.43390929771066</v>
      </c>
    </row>
    <row r="62" spans="1:15" s="87" customFormat="1" ht="10.5" customHeight="1">
      <c r="A62" s="19" t="s">
        <v>131</v>
      </c>
      <c r="B62" s="19">
        <v>3368</v>
      </c>
      <c r="C62" s="53">
        <v>1808</v>
      </c>
      <c r="D62" s="19">
        <v>8181</v>
      </c>
      <c r="E62" s="53">
        <v>4533</v>
      </c>
      <c r="F62" s="19">
        <v>253</v>
      </c>
      <c r="G62" s="53">
        <v>59</v>
      </c>
      <c r="H62" s="19">
        <v>1445</v>
      </c>
      <c r="I62" s="53">
        <v>686</v>
      </c>
      <c r="J62" s="19">
        <f t="shared" si="19"/>
        <v>13247</v>
      </c>
      <c r="K62" s="53">
        <f t="shared" si="19"/>
        <v>7086</v>
      </c>
      <c r="L62" s="58">
        <f t="shared" si="16"/>
        <v>20333</v>
      </c>
      <c r="M62" s="30"/>
      <c r="N62" s="64">
        <f t="shared" si="17"/>
        <v>65.15024836472729</v>
      </c>
      <c r="O62" s="29">
        <f t="shared" si="18"/>
        <v>34.84975163527271</v>
      </c>
    </row>
    <row r="63" spans="1:15" s="87" customFormat="1" ht="10.5" customHeight="1">
      <c r="A63" s="36" t="s">
        <v>142</v>
      </c>
      <c r="B63" s="36">
        <v>3370</v>
      </c>
      <c r="C63" s="68">
        <v>1754</v>
      </c>
      <c r="D63" s="36">
        <v>8114</v>
      </c>
      <c r="E63" s="68">
        <v>4450</v>
      </c>
      <c r="F63" s="36">
        <v>263</v>
      </c>
      <c r="G63" s="68">
        <v>51</v>
      </c>
      <c r="H63" s="36">
        <f>1130+169+152</f>
        <v>1451</v>
      </c>
      <c r="I63" s="68">
        <f>588+57+32</f>
        <v>677</v>
      </c>
      <c r="J63" s="36">
        <f t="shared" si="19"/>
        <v>13198</v>
      </c>
      <c r="K63" s="68">
        <f t="shared" si="19"/>
        <v>6932</v>
      </c>
      <c r="L63" s="69">
        <f t="shared" si="16"/>
        <v>20130</v>
      </c>
      <c r="M63" s="30"/>
      <c r="N63" s="70">
        <f t="shared" si="17"/>
        <v>65.5638350720318</v>
      </c>
      <c r="O63" s="41">
        <f t="shared" si="18"/>
        <v>34.43616492796821</v>
      </c>
    </row>
    <row r="64" spans="1:15" ht="12.75">
      <c r="A64" s="53"/>
      <c r="B64" s="53"/>
      <c r="C64" s="53"/>
      <c r="D64" s="53"/>
      <c r="E64" s="53"/>
      <c r="F64" s="53"/>
      <c r="G64" s="53"/>
      <c r="H64" s="53"/>
      <c r="I64" s="53"/>
      <c r="J64" s="53"/>
      <c r="K64" s="53"/>
      <c r="L64" s="53"/>
      <c r="M64" s="5"/>
      <c r="N64" s="46"/>
      <c r="O64" s="46"/>
    </row>
    <row r="65" spans="1:15" ht="12.75">
      <c r="A65" s="6" t="s">
        <v>61</v>
      </c>
      <c r="B65" s="7"/>
      <c r="C65" s="7"/>
      <c r="D65" s="7"/>
      <c r="E65" s="7"/>
      <c r="F65" s="7"/>
      <c r="G65" s="9"/>
      <c r="H65" s="9"/>
      <c r="I65" s="9"/>
      <c r="J65" s="84"/>
      <c r="K65" s="84"/>
      <c r="L65" s="84"/>
      <c r="M65" s="84"/>
      <c r="N65" s="84"/>
      <c r="O65" s="84"/>
    </row>
    <row r="66" spans="1:15" ht="12.75">
      <c r="A66" s="6" t="s">
        <v>62</v>
      </c>
      <c r="B66" s="7"/>
      <c r="C66" s="7"/>
      <c r="D66" s="7"/>
      <c r="E66" s="7"/>
      <c r="F66" s="7"/>
      <c r="G66" s="9"/>
      <c r="H66" s="9"/>
      <c r="I66" s="9"/>
      <c r="J66" s="84"/>
      <c r="K66" s="84"/>
      <c r="L66" s="84"/>
      <c r="M66" s="84"/>
      <c r="N66" s="84"/>
      <c r="O66" s="84"/>
    </row>
    <row r="67" spans="1:15" ht="8.25" customHeight="1">
      <c r="A67" s="2"/>
      <c r="B67" s="2"/>
      <c r="C67" s="2"/>
      <c r="D67" s="2"/>
      <c r="E67" s="2"/>
      <c r="F67" s="2"/>
      <c r="G67" s="2"/>
      <c r="H67" s="2"/>
      <c r="I67" s="2"/>
      <c r="J67" s="2"/>
      <c r="K67" s="2"/>
      <c r="L67" s="2"/>
      <c r="M67" s="5"/>
      <c r="N67" s="5"/>
      <c r="O67" s="5"/>
    </row>
    <row r="68" spans="1:15" ht="12.75">
      <c r="A68" s="11"/>
      <c r="B68" s="12" t="s">
        <v>7</v>
      </c>
      <c r="C68" s="13"/>
      <c r="D68" s="12" t="s">
        <v>6</v>
      </c>
      <c r="E68" s="54"/>
      <c r="F68" s="12" t="s">
        <v>0</v>
      </c>
      <c r="G68" s="54"/>
      <c r="H68" s="12" t="s">
        <v>29</v>
      </c>
      <c r="I68" s="54"/>
      <c r="J68" s="11"/>
      <c r="K68" s="85" t="s">
        <v>4</v>
      </c>
      <c r="L68" s="86"/>
      <c r="M68" s="5"/>
      <c r="N68" s="12" t="s">
        <v>27</v>
      </c>
      <c r="O68" s="56"/>
    </row>
    <row r="69" spans="1:15" ht="12.75">
      <c r="A69" s="57" t="s">
        <v>12</v>
      </c>
      <c r="B69" s="17" t="s">
        <v>5</v>
      </c>
      <c r="C69" s="18"/>
      <c r="D69" s="16" t="s">
        <v>8</v>
      </c>
      <c r="E69" s="7"/>
      <c r="F69" s="19"/>
      <c r="G69" s="2"/>
      <c r="H69" s="19" t="s">
        <v>33</v>
      </c>
      <c r="I69" s="2"/>
      <c r="J69" s="19"/>
      <c r="K69" s="53"/>
      <c r="L69" s="58"/>
      <c r="M69" s="5"/>
      <c r="N69" s="59" t="s">
        <v>28</v>
      </c>
      <c r="O69" s="60"/>
    </row>
    <row r="70" spans="1:15" ht="12.75">
      <c r="A70" s="22"/>
      <c r="B70" s="61" t="s">
        <v>2</v>
      </c>
      <c r="C70" s="62" t="s">
        <v>3</v>
      </c>
      <c r="D70" s="61" t="s">
        <v>2</v>
      </c>
      <c r="E70" s="62" t="s">
        <v>3</v>
      </c>
      <c r="F70" s="61" t="s">
        <v>2</v>
      </c>
      <c r="G70" s="62" t="s">
        <v>3</v>
      </c>
      <c r="H70" s="61" t="s">
        <v>2</v>
      </c>
      <c r="I70" s="62" t="s">
        <v>3</v>
      </c>
      <c r="J70" s="61" t="s">
        <v>2</v>
      </c>
      <c r="K70" s="62" t="s">
        <v>3</v>
      </c>
      <c r="L70" s="63" t="s">
        <v>4</v>
      </c>
      <c r="M70" s="5"/>
      <c r="N70" s="61" t="s">
        <v>2</v>
      </c>
      <c r="O70" s="63" t="s">
        <v>3</v>
      </c>
    </row>
    <row r="71" spans="1:15" ht="10.5" customHeight="1">
      <c r="A71" s="19" t="s">
        <v>15</v>
      </c>
      <c r="B71" s="19">
        <v>38685</v>
      </c>
      <c r="C71" s="53">
        <v>35564</v>
      </c>
      <c r="D71" s="19">
        <v>163143</v>
      </c>
      <c r="E71" s="53">
        <v>166439</v>
      </c>
      <c r="F71" s="19">
        <v>9807</v>
      </c>
      <c r="G71" s="53">
        <v>4340</v>
      </c>
      <c r="H71" s="19">
        <v>15277</v>
      </c>
      <c r="I71" s="53">
        <v>9194</v>
      </c>
      <c r="J71" s="19">
        <v>226912</v>
      </c>
      <c r="K71" s="53">
        <v>215537</v>
      </c>
      <c r="L71" s="58">
        <v>442449</v>
      </c>
      <c r="M71" s="32"/>
      <c r="N71" s="64">
        <v>51.2854588890471</v>
      </c>
      <c r="O71" s="29">
        <v>48.7145411109529</v>
      </c>
    </row>
    <row r="72" spans="1:15" s="87" customFormat="1" ht="10.5" customHeight="1">
      <c r="A72" s="19" t="s">
        <v>16</v>
      </c>
      <c r="B72" s="19">
        <v>38884</v>
      </c>
      <c r="C72" s="53">
        <v>36011</v>
      </c>
      <c r="D72" s="19">
        <v>165781</v>
      </c>
      <c r="E72" s="53">
        <v>169083</v>
      </c>
      <c r="F72" s="19">
        <v>9737</v>
      </c>
      <c r="G72" s="53">
        <v>4444</v>
      </c>
      <c r="H72" s="19">
        <v>15587</v>
      </c>
      <c r="I72" s="53">
        <v>9461</v>
      </c>
      <c r="J72" s="19">
        <v>229989</v>
      </c>
      <c r="K72" s="53">
        <v>218999</v>
      </c>
      <c r="L72" s="58">
        <v>448988</v>
      </c>
      <c r="M72" s="30"/>
      <c r="N72" s="64">
        <v>51.22386344401186</v>
      </c>
      <c r="O72" s="29">
        <v>48.77613655598813</v>
      </c>
    </row>
    <row r="73" spans="1:15" s="87" customFormat="1" ht="10.5" customHeight="1">
      <c r="A73" s="19" t="s">
        <v>17</v>
      </c>
      <c r="B73" s="19">
        <v>38894</v>
      </c>
      <c r="C73" s="53">
        <v>36133</v>
      </c>
      <c r="D73" s="19">
        <v>167116</v>
      </c>
      <c r="E73" s="53">
        <v>170500</v>
      </c>
      <c r="F73" s="19">
        <v>9648</v>
      </c>
      <c r="G73" s="53">
        <v>4509</v>
      </c>
      <c r="H73" s="19">
        <v>15694</v>
      </c>
      <c r="I73" s="53">
        <v>9423</v>
      </c>
      <c r="J73" s="19">
        <v>231352</v>
      </c>
      <c r="K73" s="53">
        <v>220565</v>
      </c>
      <c r="L73" s="58">
        <v>451917</v>
      </c>
      <c r="M73" s="30"/>
      <c r="N73" s="64">
        <v>51.193471367529874</v>
      </c>
      <c r="O73" s="29">
        <v>48.80652863247012</v>
      </c>
    </row>
    <row r="74" spans="1:15" s="87" customFormat="1" ht="10.5" customHeight="1">
      <c r="A74" s="19" t="s">
        <v>18</v>
      </c>
      <c r="B74" s="19">
        <v>38376</v>
      </c>
      <c r="C74" s="53">
        <v>36076</v>
      </c>
      <c r="D74" s="19">
        <v>166963</v>
      </c>
      <c r="E74" s="53">
        <v>170374</v>
      </c>
      <c r="F74" s="19">
        <v>9195</v>
      </c>
      <c r="G74" s="53">
        <v>4209</v>
      </c>
      <c r="H74" s="19">
        <v>16054</v>
      </c>
      <c r="I74" s="53">
        <v>9546</v>
      </c>
      <c r="J74" s="19">
        <v>230588</v>
      </c>
      <c r="K74" s="53">
        <v>220205</v>
      </c>
      <c r="L74" s="58">
        <v>450793</v>
      </c>
      <c r="M74" s="30"/>
      <c r="N74" s="64">
        <v>51.15163722595515</v>
      </c>
      <c r="O74" s="29">
        <v>48.84836277404485</v>
      </c>
    </row>
    <row r="75" spans="1:15" s="87" customFormat="1" ht="10.5" customHeight="1">
      <c r="A75" s="19" t="s">
        <v>19</v>
      </c>
      <c r="B75" s="19">
        <v>37892</v>
      </c>
      <c r="C75" s="53">
        <v>36134</v>
      </c>
      <c r="D75" s="19">
        <v>166003</v>
      </c>
      <c r="E75" s="53">
        <v>168842</v>
      </c>
      <c r="F75" s="19">
        <v>9297</v>
      </c>
      <c r="G75" s="53">
        <v>4271</v>
      </c>
      <c r="H75" s="19">
        <v>16138</v>
      </c>
      <c r="I75" s="53">
        <v>9198</v>
      </c>
      <c r="J75" s="19">
        <v>229330</v>
      </c>
      <c r="K75" s="53">
        <v>218445</v>
      </c>
      <c r="L75" s="58">
        <v>447775</v>
      </c>
      <c r="M75" s="30"/>
      <c r="N75" s="64">
        <v>51.21545419016247</v>
      </c>
      <c r="O75" s="29">
        <v>48.78454580983753</v>
      </c>
    </row>
    <row r="76" spans="1:15" s="87" customFormat="1" ht="10.5" customHeight="1">
      <c r="A76" s="19" t="s">
        <v>20</v>
      </c>
      <c r="B76" s="19">
        <v>37603</v>
      </c>
      <c r="C76" s="53">
        <v>35734</v>
      </c>
      <c r="D76" s="19">
        <v>163794</v>
      </c>
      <c r="E76" s="53">
        <v>167034</v>
      </c>
      <c r="F76" s="19">
        <v>9173</v>
      </c>
      <c r="G76" s="53">
        <v>4296</v>
      </c>
      <c r="H76" s="19">
        <v>15123</v>
      </c>
      <c r="I76" s="53">
        <v>9110</v>
      </c>
      <c r="J76" s="19">
        <v>225693</v>
      </c>
      <c r="K76" s="53">
        <v>216174</v>
      </c>
      <c r="L76" s="58">
        <v>441867</v>
      </c>
      <c r="M76" s="30"/>
      <c r="N76" s="64">
        <v>51.07713406975402</v>
      </c>
      <c r="O76" s="29">
        <v>48.922865930245976</v>
      </c>
    </row>
    <row r="77" spans="1:15" s="87" customFormat="1" ht="10.5" customHeight="1">
      <c r="A77" s="19" t="s">
        <v>21</v>
      </c>
      <c r="B77" s="19">
        <v>36548</v>
      </c>
      <c r="C77" s="53">
        <v>35048</v>
      </c>
      <c r="D77" s="19">
        <v>162290</v>
      </c>
      <c r="E77" s="53">
        <v>164897</v>
      </c>
      <c r="F77" s="19">
        <v>9301</v>
      </c>
      <c r="G77" s="53">
        <v>4358</v>
      </c>
      <c r="H77" s="19">
        <v>14553</v>
      </c>
      <c r="I77" s="53">
        <v>9030</v>
      </c>
      <c r="J77" s="19">
        <v>222692</v>
      </c>
      <c r="K77" s="53">
        <v>213333</v>
      </c>
      <c r="L77" s="58">
        <v>436025</v>
      </c>
      <c r="M77" s="30"/>
      <c r="N77" s="64">
        <v>51.073218278768415</v>
      </c>
      <c r="O77" s="29">
        <v>48.926781721231585</v>
      </c>
    </row>
    <row r="78" spans="1:15" s="87" customFormat="1" ht="10.5" customHeight="1">
      <c r="A78" s="19" t="s">
        <v>22</v>
      </c>
      <c r="B78" s="19">
        <v>35721</v>
      </c>
      <c r="C78" s="53">
        <v>34615</v>
      </c>
      <c r="D78" s="19">
        <v>160891</v>
      </c>
      <c r="E78" s="53">
        <v>163090</v>
      </c>
      <c r="F78" s="19">
        <v>9325</v>
      </c>
      <c r="G78" s="53">
        <v>4270</v>
      </c>
      <c r="H78" s="19">
        <v>14263</v>
      </c>
      <c r="I78" s="53">
        <v>8852</v>
      </c>
      <c r="J78" s="19">
        <v>220200</v>
      </c>
      <c r="K78" s="53">
        <v>210827</v>
      </c>
      <c r="L78" s="58">
        <v>431027</v>
      </c>
      <c r="M78" s="30"/>
      <c r="N78" s="64">
        <v>51.08728687530015</v>
      </c>
      <c r="O78" s="29">
        <v>48.91271312469985</v>
      </c>
    </row>
    <row r="79" spans="1:15" s="87" customFormat="1" ht="10.5" customHeight="1">
      <c r="A79" s="19" t="s">
        <v>23</v>
      </c>
      <c r="B79" s="19">
        <v>35301</v>
      </c>
      <c r="C79" s="53">
        <v>34389</v>
      </c>
      <c r="D79" s="19">
        <v>160305</v>
      </c>
      <c r="E79" s="53">
        <v>162400</v>
      </c>
      <c r="F79" s="19">
        <v>9173</v>
      </c>
      <c r="G79" s="53">
        <v>4283</v>
      </c>
      <c r="H79" s="19">
        <v>14376</v>
      </c>
      <c r="I79" s="53">
        <v>8879</v>
      </c>
      <c r="J79" s="19">
        <v>219155</v>
      </c>
      <c r="K79" s="53">
        <v>209951</v>
      </c>
      <c r="L79" s="58">
        <v>429106</v>
      </c>
      <c r="M79" s="30"/>
      <c r="N79" s="64">
        <v>51.07246228204686</v>
      </c>
      <c r="O79" s="29">
        <v>48.92753771795314</v>
      </c>
    </row>
    <row r="80" spans="1:15" s="87" customFormat="1" ht="10.5" customHeight="1">
      <c r="A80" s="19" t="s">
        <v>36</v>
      </c>
      <c r="B80" s="19">
        <v>35360</v>
      </c>
      <c r="C80" s="53">
        <v>34569</v>
      </c>
      <c r="D80" s="19">
        <v>160672</v>
      </c>
      <c r="E80" s="53">
        <v>162660</v>
      </c>
      <c r="F80" s="19">
        <v>9154</v>
      </c>
      <c r="G80" s="53">
        <v>4360</v>
      </c>
      <c r="H80" s="19">
        <v>14365</v>
      </c>
      <c r="I80" s="53">
        <v>9023</v>
      </c>
      <c r="J80" s="19">
        <v>219551</v>
      </c>
      <c r="K80" s="53">
        <v>210612</v>
      </c>
      <c r="L80" s="58">
        <v>430163</v>
      </c>
      <c r="M80" s="30"/>
      <c r="N80" s="64">
        <v>51.039024741783926</v>
      </c>
      <c r="O80" s="29">
        <v>48.960975258216074</v>
      </c>
    </row>
    <row r="81" spans="1:15" ht="10.5" customHeight="1">
      <c r="A81" s="19" t="s">
        <v>37</v>
      </c>
      <c r="B81" s="19">
        <v>36276</v>
      </c>
      <c r="C81" s="53">
        <v>35700</v>
      </c>
      <c r="D81" s="19">
        <v>162782</v>
      </c>
      <c r="E81" s="53">
        <v>164555</v>
      </c>
      <c r="F81" s="19">
        <v>9214</v>
      </c>
      <c r="G81" s="53">
        <v>4402</v>
      </c>
      <c r="H81" s="19">
        <v>14060</v>
      </c>
      <c r="I81" s="53">
        <v>8792</v>
      </c>
      <c r="J81" s="19">
        <v>222332</v>
      </c>
      <c r="K81" s="53">
        <v>213449</v>
      </c>
      <c r="L81" s="58">
        <v>435781</v>
      </c>
      <c r="M81" s="5"/>
      <c r="N81" s="64">
        <v>51.01920460047592</v>
      </c>
      <c r="O81" s="29">
        <v>48.98079539952407</v>
      </c>
    </row>
    <row r="82" spans="1:15" s="87" customFormat="1" ht="10.5" customHeight="1">
      <c r="A82" s="19" t="s">
        <v>41</v>
      </c>
      <c r="B82" s="19">
        <v>37578</v>
      </c>
      <c r="C82" s="53">
        <v>36494</v>
      </c>
      <c r="D82" s="19">
        <v>166199</v>
      </c>
      <c r="E82" s="53">
        <v>167360</v>
      </c>
      <c r="F82" s="19">
        <v>9391</v>
      </c>
      <c r="G82" s="53">
        <v>4560</v>
      </c>
      <c r="H82" s="19">
        <v>14303</v>
      </c>
      <c r="I82" s="53">
        <v>8829</v>
      </c>
      <c r="J82" s="19">
        <v>227471</v>
      </c>
      <c r="K82" s="53">
        <v>217243</v>
      </c>
      <c r="L82" s="58">
        <v>444714</v>
      </c>
      <c r="M82" s="30"/>
      <c r="N82" s="64">
        <v>51.14995255377613</v>
      </c>
      <c r="O82" s="29">
        <v>48.85004744622387</v>
      </c>
    </row>
    <row r="83" spans="1:15" s="87" customFormat="1" ht="10.5" customHeight="1">
      <c r="A83" s="19" t="s">
        <v>42</v>
      </c>
      <c r="B83" s="19">
        <f aca="true" t="shared" si="20" ref="B83:I95">SUM(B51,B19)</f>
        <v>38296</v>
      </c>
      <c r="C83" s="53">
        <f t="shared" si="20"/>
        <v>37002</v>
      </c>
      <c r="D83" s="19">
        <f t="shared" si="20"/>
        <v>169206</v>
      </c>
      <c r="E83" s="53">
        <f t="shared" si="20"/>
        <v>170702</v>
      </c>
      <c r="F83" s="19">
        <f t="shared" si="20"/>
        <v>9533</v>
      </c>
      <c r="G83" s="53">
        <f t="shared" si="20"/>
        <v>4521</v>
      </c>
      <c r="H83" s="19">
        <f t="shared" si="20"/>
        <v>14376</v>
      </c>
      <c r="I83" s="53">
        <f t="shared" si="20"/>
        <v>8805</v>
      </c>
      <c r="J83" s="19">
        <f aca="true" t="shared" si="21" ref="J83:K85">SUM(H83,F83,D83,B83)</f>
        <v>231411</v>
      </c>
      <c r="K83" s="53">
        <f t="shared" si="21"/>
        <v>221030</v>
      </c>
      <c r="L83" s="58">
        <f aca="true" t="shared" si="22" ref="L83:L89">SUM(J83:K83)</f>
        <v>452441</v>
      </c>
      <c r="M83" s="30"/>
      <c r="N83" s="64">
        <f aca="true" t="shared" si="23" ref="N83:N89">J83/L83*100</f>
        <v>51.14722140566394</v>
      </c>
      <c r="O83" s="29">
        <f aca="true" t="shared" si="24" ref="O83:O89">K83/L83*100</f>
        <v>48.85277859433606</v>
      </c>
    </row>
    <row r="84" spans="1:15" s="87" customFormat="1" ht="10.5" customHeight="1">
      <c r="A84" s="19" t="s">
        <v>43</v>
      </c>
      <c r="B84" s="19">
        <f t="shared" si="20"/>
        <v>38640</v>
      </c>
      <c r="C84" s="53">
        <f t="shared" si="20"/>
        <v>37671</v>
      </c>
      <c r="D84" s="19">
        <f t="shared" si="20"/>
        <v>171282</v>
      </c>
      <c r="E84" s="53">
        <f t="shared" si="20"/>
        <v>172810</v>
      </c>
      <c r="F84" s="19">
        <f t="shared" si="20"/>
        <v>9338</v>
      </c>
      <c r="G84" s="53">
        <f t="shared" si="20"/>
        <v>4574</v>
      </c>
      <c r="H84" s="19">
        <f t="shared" si="20"/>
        <v>14340</v>
      </c>
      <c r="I84" s="53">
        <f t="shared" si="20"/>
        <v>8696</v>
      </c>
      <c r="J84" s="19">
        <f t="shared" si="21"/>
        <v>233600</v>
      </c>
      <c r="K84" s="53">
        <f t="shared" si="21"/>
        <v>223751</v>
      </c>
      <c r="L84" s="58">
        <f t="shared" si="22"/>
        <v>457351</v>
      </c>
      <c r="M84" s="30"/>
      <c r="N84" s="64">
        <f t="shared" si="23"/>
        <v>51.07674411994289</v>
      </c>
      <c r="O84" s="29">
        <f t="shared" si="24"/>
        <v>48.92325588005711</v>
      </c>
    </row>
    <row r="85" spans="1:15" s="87" customFormat="1" ht="10.5" customHeight="1">
      <c r="A85" s="19" t="s">
        <v>63</v>
      </c>
      <c r="B85" s="19">
        <f t="shared" si="20"/>
        <v>38661</v>
      </c>
      <c r="C85" s="53">
        <f t="shared" si="20"/>
        <v>37867</v>
      </c>
      <c r="D85" s="19">
        <f t="shared" si="20"/>
        <v>171517</v>
      </c>
      <c r="E85" s="53">
        <f t="shared" si="20"/>
        <v>172815</v>
      </c>
      <c r="F85" s="19">
        <f t="shared" si="20"/>
        <v>9412</v>
      </c>
      <c r="G85" s="53">
        <f t="shared" si="20"/>
        <v>4622</v>
      </c>
      <c r="H85" s="19">
        <f t="shared" si="20"/>
        <v>14092</v>
      </c>
      <c r="I85" s="53">
        <f t="shared" si="20"/>
        <v>8541</v>
      </c>
      <c r="J85" s="19">
        <f t="shared" si="21"/>
        <v>233682</v>
      </c>
      <c r="K85" s="53">
        <f t="shared" si="21"/>
        <v>223845</v>
      </c>
      <c r="L85" s="58">
        <f t="shared" si="22"/>
        <v>457527</v>
      </c>
      <c r="M85" s="30"/>
      <c r="N85" s="64">
        <f t="shared" si="23"/>
        <v>51.07501852349697</v>
      </c>
      <c r="O85" s="29">
        <f t="shared" si="24"/>
        <v>48.92498147650303</v>
      </c>
    </row>
    <row r="86" spans="1:15" s="87" customFormat="1" ht="10.5" customHeight="1">
      <c r="A86" s="19" t="s">
        <v>64</v>
      </c>
      <c r="B86" s="19">
        <f t="shared" si="20"/>
        <v>38555</v>
      </c>
      <c r="C86" s="53">
        <f t="shared" si="20"/>
        <v>37904</v>
      </c>
      <c r="D86" s="19">
        <f t="shared" si="20"/>
        <v>170887</v>
      </c>
      <c r="E86" s="53">
        <f t="shared" si="20"/>
        <v>172531</v>
      </c>
      <c r="F86" s="19">
        <f t="shared" si="20"/>
        <v>9480</v>
      </c>
      <c r="G86" s="53">
        <f t="shared" si="20"/>
        <v>4743</v>
      </c>
      <c r="H86" s="19">
        <f t="shared" si="20"/>
        <v>14138</v>
      </c>
      <c r="I86" s="53">
        <f t="shared" si="20"/>
        <v>8340</v>
      </c>
      <c r="J86" s="19">
        <f aca="true" t="shared" si="25" ref="J86:K89">SUM(H86,F86,D86,B86)</f>
        <v>233060</v>
      </c>
      <c r="K86" s="53">
        <f t="shared" si="25"/>
        <v>223518</v>
      </c>
      <c r="L86" s="58">
        <f t="shared" si="22"/>
        <v>456578</v>
      </c>
      <c r="M86" s="30"/>
      <c r="N86" s="64">
        <f t="shared" si="23"/>
        <v>51.04494741314737</v>
      </c>
      <c r="O86" s="29">
        <f t="shared" si="24"/>
        <v>48.95505258685263</v>
      </c>
    </row>
    <row r="87" spans="1:15" s="87" customFormat="1" ht="10.5" customHeight="1">
      <c r="A87" s="19" t="s">
        <v>65</v>
      </c>
      <c r="B87" s="19">
        <f t="shared" si="20"/>
        <v>38493</v>
      </c>
      <c r="C87" s="53">
        <f t="shared" si="20"/>
        <v>38139</v>
      </c>
      <c r="D87" s="19">
        <f t="shared" si="20"/>
        <v>169511</v>
      </c>
      <c r="E87" s="53">
        <f t="shared" si="20"/>
        <v>171808</v>
      </c>
      <c r="F87" s="19">
        <f t="shared" si="20"/>
        <v>9496</v>
      </c>
      <c r="G87" s="53">
        <f t="shared" si="20"/>
        <v>4782</v>
      </c>
      <c r="H87" s="19">
        <f t="shared" si="20"/>
        <v>14153</v>
      </c>
      <c r="I87" s="53">
        <f t="shared" si="20"/>
        <v>8312</v>
      </c>
      <c r="J87" s="19">
        <f t="shared" si="25"/>
        <v>231653</v>
      </c>
      <c r="K87" s="53">
        <f t="shared" si="25"/>
        <v>223041</v>
      </c>
      <c r="L87" s="58">
        <f t="shared" si="22"/>
        <v>454694</v>
      </c>
      <c r="M87" s="30"/>
      <c r="N87" s="64">
        <f t="shared" si="23"/>
        <v>50.947010516963054</v>
      </c>
      <c r="O87" s="29">
        <f t="shared" si="24"/>
        <v>49.052989483036946</v>
      </c>
    </row>
    <row r="88" spans="1:15" s="87" customFormat="1" ht="10.5" customHeight="1">
      <c r="A88" s="19" t="s">
        <v>70</v>
      </c>
      <c r="B88" s="19">
        <f t="shared" si="20"/>
        <v>39622</v>
      </c>
      <c r="C88" s="53">
        <f t="shared" si="20"/>
        <v>37826</v>
      </c>
      <c r="D88" s="19">
        <f t="shared" si="20"/>
        <v>168233</v>
      </c>
      <c r="E88" s="53">
        <f t="shared" si="20"/>
        <v>167630</v>
      </c>
      <c r="F88" s="19">
        <f t="shared" si="20"/>
        <v>9285</v>
      </c>
      <c r="G88" s="53">
        <f t="shared" si="20"/>
        <v>4509</v>
      </c>
      <c r="H88" s="19">
        <f t="shared" si="20"/>
        <v>13363</v>
      </c>
      <c r="I88" s="53">
        <f t="shared" si="20"/>
        <v>8292</v>
      </c>
      <c r="J88" s="19">
        <f>SUM(H88,F88,D88,B88)</f>
        <v>230503</v>
      </c>
      <c r="K88" s="53">
        <f>SUM(I88,G88,E88,C88)</f>
        <v>218257</v>
      </c>
      <c r="L88" s="58">
        <f>SUM(J88:K88)</f>
        <v>448760</v>
      </c>
      <c r="M88" s="30"/>
      <c r="N88" s="64">
        <f>J88/L88*100</f>
        <v>51.36442641946698</v>
      </c>
      <c r="O88" s="29">
        <f>K88/L88*100</f>
        <v>48.63557358053303</v>
      </c>
    </row>
    <row r="89" spans="1:15" s="87" customFormat="1" ht="10.5" customHeight="1">
      <c r="A89" s="19" t="s">
        <v>72</v>
      </c>
      <c r="B89" s="19">
        <f t="shared" si="20"/>
        <v>39977</v>
      </c>
      <c r="C89" s="53">
        <f t="shared" si="20"/>
        <v>37568</v>
      </c>
      <c r="D89" s="19">
        <f t="shared" si="20"/>
        <v>166279</v>
      </c>
      <c r="E89" s="53">
        <f t="shared" si="20"/>
        <v>165587</v>
      </c>
      <c r="F89" s="19">
        <f t="shared" si="20"/>
        <v>9169</v>
      </c>
      <c r="G89" s="53">
        <f t="shared" si="20"/>
        <v>4429</v>
      </c>
      <c r="H89" s="19">
        <f t="shared" si="20"/>
        <v>13108</v>
      </c>
      <c r="I89" s="53">
        <f t="shared" si="20"/>
        <v>8190</v>
      </c>
      <c r="J89" s="19">
        <f t="shared" si="25"/>
        <v>228533</v>
      </c>
      <c r="K89" s="53">
        <f t="shared" si="25"/>
        <v>215774</v>
      </c>
      <c r="L89" s="58">
        <f t="shared" si="22"/>
        <v>444307</v>
      </c>
      <c r="M89" s="30"/>
      <c r="N89" s="64">
        <f t="shared" si="23"/>
        <v>51.435831530900934</v>
      </c>
      <c r="O89" s="29">
        <f t="shared" si="24"/>
        <v>48.564168469099066</v>
      </c>
    </row>
    <row r="90" spans="1:15" s="87" customFormat="1" ht="10.5" customHeight="1">
      <c r="A90" s="19" t="s">
        <v>100</v>
      </c>
      <c r="B90" s="19">
        <f t="shared" si="20"/>
        <v>40050</v>
      </c>
      <c r="C90" s="53">
        <f t="shared" si="20"/>
        <v>37581</v>
      </c>
      <c r="D90" s="19">
        <f t="shared" si="20"/>
        <v>164490</v>
      </c>
      <c r="E90" s="53">
        <f t="shared" si="20"/>
        <v>163814</v>
      </c>
      <c r="F90" s="19">
        <f t="shared" si="20"/>
        <v>9060</v>
      </c>
      <c r="G90" s="53">
        <f t="shared" si="20"/>
        <v>4463</v>
      </c>
      <c r="H90" s="19">
        <f t="shared" si="20"/>
        <v>12755</v>
      </c>
      <c r="I90" s="53">
        <f t="shared" si="20"/>
        <v>8307</v>
      </c>
      <c r="J90" s="19">
        <f aca="true" t="shared" si="26" ref="J90:K92">SUM(H90,F90,D90,B90)</f>
        <v>226355</v>
      </c>
      <c r="K90" s="53">
        <f t="shared" si="26"/>
        <v>214165</v>
      </c>
      <c r="L90" s="58">
        <f aca="true" t="shared" si="27" ref="L90:L95">SUM(J90:K90)</f>
        <v>440520</v>
      </c>
      <c r="M90" s="30"/>
      <c r="N90" s="64">
        <f aca="true" t="shared" si="28" ref="N90:N95">J90/L90*100</f>
        <v>51.38359211840552</v>
      </c>
      <c r="O90" s="29">
        <f aca="true" t="shared" si="29" ref="O90:O95">K90/L90*100</f>
        <v>48.61640788159448</v>
      </c>
    </row>
    <row r="91" spans="1:15" s="87" customFormat="1" ht="10.5" customHeight="1">
      <c r="A91" s="19" t="s">
        <v>114</v>
      </c>
      <c r="B91" s="19">
        <f t="shared" si="20"/>
        <v>40685</v>
      </c>
      <c r="C91" s="53">
        <f t="shared" si="20"/>
        <v>38003</v>
      </c>
      <c r="D91" s="19">
        <f t="shared" si="20"/>
        <v>163095</v>
      </c>
      <c r="E91" s="53">
        <f t="shared" si="20"/>
        <v>162775</v>
      </c>
      <c r="F91" s="19">
        <f t="shared" si="20"/>
        <v>9272</v>
      </c>
      <c r="G91" s="53">
        <f t="shared" si="20"/>
        <v>4485</v>
      </c>
      <c r="H91" s="19">
        <f t="shared" si="20"/>
        <v>12535</v>
      </c>
      <c r="I91" s="53">
        <f t="shared" si="20"/>
        <v>8144</v>
      </c>
      <c r="J91" s="19">
        <f t="shared" si="26"/>
        <v>225587</v>
      </c>
      <c r="K91" s="53">
        <f t="shared" si="26"/>
        <v>213407</v>
      </c>
      <c r="L91" s="58">
        <f t="shared" si="27"/>
        <v>438994</v>
      </c>
      <c r="M91" s="30"/>
      <c r="N91" s="64">
        <f t="shared" si="28"/>
        <v>51.3872626960733</v>
      </c>
      <c r="O91" s="29">
        <f t="shared" si="29"/>
        <v>48.61273730392671</v>
      </c>
    </row>
    <row r="92" spans="1:15" s="87" customFormat="1" ht="10.5" customHeight="1">
      <c r="A92" s="19" t="s">
        <v>124</v>
      </c>
      <c r="B92" s="19">
        <f t="shared" si="20"/>
        <v>41529</v>
      </c>
      <c r="C92" s="53">
        <f t="shared" si="20"/>
        <v>38585</v>
      </c>
      <c r="D92" s="19">
        <f t="shared" si="20"/>
        <v>162187</v>
      </c>
      <c r="E92" s="53">
        <f t="shared" si="20"/>
        <v>161987</v>
      </c>
      <c r="F92" s="19">
        <f t="shared" si="20"/>
        <v>9082</v>
      </c>
      <c r="G92" s="53">
        <f t="shared" si="20"/>
        <v>4462</v>
      </c>
      <c r="H92" s="19">
        <f t="shared" si="20"/>
        <v>12219</v>
      </c>
      <c r="I92" s="53">
        <f t="shared" si="20"/>
        <v>7913</v>
      </c>
      <c r="J92" s="19">
        <f t="shared" si="26"/>
        <v>225017</v>
      </c>
      <c r="K92" s="53">
        <f t="shared" si="26"/>
        <v>212947</v>
      </c>
      <c r="L92" s="58">
        <f t="shared" si="27"/>
        <v>437964</v>
      </c>
      <c r="M92" s="30"/>
      <c r="N92" s="64">
        <f t="shared" si="28"/>
        <v>51.3779671388516</v>
      </c>
      <c r="O92" s="29">
        <f t="shared" si="29"/>
        <v>48.622032861148405</v>
      </c>
    </row>
    <row r="93" spans="1:15" s="87" customFormat="1" ht="10.5" customHeight="1">
      <c r="A93" s="19" t="s">
        <v>129</v>
      </c>
      <c r="B93" s="19">
        <f t="shared" si="20"/>
        <v>42381</v>
      </c>
      <c r="C93" s="53">
        <f t="shared" si="20"/>
        <v>39390</v>
      </c>
      <c r="D93" s="19">
        <f t="shared" si="20"/>
        <v>161413</v>
      </c>
      <c r="E93" s="53">
        <f t="shared" si="20"/>
        <v>160817</v>
      </c>
      <c r="F93" s="19">
        <f t="shared" si="20"/>
        <v>8998</v>
      </c>
      <c r="G93" s="53">
        <f t="shared" si="20"/>
        <v>4447</v>
      </c>
      <c r="H93" s="19">
        <f t="shared" si="20"/>
        <v>12242</v>
      </c>
      <c r="I93" s="53">
        <f t="shared" si="20"/>
        <v>7820</v>
      </c>
      <c r="J93" s="19">
        <f aca="true" t="shared" si="30" ref="J93:K95">SUM(H93,F93,D93,B93)</f>
        <v>225034</v>
      </c>
      <c r="K93" s="53">
        <f t="shared" si="30"/>
        <v>212474</v>
      </c>
      <c r="L93" s="58">
        <f t="shared" si="27"/>
        <v>437508</v>
      </c>
      <c r="M93" s="30"/>
      <c r="N93" s="64">
        <f t="shared" si="28"/>
        <v>51.43540232407179</v>
      </c>
      <c r="O93" s="29">
        <f t="shared" si="29"/>
        <v>48.56459767592821</v>
      </c>
    </row>
    <row r="94" spans="1:15" s="87" customFormat="1" ht="10.5" customHeight="1">
      <c r="A94" s="19" t="s">
        <v>131</v>
      </c>
      <c r="B94" s="19">
        <f t="shared" si="20"/>
        <v>43600</v>
      </c>
      <c r="C94" s="53">
        <f t="shared" si="20"/>
        <v>40045</v>
      </c>
      <c r="D94" s="19">
        <f t="shared" si="20"/>
        <v>161333</v>
      </c>
      <c r="E94" s="53">
        <f t="shared" si="20"/>
        <v>160025</v>
      </c>
      <c r="F94" s="19">
        <f t="shared" si="20"/>
        <v>9139</v>
      </c>
      <c r="G94" s="53">
        <f t="shared" si="20"/>
        <v>4390</v>
      </c>
      <c r="H94" s="19">
        <f t="shared" si="20"/>
        <v>12386</v>
      </c>
      <c r="I94" s="53">
        <f t="shared" si="20"/>
        <v>7643</v>
      </c>
      <c r="J94" s="19">
        <f t="shared" si="30"/>
        <v>226458</v>
      </c>
      <c r="K94" s="53">
        <f t="shared" si="30"/>
        <v>212103</v>
      </c>
      <c r="L94" s="58">
        <f t="shared" si="27"/>
        <v>438561</v>
      </c>
      <c r="M94" s="30"/>
      <c r="N94" s="64">
        <f t="shared" si="28"/>
        <v>51.63660243386895</v>
      </c>
      <c r="O94" s="29">
        <f t="shared" si="29"/>
        <v>48.36339756613105</v>
      </c>
    </row>
    <row r="95" spans="1:15" s="87" customFormat="1" ht="10.5" customHeight="1">
      <c r="A95" s="36" t="s">
        <v>142</v>
      </c>
      <c r="B95" s="36">
        <f t="shared" si="20"/>
        <v>44464</v>
      </c>
      <c r="C95" s="68">
        <f t="shared" si="20"/>
        <v>41034</v>
      </c>
      <c r="D95" s="36">
        <f t="shared" si="20"/>
        <v>160708</v>
      </c>
      <c r="E95" s="68">
        <f t="shared" si="20"/>
        <v>159311</v>
      </c>
      <c r="F95" s="36">
        <f t="shared" si="20"/>
        <v>9175</v>
      </c>
      <c r="G95" s="68">
        <f t="shared" si="20"/>
        <v>4459</v>
      </c>
      <c r="H95" s="36">
        <f t="shared" si="20"/>
        <v>12436</v>
      </c>
      <c r="I95" s="68">
        <f t="shared" si="20"/>
        <v>7750</v>
      </c>
      <c r="J95" s="36">
        <f t="shared" si="30"/>
        <v>226783</v>
      </c>
      <c r="K95" s="68">
        <f t="shared" si="30"/>
        <v>212554</v>
      </c>
      <c r="L95" s="69">
        <f t="shared" si="27"/>
        <v>439337</v>
      </c>
      <c r="M95" s="30"/>
      <c r="N95" s="70">
        <f t="shared" si="28"/>
        <v>51.61937191722983</v>
      </c>
      <c r="O95" s="41">
        <f t="shared" si="29"/>
        <v>48.38062808277017</v>
      </c>
    </row>
    <row r="96" spans="1:15" ht="8.25" customHeight="1">
      <c r="A96" s="53"/>
      <c r="B96" s="53"/>
      <c r="C96" s="53"/>
      <c r="D96" s="53"/>
      <c r="E96" s="53"/>
      <c r="F96" s="53"/>
      <c r="G96" s="53"/>
      <c r="H96" s="53"/>
      <c r="I96" s="53"/>
      <c r="J96" s="53"/>
      <c r="K96" s="53"/>
      <c r="L96" s="53"/>
      <c r="M96" s="5"/>
      <c r="N96" s="46"/>
      <c r="O96" s="46"/>
    </row>
    <row r="97" ht="11.25" customHeight="1">
      <c r="A97" s="5" t="s">
        <v>44</v>
      </c>
    </row>
    <row r="98" ht="11.25" customHeight="1">
      <c r="A98" s="5" t="s">
        <v>24</v>
      </c>
    </row>
    <row r="99" ht="11.25" customHeight="1">
      <c r="A99" s="5" t="s">
        <v>25</v>
      </c>
    </row>
    <row r="100" ht="11.25" customHeight="1">
      <c r="A100" s="5" t="s">
        <v>26</v>
      </c>
    </row>
    <row r="101" ht="12.75">
      <c r="A101" s="2" t="s">
        <v>45</v>
      </c>
    </row>
    <row r="102" spans="1:14" ht="26.25" customHeight="1">
      <c r="A102" s="360" t="s">
        <v>73</v>
      </c>
      <c r="B102" s="360"/>
      <c r="C102" s="360"/>
      <c r="D102" s="360"/>
      <c r="E102" s="360"/>
      <c r="F102" s="360"/>
      <c r="G102" s="360"/>
      <c r="H102" s="360"/>
      <c r="I102" s="360"/>
      <c r="J102" s="360"/>
      <c r="K102" s="360"/>
      <c r="L102" s="360"/>
      <c r="M102" s="360"/>
      <c r="N102" s="360"/>
    </row>
  </sheetData>
  <sheetProtection/>
  <mergeCells count="1">
    <mergeCell ref="A102:N10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6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IV184"/>
  <sheetViews>
    <sheetView zoomScalePageLayoutView="0" workbookViewId="0" topLeftCell="A1">
      <selection activeCell="A193" sqref="A193"/>
    </sheetView>
  </sheetViews>
  <sheetFormatPr defaultColWidth="9.140625" defaultRowHeight="12.75"/>
  <cols>
    <col min="1" max="1" width="14.140625" style="305" customWidth="1"/>
    <col min="2" max="2" width="16.7109375" style="284" customWidth="1"/>
    <col min="3" max="6" width="15.7109375" style="284" customWidth="1"/>
    <col min="7" max="16384" width="8.8515625" style="284" customWidth="1"/>
  </cols>
  <sheetData>
    <row r="1" ht="11.25" customHeight="1">
      <c r="A1" s="95" t="s">
        <v>143</v>
      </c>
    </row>
    <row r="2" ht="9.75">
      <c r="A2" s="285"/>
    </row>
    <row r="3" spans="1:6" s="287" customFormat="1" ht="12.75" customHeight="1">
      <c r="A3" s="361" t="s">
        <v>221</v>
      </c>
      <c r="B3" s="361"/>
      <c r="C3" s="361"/>
      <c r="D3" s="361"/>
      <c r="E3" s="361"/>
      <c r="F3" s="361"/>
    </row>
    <row r="4" spans="1:6" s="287" customFormat="1" ht="11.25" customHeight="1">
      <c r="A4" s="362" t="s">
        <v>222</v>
      </c>
      <c r="B4" s="362"/>
      <c r="C4" s="362"/>
      <c r="D4" s="362"/>
      <c r="E4" s="362"/>
      <c r="F4" s="362"/>
    </row>
    <row r="5" spans="1:6" s="287" customFormat="1" ht="5.25" customHeight="1">
      <c r="A5" s="288"/>
      <c r="F5" s="289"/>
    </row>
    <row r="6" spans="1:6" s="287" customFormat="1" ht="12" customHeight="1">
      <c r="A6" s="361" t="s">
        <v>223</v>
      </c>
      <c r="B6" s="361"/>
      <c r="C6" s="361"/>
      <c r="D6" s="361"/>
      <c r="E6" s="361"/>
      <c r="F6" s="361"/>
    </row>
    <row r="7" spans="1:6" s="287" customFormat="1" ht="5.25" customHeight="1">
      <c r="A7" s="286"/>
      <c r="B7" s="286"/>
      <c r="C7" s="286"/>
      <c r="D7" s="286"/>
      <c r="E7" s="286"/>
      <c r="F7" s="286"/>
    </row>
    <row r="8" spans="1:6" ht="9.75">
      <c r="A8" s="290"/>
      <c r="B8" s="106" t="s">
        <v>153</v>
      </c>
      <c r="C8" s="107"/>
      <c r="D8" s="106" t="s">
        <v>154</v>
      </c>
      <c r="E8" s="107"/>
      <c r="F8" s="291" t="s">
        <v>4</v>
      </c>
    </row>
    <row r="9" spans="1:6" ht="9.75">
      <c r="A9" s="292" t="s">
        <v>194</v>
      </c>
      <c r="B9" s="293" t="s">
        <v>13</v>
      </c>
      <c r="C9" s="294" t="s">
        <v>27</v>
      </c>
      <c r="D9" s="293" t="s">
        <v>13</v>
      </c>
      <c r="E9" s="294" t="s">
        <v>27</v>
      </c>
      <c r="F9" s="293" t="s">
        <v>13</v>
      </c>
    </row>
    <row r="10" spans="1:6" ht="12" customHeight="1">
      <c r="A10" s="128" t="s">
        <v>42</v>
      </c>
      <c r="B10" s="295">
        <v>71612</v>
      </c>
      <c r="C10" s="296">
        <f>B10/F10</f>
        <v>0.4526961249130792</v>
      </c>
      <c r="D10" s="295">
        <v>86578</v>
      </c>
      <c r="E10" s="296">
        <f>D10/F10</f>
        <v>0.5473038750869208</v>
      </c>
      <c r="F10" s="291">
        <f>B10+D10</f>
        <v>158190</v>
      </c>
    </row>
    <row r="11" spans="1:6" ht="12" customHeight="1">
      <c r="A11" s="136" t="s">
        <v>224</v>
      </c>
      <c r="B11" s="295">
        <v>73405</v>
      </c>
      <c r="C11" s="296">
        <f aca="true" t="shared" si="0" ref="C11:C21">B11/F11</f>
        <v>0.4544103900606046</v>
      </c>
      <c r="D11" s="295">
        <v>88134</v>
      </c>
      <c r="E11" s="296">
        <f aca="true" t="shared" si="1" ref="E11:E21">D11/F11</f>
        <v>0.5455896099393954</v>
      </c>
      <c r="F11" s="297">
        <f aca="true" t="shared" si="2" ref="F11:F19">B11+D11</f>
        <v>161539</v>
      </c>
    </row>
    <row r="12" spans="1:6" ht="12" customHeight="1">
      <c r="A12" s="136" t="s">
        <v>225</v>
      </c>
      <c r="B12" s="295">
        <v>74126</v>
      </c>
      <c r="C12" s="296">
        <f t="shared" si="0"/>
        <v>0.4538057951672248</v>
      </c>
      <c r="D12" s="295">
        <v>89217</v>
      </c>
      <c r="E12" s="296">
        <f t="shared" si="1"/>
        <v>0.5461942048327753</v>
      </c>
      <c r="F12" s="297">
        <f t="shared" si="2"/>
        <v>163343</v>
      </c>
    </row>
    <row r="13" spans="1:6" ht="12" customHeight="1" thickBot="1">
      <c r="A13" s="288" t="s">
        <v>64</v>
      </c>
      <c r="B13" s="298">
        <v>76502</v>
      </c>
      <c r="C13" s="299">
        <f t="shared" si="0"/>
        <v>0.4538938924685249</v>
      </c>
      <c r="D13" s="300">
        <v>92044</v>
      </c>
      <c r="E13" s="299">
        <f t="shared" si="1"/>
        <v>0.546106107531475</v>
      </c>
      <c r="F13" s="301">
        <f t="shared" si="2"/>
        <v>168546</v>
      </c>
    </row>
    <row r="14" spans="1:6" ht="12" customHeight="1" thickTop="1">
      <c r="A14" s="302" t="s">
        <v>226</v>
      </c>
      <c r="B14" s="303">
        <v>79688</v>
      </c>
      <c r="C14" s="296">
        <f t="shared" si="0"/>
        <v>0.4529451552579675</v>
      </c>
      <c r="D14" s="298">
        <v>96245</v>
      </c>
      <c r="E14" s="296">
        <f t="shared" si="1"/>
        <v>0.5470548447420325</v>
      </c>
      <c r="F14" s="304">
        <f t="shared" si="2"/>
        <v>175933</v>
      </c>
    </row>
    <row r="15" spans="1:6" ht="12" customHeight="1">
      <c r="A15" s="136" t="s">
        <v>227</v>
      </c>
      <c r="B15" s="295">
        <v>84682</v>
      </c>
      <c r="C15" s="296">
        <f t="shared" si="0"/>
        <v>0.4539883878646216</v>
      </c>
      <c r="D15" s="295">
        <v>101847</v>
      </c>
      <c r="E15" s="296">
        <f t="shared" si="1"/>
        <v>0.5460116121353784</v>
      </c>
      <c r="F15" s="297">
        <f t="shared" si="2"/>
        <v>186529</v>
      </c>
    </row>
    <row r="16" spans="1:6" ht="12" customHeight="1">
      <c r="A16" s="136" t="s">
        <v>72</v>
      </c>
      <c r="B16" s="295">
        <v>88477</v>
      </c>
      <c r="C16" s="296">
        <f t="shared" si="0"/>
        <v>0.4516390848485467</v>
      </c>
      <c r="D16" s="295">
        <v>107425</v>
      </c>
      <c r="E16" s="296">
        <f t="shared" si="1"/>
        <v>0.5483609151514532</v>
      </c>
      <c r="F16" s="297">
        <f t="shared" si="2"/>
        <v>195902</v>
      </c>
    </row>
    <row r="17" spans="1:6" ht="12" customHeight="1">
      <c r="A17" s="128" t="s">
        <v>100</v>
      </c>
      <c r="B17" s="295">
        <v>90922</v>
      </c>
      <c r="C17" s="296">
        <f t="shared" si="0"/>
        <v>0.44850804800686656</v>
      </c>
      <c r="D17" s="295">
        <v>111799</v>
      </c>
      <c r="E17" s="296">
        <f t="shared" si="1"/>
        <v>0.5514919519931334</v>
      </c>
      <c r="F17" s="297">
        <f t="shared" si="2"/>
        <v>202721</v>
      </c>
    </row>
    <row r="18" spans="1:6" ht="12" customHeight="1">
      <c r="A18" s="128" t="s">
        <v>114</v>
      </c>
      <c r="B18" s="295">
        <v>93316</v>
      </c>
      <c r="C18" s="296">
        <f t="shared" si="0"/>
        <v>0.4489432638785319</v>
      </c>
      <c r="D18" s="295">
        <v>114541</v>
      </c>
      <c r="E18" s="296">
        <f t="shared" si="1"/>
        <v>0.5510567361214681</v>
      </c>
      <c r="F18" s="297">
        <f t="shared" si="2"/>
        <v>207857</v>
      </c>
    </row>
    <row r="19" spans="1:6" ht="12" customHeight="1">
      <c r="A19" s="136" t="s">
        <v>124</v>
      </c>
      <c r="B19" s="295">
        <v>95150</v>
      </c>
      <c r="C19" s="296">
        <f t="shared" si="0"/>
        <v>0.4486218374871519</v>
      </c>
      <c r="D19" s="295">
        <v>116944</v>
      </c>
      <c r="E19" s="296">
        <f t="shared" si="1"/>
        <v>0.5513781625128481</v>
      </c>
      <c r="F19" s="297">
        <f t="shared" si="2"/>
        <v>212094</v>
      </c>
    </row>
    <row r="20" spans="1:256" s="305" customFormat="1" ht="12" customHeight="1">
      <c r="A20" s="136" t="s">
        <v>129</v>
      </c>
      <c r="B20" s="295">
        <v>96354</v>
      </c>
      <c r="C20" s="296">
        <f t="shared" si="0"/>
        <v>0.44805810795729323</v>
      </c>
      <c r="D20" s="295">
        <v>118694</v>
      </c>
      <c r="E20" s="296">
        <f t="shared" si="1"/>
        <v>0.5519418920427067</v>
      </c>
      <c r="F20" s="297">
        <v>215048</v>
      </c>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4"/>
      <c r="DE20" s="284"/>
      <c r="DF20" s="284"/>
      <c r="DG20" s="284"/>
      <c r="DH20" s="284"/>
      <c r="DI20" s="284"/>
      <c r="DJ20" s="284"/>
      <c r="DK20" s="284"/>
      <c r="DL20" s="284"/>
      <c r="DM20" s="284"/>
      <c r="DN20" s="284"/>
      <c r="DO20" s="284"/>
      <c r="DP20" s="284"/>
      <c r="DQ20" s="284"/>
      <c r="DR20" s="284"/>
      <c r="DS20" s="284"/>
      <c r="DT20" s="284"/>
      <c r="DU20" s="284"/>
      <c r="DV20" s="284"/>
      <c r="DW20" s="284"/>
      <c r="DX20" s="284"/>
      <c r="DY20" s="284"/>
      <c r="DZ20" s="284"/>
      <c r="EA20" s="284"/>
      <c r="EB20" s="284"/>
      <c r="EC20" s="284"/>
      <c r="ED20" s="284"/>
      <c r="EE20" s="284"/>
      <c r="EF20" s="284"/>
      <c r="EG20" s="284"/>
      <c r="EH20" s="284"/>
      <c r="EI20" s="284"/>
      <c r="EJ20" s="284"/>
      <c r="EK20" s="284"/>
      <c r="EL20" s="284"/>
      <c r="EM20" s="284"/>
      <c r="EN20" s="284"/>
      <c r="EO20" s="284"/>
      <c r="EP20" s="284"/>
      <c r="EQ20" s="284"/>
      <c r="ER20" s="284"/>
      <c r="ES20" s="284"/>
      <c r="ET20" s="284"/>
      <c r="EU20" s="284"/>
      <c r="EV20" s="284"/>
      <c r="EW20" s="284"/>
      <c r="EX20" s="284"/>
      <c r="EY20" s="284"/>
      <c r="EZ20" s="284"/>
      <c r="FA20" s="284"/>
      <c r="FB20" s="284"/>
      <c r="FC20" s="284"/>
      <c r="FD20" s="284"/>
      <c r="FE20" s="284"/>
      <c r="FF20" s="284"/>
      <c r="FG20" s="284"/>
      <c r="FH20" s="284"/>
      <c r="FI20" s="284"/>
      <c r="FJ20" s="284"/>
      <c r="FK20" s="284"/>
      <c r="FL20" s="284"/>
      <c r="FM20" s="284"/>
      <c r="FN20" s="284"/>
      <c r="FO20" s="284"/>
      <c r="FP20" s="284"/>
      <c r="FQ20" s="284"/>
      <c r="FR20" s="284"/>
      <c r="FS20" s="284"/>
      <c r="FT20" s="284"/>
      <c r="FU20" s="284"/>
      <c r="FV20" s="284"/>
      <c r="FW20" s="284"/>
      <c r="FX20" s="284"/>
      <c r="FY20" s="284"/>
      <c r="FZ20" s="284"/>
      <c r="GA20" s="284"/>
      <c r="GB20" s="284"/>
      <c r="GC20" s="284"/>
      <c r="GD20" s="284"/>
      <c r="GE20" s="284"/>
      <c r="GF20" s="284"/>
      <c r="GG20" s="284"/>
      <c r="GH20" s="284"/>
      <c r="GI20" s="284"/>
      <c r="GJ20" s="284"/>
      <c r="GK20" s="284"/>
      <c r="GL20" s="284"/>
      <c r="GM20" s="284"/>
      <c r="GN20" s="284"/>
      <c r="GO20" s="284"/>
      <c r="GP20" s="284"/>
      <c r="GQ20" s="284"/>
      <c r="GR20" s="284"/>
      <c r="GS20" s="284"/>
      <c r="GT20" s="284"/>
      <c r="GU20" s="284"/>
      <c r="GV20" s="284"/>
      <c r="GW20" s="284"/>
      <c r="GX20" s="284"/>
      <c r="GY20" s="284"/>
      <c r="GZ20" s="284"/>
      <c r="HA20" s="284"/>
      <c r="HB20" s="284"/>
      <c r="HC20" s="284"/>
      <c r="HD20" s="284"/>
      <c r="HE20" s="284"/>
      <c r="HF20" s="284"/>
      <c r="HG20" s="284"/>
      <c r="HH20" s="284"/>
      <c r="HI20" s="284"/>
      <c r="HJ20" s="284"/>
      <c r="HK20" s="284"/>
      <c r="HL20" s="284"/>
      <c r="HM20" s="284"/>
      <c r="HN20" s="284"/>
      <c r="HO20" s="284"/>
      <c r="HP20" s="284"/>
      <c r="HQ20" s="284"/>
      <c r="HR20" s="284"/>
      <c r="HS20" s="284"/>
      <c r="HT20" s="284"/>
      <c r="HU20" s="284"/>
      <c r="HV20" s="284"/>
      <c r="HW20" s="284"/>
      <c r="HX20" s="284"/>
      <c r="HY20" s="284"/>
      <c r="HZ20" s="284"/>
      <c r="IA20" s="284"/>
      <c r="IB20" s="284"/>
      <c r="IC20" s="284"/>
      <c r="ID20" s="284"/>
      <c r="IE20" s="284"/>
      <c r="IF20" s="284"/>
      <c r="IG20" s="284"/>
      <c r="IH20" s="284"/>
      <c r="II20" s="284"/>
      <c r="IJ20" s="284"/>
      <c r="IK20" s="284"/>
      <c r="IL20" s="284"/>
      <c r="IM20" s="284"/>
      <c r="IN20" s="284"/>
      <c r="IO20" s="284"/>
      <c r="IP20" s="284"/>
      <c r="IQ20" s="284"/>
      <c r="IR20" s="284"/>
      <c r="IS20" s="284"/>
      <c r="IT20" s="284"/>
      <c r="IU20" s="284"/>
      <c r="IV20" s="284"/>
    </row>
    <row r="21" spans="1:6" ht="12" customHeight="1">
      <c r="A21" s="136" t="s">
        <v>131</v>
      </c>
      <c r="B21" s="295">
        <v>97824</v>
      </c>
      <c r="C21" s="296">
        <f t="shared" si="0"/>
        <v>0.449726230812021</v>
      </c>
      <c r="D21" s="295">
        <v>119695</v>
      </c>
      <c r="E21" s="296">
        <f t="shared" si="1"/>
        <v>0.550273769187979</v>
      </c>
      <c r="F21" s="297">
        <f>B21+D21</f>
        <v>217519</v>
      </c>
    </row>
    <row r="22" spans="1:6" s="305" customFormat="1" ht="12" customHeight="1">
      <c r="A22" s="306" t="s">
        <v>142</v>
      </c>
      <c r="B22" s="201">
        <v>98599</v>
      </c>
      <c r="C22" s="307">
        <f>B22/F22</f>
        <v>0.4487239000236652</v>
      </c>
      <c r="D22" s="201">
        <v>121133</v>
      </c>
      <c r="E22" s="307">
        <f>D22/F22</f>
        <v>0.5512760999763348</v>
      </c>
      <c r="F22" s="308">
        <f>B22+D22</f>
        <v>219732</v>
      </c>
    </row>
    <row r="24" spans="1:6" ht="9.75">
      <c r="A24" s="361" t="s">
        <v>228</v>
      </c>
      <c r="B24" s="361"/>
      <c r="C24" s="361"/>
      <c r="D24" s="361"/>
      <c r="E24" s="361"/>
      <c r="F24" s="361"/>
    </row>
    <row r="25" spans="1:6" ht="15.75" customHeight="1">
      <c r="A25" s="309"/>
      <c r="B25" s="287"/>
      <c r="C25" s="287"/>
      <c r="D25" s="287"/>
      <c r="E25" s="287"/>
      <c r="F25" s="289"/>
    </row>
    <row r="26" spans="1:6" ht="9.75">
      <c r="A26" s="310"/>
      <c r="B26" s="363" t="s">
        <v>153</v>
      </c>
      <c r="C26" s="363"/>
      <c r="D26" s="364" t="s">
        <v>154</v>
      </c>
      <c r="E26" s="364"/>
      <c r="F26" s="312" t="s">
        <v>4</v>
      </c>
    </row>
    <row r="27" spans="1:6" ht="12" customHeight="1">
      <c r="A27" s="313" t="s">
        <v>194</v>
      </c>
      <c r="B27" s="311" t="s">
        <v>13</v>
      </c>
      <c r="C27" s="311" t="s">
        <v>27</v>
      </c>
      <c r="D27" s="311" t="s">
        <v>13</v>
      </c>
      <c r="E27" s="311" t="s">
        <v>27</v>
      </c>
      <c r="F27" s="312" t="s">
        <v>13</v>
      </c>
    </row>
    <row r="28" spans="1:6" ht="12" customHeight="1">
      <c r="A28" s="310" t="s">
        <v>42</v>
      </c>
      <c r="B28" s="314">
        <v>368</v>
      </c>
      <c r="C28" s="315">
        <f aca="true" t="shared" si="3" ref="C28:C39">B28/$F28*100</f>
        <v>34.61900282220132</v>
      </c>
      <c r="D28" s="314">
        <v>695</v>
      </c>
      <c r="E28" s="315">
        <f aca="true" t="shared" si="4" ref="E28:E39">D28/$F28*100</f>
        <v>65.38099717779869</v>
      </c>
      <c r="F28" s="316">
        <f aca="true" t="shared" si="5" ref="F28:F38">SUM(D28,B28)</f>
        <v>1063</v>
      </c>
    </row>
    <row r="29" spans="1:6" ht="12" customHeight="1">
      <c r="A29" s="288" t="s">
        <v>224</v>
      </c>
      <c r="B29" s="298">
        <v>411</v>
      </c>
      <c r="C29" s="317">
        <f t="shared" si="3"/>
        <v>29.315263908701855</v>
      </c>
      <c r="D29" s="298">
        <v>991</v>
      </c>
      <c r="E29" s="317">
        <f t="shared" si="4"/>
        <v>70.68473609129815</v>
      </c>
      <c r="F29" s="301">
        <f t="shared" si="5"/>
        <v>1402</v>
      </c>
    </row>
    <row r="30" spans="1:6" ht="12" customHeight="1">
      <c r="A30" s="288" t="s">
        <v>63</v>
      </c>
      <c r="B30" s="298">
        <v>442</v>
      </c>
      <c r="C30" s="317">
        <f t="shared" si="3"/>
        <v>20.10919017288444</v>
      </c>
      <c r="D30" s="298">
        <v>1756</v>
      </c>
      <c r="E30" s="317">
        <f t="shared" si="4"/>
        <v>79.89080982711556</v>
      </c>
      <c r="F30" s="301">
        <f t="shared" si="5"/>
        <v>2198</v>
      </c>
    </row>
    <row r="31" spans="1:6" ht="12" customHeight="1" thickBot="1">
      <c r="A31" s="288" t="s">
        <v>64</v>
      </c>
      <c r="B31" s="298">
        <v>469</v>
      </c>
      <c r="C31" s="317">
        <f t="shared" si="3"/>
        <v>19.22919229192292</v>
      </c>
      <c r="D31" s="298">
        <v>1970</v>
      </c>
      <c r="E31" s="317">
        <f t="shared" si="4"/>
        <v>80.77080770807709</v>
      </c>
      <c r="F31" s="301">
        <f t="shared" si="5"/>
        <v>2439</v>
      </c>
    </row>
    <row r="32" spans="1:6" ht="12" customHeight="1" thickTop="1">
      <c r="A32" s="302" t="s">
        <v>226</v>
      </c>
      <c r="B32" s="303">
        <v>486</v>
      </c>
      <c r="C32" s="318">
        <f t="shared" si="3"/>
        <v>19.39345570630487</v>
      </c>
      <c r="D32" s="303">
        <v>2020</v>
      </c>
      <c r="E32" s="318">
        <f t="shared" si="4"/>
        <v>80.60654429369514</v>
      </c>
      <c r="F32" s="304">
        <f t="shared" si="5"/>
        <v>2506</v>
      </c>
    </row>
    <row r="33" spans="1:6" ht="12" customHeight="1">
      <c r="A33" s="288" t="s">
        <v>68</v>
      </c>
      <c r="B33" s="298">
        <v>492</v>
      </c>
      <c r="C33" s="319">
        <f t="shared" si="3"/>
        <v>19.040247678018577</v>
      </c>
      <c r="D33" s="298">
        <v>2092</v>
      </c>
      <c r="E33" s="319">
        <f t="shared" si="4"/>
        <v>80.95975232198143</v>
      </c>
      <c r="F33" s="301">
        <f t="shared" si="5"/>
        <v>2584</v>
      </c>
    </row>
    <row r="34" spans="1:6" ht="12" customHeight="1">
      <c r="A34" s="136" t="s">
        <v>72</v>
      </c>
      <c r="B34" s="295">
        <v>462</v>
      </c>
      <c r="C34" s="76">
        <f t="shared" si="3"/>
        <v>17.085798816568047</v>
      </c>
      <c r="D34" s="295">
        <v>2242</v>
      </c>
      <c r="E34" s="76">
        <f t="shared" si="4"/>
        <v>82.91420118343196</v>
      </c>
      <c r="F34" s="297">
        <f t="shared" si="5"/>
        <v>2704</v>
      </c>
    </row>
    <row r="35" spans="1:6" ht="12" customHeight="1">
      <c r="A35" s="136" t="s">
        <v>100</v>
      </c>
      <c r="B35" s="320">
        <v>625</v>
      </c>
      <c r="C35" s="44">
        <f t="shared" si="3"/>
        <v>20.22653721682848</v>
      </c>
      <c r="D35" s="320">
        <v>2465</v>
      </c>
      <c r="E35" s="76">
        <f t="shared" si="4"/>
        <v>79.77346278317152</v>
      </c>
      <c r="F35" s="297">
        <f t="shared" si="5"/>
        <v>3090</v>
      </c>
    </row>
    <row r="36" spans="1:6" ht="12" customHeight="1">
      <c r="A36" s="136" t="s">
        <v>114</v>
      </c>
      <c r="B36" s="295">
        <v>594</v>
      </c>
      <c r="C36" s="76">
        <f t="shared" si="3"/>
        <v>19.533048339362054</v>
      </c>
      <c r="D36" s="295">
        <v>2447</v>
      </c>
      <c r="E36" s="76">
        <f t="shared" si="4"/>
        <v>80.46695166063796</v>
      </c>
      <c r="F36" s="297">
        <f t="shared" si="5"/>
        <v>3041</v>
      </c>
    </row>
    <row r="37" spans="1:256" s="305" customFormat="1" ht="12" customHeight="1">
      <c r="A37" s="136" t="s">
        <v>124</v>
      </c>
      <c r="B37" s="295">
        <v>662</v>
      </c>
      <c r="C37" s="76">
        <f t="shared" si="3"/>
        <v>20.28186274509804</v>
      </c>
      <c r="D37" s="295">
        <v>2602</v>
      </c>
      <c r="E37" s="76">
        <f t="shared" si="4"/>
        <v>79.71813725490196</v>
      </c>
      <c r="F37" s="297">
        <f t="shared" si="5"/>
        <v>3264</v>
      </c>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84"/>
      <c r="CQ37" s="284"/>
      <c r="CR37" s="284"/>
      <c r="CS37" s="284"/>
      <c r="CT37" s="284"/>
      <c r="CU37" s="284"/>
      <c r="CV37" s="284"/>
      <c r="CW37" s="284"/>
      <c r="CX37" s="284"/>
      <c r="CY37" s="284"/>
      <c r="CZ37" s="284"/>
      <c r="DA37" s="284"/>
      <c r="DB37" s="284"/>
      <c r="DC37" s="284"/>
      <c r="DD37" s="284"/>
      <c r="DE37" s="284"/>
      <c r="DF37" s="284"/>
      <c r="DG37" s="284"/>
      <c r="DH37" s="284"/>
      <c r="DI37" s="284"/>
      <c r="DJ37" s="284"/>
      <c r="DK37" s="284"/>
      <c r="DL37" s="284"/>
      <c r="DM37" s="284"/>
      <c r="DN37" s="284"/>
      <c r="DO37" s="284"/>
      <c r="DP37" s="284"/>
      <c r="DQ37" s="284"/>
      <c r="DR37" s="284"/>
      <c r="DS37" s="284"/>
      <c r="DT37" s="284"/>
      <c r="DU37" s="284"/>
      <c r="DV37" s="284"/>
      <c r="DW37" s="284"/>
      <c r="DX37" s="284"/>
      <c r="DY37" s="284"/>
      <c r="DZ37" s="284"/>
      <c r="EA37" s="284"/>
      <c r="EB37" s="284"/>
      <c r="EC37" s="284"/>
      <c r="ED37" s="284"/>
      <c r="EE37" s="284"/>
      <c r="EF37" s="284"/>
      <c r="EG37" s="284"/>
      <c r="EH37" s="284"/>
      <c r="EI37" s="284"/>
      <c r="EJ37" s="284"/>
      <c r="EK37" s="284"/>
      <c r="EL37" s="284"/>
      <c r="EM37" s="284"/>
      <c r="EN37" s="284"/>
      <c r="EO37" s="284"/>
      <c r="EP37" s="284"/>
      <c r="EQ37" s="284"/>
      <c r="ER37" s="284"/>
      <c r="ES37" s="284"/>
      <c r="ET37" s="284"/>
      <c r="EU37" s="284"/>
      <c r="EV37" s="284"/>
      <c r="EW37" s="284"/>
      <c r="EX37" s="284"/>
      <c r="EY37" s="284"/>
      <c r="EZ37" s="284"/>
      <c r="FA37" s="284"/>
      <c r="FB37" s="284"/>
      <c r="FC37" s="284"/>
      <c r="FD37" s="284"/>
      <c r="FE37" s="284"/>
      <c r="FF37" s="284"/>
      <c r="FG37" s="284"/>
      <c r="FH37" s="284"/>
      <c r="FI37" s="284"/>
      <c r="FJ37" s="284"/>
      <c r="FK37" s="284"/>
      <c r="FL37" s="284"/>
      <c r="FM37" s="284"/>
      <c r="FN37" s="284"/>
      <c r="FO37" s="284"/>
      <c r="FP37" s="284"/>
      <c r="FQ37" s="284"/>
      <c r="FR37" s="284"/>
      <c r="FS37" s="284"/>
      <c r="FT37" s="284"/>
      <c r="FU37" s="284"/>
      <c r="FV37" s="284"/>
      <c r="FW37" s="284"/>
      <c r="FX37" s="284"/>
      <c r="FY37" s="284"/>
      <c r="FZ37" s="284"/>
      <c r="GA37" s="284"/>
      <c r="GB37" s="284"/>
      <c r="GC37" s="284"/>
      <c r="GD37" s="284"/>
      <c r="GE37" s="284"/>
      <c r="GF37" s="284"/>
      <c r="GG37" s="284"/>
      <c r="GH37" s="284"/>
      <c r="GI37" s="284"/>
      <c r="GJ37" s="284"/>
      <c r="GK37" s="284"/>
      <c r="GL37" s="284"/>
      <c r="GM37" s="284"/>
      <c r="GN37" s="284"/>
      <c r="GO37" s="284"/>
      <c r="GP37" s="284"/>
      <c r="GQ37" s="284"/>
      <c r="GR37" s="284"/>
      <c r="GS37" s="284"/>
      <c r="GT37" s="284"/>
      <c r="GU37" s="284"/>
      <c r="GV37" s="284"/>
      <c r="GW37" s="284"/>
      <c r="GX37" s="284"/>
      <c r="GY37" s="284"/>
      <c r="GZ37" s="284"/>
      <c r="HA37" s="284"/>
      <c r="HB37" s="284"/>
      <c r="HC37" s="284"/>
      <c r="HD37" s="284"/>
      <c r="HE37" s="284"/>
      <c r="HF37" s="284"/>
      <c r="HG37" s="284"/>
      <c r="HH37" s="284"/>
      <c r="HI37" s="284"/>
      <c r="HJ37" s="284"/>
      <c r="HK37" s="284"/>
      <c r="HL37" s="284"/>
      <c r="HM37" s="284"/>
      <c r="HN37" s="284"/>
      <c r="HO37" s="284"/>
      <c r="HP37" s="284"/>
      <c r="HQ37" s="284"/>
      <c r="HR37" s="284"/>
      <c r="HS37" s="284"/>
      <c r="HT37" s="284"/>
      <c r="HU37" s="284"/>
      <c r="HV37" s="284"/>
      <c r="HW37" s="284"/>
      <c r="HX37" s="284"/>
      <c r="HY37" s="284"/>
      <c r="HZ37" s="284"/>
      <c r="IA37" s="284"/>
      <c r="IB37" s="284"/>
      <c r="IC37" s="284"/>
      <c r="ID37" s="284"/>
      <c r="IE37" s="284"/>
      <c r="IF37" s="284"/>
      <c r="IG37" s="284"/>
      <c r="IH37" s="284"/>
      <c r="II37" s="284"/>
      <c r="IJ37" s="284"/>
      <c r="IK37" s="284"/>
      <c r="IL37" s="284"/>
      <c r="IM37" s="284"/>
      <c r="IN37" s="284"/>
      <c r="IO37" s="284"/>
      <c r="IP37" s="284"/>
      <c r="IQ37" s="284"/>
      <c r="IR37" s="284"/>
      <c r="IS37" s="284"/>
      <c r="IT37" s="284"/>
      <c r="IU37" s="284"/>
      <c r="IV37" s="284"/>
    </row>
    <row r="38" spans="1:6" ht="12" customHeight="1">
      <c r="A38" s="136" t="s">
        <v>129</v>
      </c>
      <c r="B38" s="295">
        <v>637</v>
      </c>
      <c r="C38" s="321">
        <f t="shared" si="3"/>
        <v>19.46226703330278</v>
      </c>
      <c r="D38" s="295">
        <v>2636</v>
      </c>
      <c r="E38" s="321">
        <f t="shared" si="4"/>
        <v>80.53773296669722</v>
      </c>
      <c r="F38" s="297">
        <f t="shared" si="5"/>
        <v>3273</v>
      </c>
    </row>
    <row r="39" spans="1:6" ht="12" customHeight="1">
      <c r="A39" s="136" t="s">
        <v>131</v>
      </c>
      <c r="B39" s="295">
        <v>576</v>
      </c>
      <c r="C39" s="322">
        <f t="shared" si="3"/>
        <v>17.772292502314098</v>
      </c>
      <c r="D39" s="295">
        <v>2665</v>
      </c>
      <c r="E39" s="322">
        <f t="shared" si="4"/>
        <v>82.2277074976859</v>
      </c>
      <c r="F39" s="297">
        <v>3241</v>
      </c>
    </row>
    <row r="40" spans="1:6" s="305" customFormat="1" ht="12" customHeight="1">
      <c r="A40" s="306" t="s">
        <v>142</v>
      </c>
      <c r="B40" s="201">
        <v>609</v>
      </c>
      <c r="C40" s="323">
        <f>B40/$F40*100</f>
        <v>18.942457231726284</v>
      </c>
      <c r="D40" s="201">
        <v>2606</v>
      </c>
      <c r="E40" s="323">
        <f>D40/$F40*100</f>
        <v>81.05754276827372</v>
      </c>
      <c r="F40" s="308">
        <f>B40+D40</f>
        <v>3215</v>
      </c>
    </row>
    <row r="41" ht="6" customHeight="1"/>
    <row r="42" spans="1:6" ht="9.75">
      <c r="A42" s="361" t="s">
        <v>229</v>
      </c>
      <c r="B42" s="361"/>
      <c r="C42" s="361"/>
      <c r="D42" s="361"/>
      <c r="E42" s="361"/>
      <c r="F42" s="361"/>
    </row>
    <row r="43" spans="1:6" ht="9.75">
      <c r="A43" s="309"/>
      <c r="B43" s="287"/>
      <c r="C43" s="287"/>
      <c r="D43" s="287"/>
      <c r="E43" s="287"/>
      <c r="F43" s="289"/>
    </row>
    <row r="44" spans="1:6" ht="12" customHeight="1">
      <c r="A44" s="310"/>
      <c r="B44" s="363" t="s">
        <v>153</v>
      </c>
      <c r="C44" s="363"/>
      <c r="D44" s="364" t="s">
        <v>154</v>
      </c>
      <c r="E44" s="364"/>
      <c r="F44" s="312" t="s">
        <v>4</v>
      </c>
    </row>
    <row r="45" spans="1:6" ht="12" customHeight="1">
      <c r="A45" s="313" t="s">
        <v>194</v>
      </c>
      <c r="B45" s="311" t="s">
        <v>13</v>
      </c>
      <c r="C45" s="311" t="s">
        <v>27</v>
      </c>
      <c r="D45" s="311" t="s">
        <v>13</v>
      </c>
      <c r="E45" s="311" t="s">
        <v>27</v>
      </c>
      <c r="F45" s="312" t="s">
        <v>13</v>
      </c>
    </row>
    <row r="46" spans="1:6" ht="12" customHeight="1">
      <c r="A46" s="310" t="s">
        <v>42</v>
      </c>
      <c r="B46" s="314">
        <v>1384</v>
      </c>
      <c r="C46" s="315">
        <f aca="true" t="shared" si="6" ref="C46:C57">B46/$F46*100</f>
        <v>53.16941990011526</v>
      </c>
      <c r="D46" s="314">
        <v>1219</v>
      </c>
      <c r="E46" s="315">
        <f aca="true" t="shared" si="7" ref="E46:E57">D46/$F46*100</f>
        <v>46.83058009988475</v>
      </c>
      <c r="F46" s="316">
        <f aca="true" t="shared" si="8" ref="F46:F56">SUM(D46,B46)</f>
        <v>2603</v>
      </c>
    </row>
    <row r="47" spans="1:6" ht="12" customHeight="1">
      <c r="A47" s="288" t="s">
        <v>224</v>
      </c>
      <c r="B47" s="298">
        <v>1866</v>
      </c>
      <c r="C47" s="317">
        <f t="shared" si="6"/>
        <v>52.32753785754347</v>
      </c>
      <c r="D47" s="298">
        <v>1700</v>
      </c>
      <c r="E47" s="317">
        <f>D47/$F47*100</f>
        <v>47.67246214245653</v>
      </c>
      <c r="F47" s="301">
        <f t="shared" si="8"/>
        <v>3566</v>
      </c>
    </row>
    <row r="48" spans="1:6" ht="12" customHeight="1">
      <c r="A48" s="288" t="s">
        <v>63</v>
      </c>
      <c r="B48" s="298">
        <v>2030</v>
      </c>
      <c r="C48" s="317">
        <f t="shared" si="6"/>
        <v>51.34041476985332</v>
      </c>
      <c r="D48" s="298">
        <v>1924</v>
      </c>
      <c r="E48" s="317">
        <f t="shared" si="7"/>
        <v>48.65958523014668</v>
      </c>
      <c r="F48" s="301">
        <f t="shared" si="8"/>
        <v>3954</v>
      </c>
    </row>
    <row r="49" spans="1:6" ht="12" customHeight="1" thickBot="1">
      <c r="A49" s="288" t="s">
        <v>64</v>
      </c>
      <c r="B49" s="298">
        <v>1976</v>
      </c>
      <c r="C49" s="317">
        <f t="shared" si="6"/>
        <v>49.82349974785678</v>
      </c>
      <c r="D49" s="298">
        <v>1990</v>
      </c>
      <c r="E49" s="317">
        <f t="shared" si="7"/>
        <v>50.17650025214322</v>
      </c>
      <c r="F49" s="301">
        <f t="shared" si="8"/>
        <v>3966</v>
      </c>
    </row>
    <row r="50" spans="1:6" ht="12" customHeight="1" thickTop="1">
      <c r="A50" s="302" t="s">
        <v>226</v>
      </c>
      <c r="B50" s="303">
        <v>1504</v>
      </c>
      <c r="C50" s="318">
        <f t="shared" si="6"/>
        <v>48.62592951826705</v>
      </c>
      <c r="D50" s="303">
        <v>1589</v>
      </c>
      <c r="E50" s="318">
        <f t="shared" si="7"/>
        <v>51.37407048173295</v>
      </c>
      <c r="F50" s="304">
        <f t="shared" si="8"/>
        <v>3093</v>
      </c>
    </row>
    <row r="51" spans="1:6" ht="12" customHeight="1">
      <c r="A51" s="288" t="s">
        <v>68</v>
      </c>
      <c r="B51" s="298">
        <v>1797</v>
      </c>
      <c r="C51" s="317">
        <f t="shared" si="6"/>
        <v>47.20252167060678</v>
      </c>
      <c r="D51" s="298">
        <v>2010</v>
      </c>
      <c r="E51" s="317">
        <f t="shared" si="7"/>
        <v>52.79747832939322</v>
      </c>
      <c r="F51" s="301">
        <f t="shared" si="8"/>
        <v>3807</v>
      </c>
    </row>
    <row r="52" spans="1:6" ht="12" customHeight="1">
      <c r="A52" s="136" t="s">
        <v>72</v>
      </c>
      <c r="B52" s="295">
        <v>1891</v>
      </c>
      <c r="C52" s="76">
        <f t="shared" si="6"/>
        <v>44.84230495612995</v>
      </c>
      <c r="D52" s="295">
        <v>2326</v>
      </c>
      <c r="E52" s="76">
        <f t="shared" si="7"/>
        <v>55.15769504387005</v>
      </c>
      <c r="F52" s="297">
        <f t="shared" si="8"/>
        <v>4217</v>
      </c>
    </row>
    <row r="53" spans="1:256" s="324" customFormat="1" ht="12" customHeight="1">
      <c r="A53" s="136" t="s">
        <v>100</v>
      </c>
      <c r="B53" s="295">
        <v>1958</v>
      </c>
      <c r="C53" s="44">
        <f t="shared" si="6"/>
        <v>43.26115775519222</v>
      </c>
      <c r="D53" s="295">
        <v>2568</v>
      </c>
      <c r="E53" s="76">
        <f t="shared" si="7"/>
        <v>56.73884224480778</v>
      </c>
      <c r="F53" s="297">
        <f t="shared" si="8"/>
        <v>4526</v>
      </c>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O53" s="284"/>
      <c r="CP53" s="284"/>
      <c r="CQ53" s="284"/>
      <c r="CR53" s="284"/>
      <c r="CS53" s="284"/>
      <c r="CT53" s="284"/>
      <c r="CU53" s="284"/>
      <c r="CV53" s="284"/>
      <c r="CW53" s="284"/>
      <c r="CX53" s="284"/>
      <c r="CY53" s="284"/>
      <c r="CZ53" s="284"/>
      <c r="DA53" s="284"/>
      <c r="DB53" s="284"/>
      <c r="DC53" s="284"/>
      <c r="DD53" s="284"/>
      <c r="DE53" s="284"/>
      <c r="DF53" s="284"/>
      <c r="DG53" s="284"/>
      <c r="DH53" s="284"/>
      <c r="DI53" s="284"/>
      <c r="DJ53" s="284"/>
      <c r="DK53" s="284"/>
      <c r="DL53" s="284"/>
      <c r="DM53" s="284"/>
      <c r="DN53" s="284"/>
      <c r="DO53" s="284"/>
      <c r="DP53" s="284"/>
      <c r="DQ53" s="284"/>
      <c r="DR53" s="284"/>
      <c r="DS53" s="284"/>
      <c r="DT53" s="284"/>
      <c r="DU53" s="284"/>
      <c r="DV53" s="284"/>
      <c r="DW53" s="284"/>
      <c r="DX53" s="284"/>
      <c r="DY53" s="284"/>
      <c r="DZ53" s="284"/>
      <c r="EA53" s="284"/>
      <c r="EB53" s="284"/>
      <c r="EC53" s="284"/>
      <c r="ED53" s="284"/>
      <c r="EE53" s="284"/>
      <c r="EF53" s="284"/>
      <c r="EG53" s="284"/>
      <c r="EH53" s="284"/>
      <c r="EI53" s="284"/>
      <c r="EJ53" s="284"/>
      <c r="EK53" s="284"/>
      <c r="EL53" s="284"/>
      <c r="EM53" s="284"/>
      <c r="EN53" s="284"/>
      <c r="EO53" s="284"/>
      <c r="EP53" s="284"/>
      <c r="EQ53" s="284"/>
      <c r="ER53" s="284"/>
      <c r="ES53" s="284"/>
      <c r="ET53" s="284"/>
      <c r="EU53" s="284"/>
      <c r="EV53" s="284"/>
      <c r="EW53" s="284"/>
      <c r="EX53" s="284"/>
      <c r="EY53" s="284"/>
      <c r="EZ53" s="284"/>
      <c r="FA53" s="284"/>
      <c r="FB53" s="284"/>
      <c r="FC53" s="284"/>
      <c r="FD53" s="284"/>
      <c r="FE53" s="284"/>
      <c r="FF53" s="284"/>
      <c r="FG53" s="284"/>
      <c r="FH53" s="284"/>
      <c r="FI53" s="284"/>
      <c r="FJ53" s="284"/>
      <c r="FK53" s="284"/>
      <c r="FL53" s="284"/>
      <c r="FM53" s="284"/>
      <c r="FN53" s="284"/>
      <c r="FO53" s="284"/>
      <c r="FP53" s="284"/>
      <c r="FQ53" s="284"/>
      <c r="FR53" s="284"/>
      <c r="FS53" s="284"/>
      <c r="FT53" s="284"/>
      <c r="FU53" s="284"/>
      <c r="FV53" s="284"/>
      <c r="FW53" s="284"/>
      <c r="FX53" s="284"/>
      <c r="FY53" s="284"/>
      <c r="FZ53" s="284"/>
      <c r="GA53" s="284"/>
      <c r="GB53" s="284"/>
      <c r="GC53" s="284"/>
      <c r="GD53" s="284"/>
      <c r="GE53" s="284"/>
      <c r="GF53" s="284"/>
      <c r="GG53" s="284"/>
      <c r="GH53" s="284"/>
      <c r="GI53" s="284"/>
      <c r="GJ53" s="284"/>
      <c r="GK53" s="284"/>
      <c r="GL53" s="284"/>
      <c r="GM53" s="284"/>
      <c r="GN53" s="284"/>
      <c r="GO53" s="284"/>
      <c r="GP53" s="284"/>
      <c r="GQ53" s="284"/>
      <c r="GR53" s="284"/>
      <c r="GS53" s="284"/>
      <c r="GT53" s="284"/>
      <c r="GU53" s="284"/>
      <c r="GV53" s="284"/>
      <c r="GW53" s="284"/>
      <c r="GX53" s="284"/>
      <c r="GY53" s="284"/>
      <c r="GZ53" s="284"/>
      <c r="HA53" s="284"/>
      <c r="HB53" s="284"/>
      <c r="HC53" s="284"/>
      <c r="HD53" s="284"/>
      <c r="HE53" s="284"/>
      <c r="HF53" s="284"/>
      <c r="HG53" s="284"/>
      <c r="HH53" s="284"/>
      <c r="HI53" s="284"/>
      <c r="HJ53" s="284"/>
      <c r="HK53" s="284"/>
      <c r="HL53" s="284"/>
      <c r="HM53" s="284"/>
      <c r="HN53" s="284"/>
      <c r="HO53" s="284"/>
      <c r="HP53" s="284"/>
      <c r="HQ53" s="284"/>
      <c r="HR53" s="284"/>
      <c r="HS53" s="284"/>
      <c r="HT53" s="284"/>
      <c r="HU53" s="284"/>
      <c r="HV53" s="284"/>
      <c r="HW53" s="284"/>
      <c r="HX53" s="284"/>
      <c r="HY53" s="284"/>
      <c r="HZ53" s="284"/>
      <c r="IA53" s="284"/>
      <c r="IB53" s="284"/>
      <c r="IC53" s="284"/>
      <c r="ID53" s="284"/>
      <c r="IE53" s="284"/>
      <c r="IF53" s="284"/>
      <c r="IG53" s="284"/>
      <c r="IH53" s="284"/>
      <c r="II53" s="284"/>
      <c r="IJ53" s="284"/>
      <c r="IK53" s="284"/>
      <c r="IL53" s="284"/>
      <c r="IM53" s="284"/>
      <c r="IN53" s="284"/>
      <c r="IO53" s="284"/>
      <c r="IP53" s="284"/>
      <c r="IQ53" s="284"/>
      <c r="IR53" s="284"/>
      <c r="IS53" s="284"/>
      <c r="IT53" s="284"/>
      <c r="IU53" s="284"/>
      <c r="IV53" s="284"/>
    </row>
    <row r="54" spans="1:256" s="282" customFormat="1" ht="12" customHeight="1" thickBot="1">
      <c r="A54" s="288" t="s">
        <v>114</v>
      </c>
      <c r="B54" s="298">
        <v>2125</v>
      </c>
      <c r="C54" s="317">
        <f t="shared" si="6"/>
        <v>43.03361684892669</v>
      </c>
      <c r="D54" s="298">
        <v>2813</v>
      </c>
      <c r="E54" s="317">
        <f t="shared" si="7"/>
        <v>56.96638315107331</v>
      </c>
      <c r="F54" s="301">
        <f t="shared" si="8"/>
        <v>4938</v>
      </c>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c r="CP54" s="284"/>
      <c r="CQ54" s="284"/>
      <c r="CR54" s="284"/>
      <c r="CS54" s="284"/>
      <c r="CT54" s="284"/>
      <c r="CU54" s="284"/>
      <c r="CV54" s="284"/>
      <c r="CW54" s="284"/>
      <c r="CX54" s="284"/>
      <c r="CY54" s="284"/>
      <c r="CZ54" s="284"/>
      <c r="DA54" s="284"/>
      <c r="DB54" s="284"/>
      <c r="DC54" s="284"/>
      <c r="DD54" s="284"/>
      <c r="DE54" s="284"/>
      <c r="DF54" s="284"/>
      <c r="DG54" s="284"/>
      <c r="DH54" s="284"/>
      <c r="DI54" s="284"/>
      <c r="DJ54" s="284"/>
      <c r="DK54" s="284"/>
      <c r="DL54" s="284"/>
      <c r="DM54" s="284"/>
      <c r="DN54" s="284"/>
      <c r="DO54" s="284"/>
      <c r="DP54" s="284"/>
      <c r="DQ54" s="284"/>
      <c r="DR54" s="284"/>
      <c r="DS54" s="284"/>
      <c r="DT54" s="284"/>
      <c r="DU54" s="284"/>
      <c r="DV54" s="284"/>
      <c r="DW54" s="284"/>
      <c r="DX54" s="284"/>
      <c r="DY54" s="284"/>
      <c r="DZ54" s="284"/>
      <c r="EA54" s="284"/>
      <c r="EB54" s="284"/>
      <c r="EC54" s="284"/>
      <c r="ED54" s="284"/>
      <c r="EE54" s="284"/>
      <c r="EF54" s="284"/>
      <c r="EG54" s="284"/>
      <c r="EH54" s="284"/>
      <c r="EI54" s="284"/>
      <c r="EJ54" s="284"/>
      <c r="EK54" s="284"/>
      <c r="EL54" s="284"/>
      <c r="EM54" s="284"/>
      <c r="EN54" s="284"/>
      <c r="EO54" s="284"/>
      <c r="EP54" s="284"/>
      <c r="EQ54" s="284"/>
      <c r="ER54" s="284"/>
      <c r="ES54" s="284"/>
      <c r="ET54" s="284"/>
      <c r="EU54" s="284"/>
      <c r="EV54" s="284"/>
      <c r="EW54" s="284"/>
      <c r="EX54" s="284"/>
      <c r="EY54" s="284"/>
      <c r="EZ54" s="284"/>
      <c r="FA54" s="284"/>
      <c r="FB54" s="284"/>
      <c r="FC54" s="284"/>
      <c r="FD54" s="284"/>
      <c r="FE54" s="284"/>
      <c r="FF54" s="284"/>
      <c r="FG54" s="284"/>
      <c r="FH54" s="284"/>
      <c r="FI54" s="284"/>
      <c r="FJ54" s="284"/>
      <c r="FK54" s="284"/>
      <c r="FL54" s="284"/>
      <c r="FM54" s="284"/>
      <c r="FN54" s="284"/>
      <c r="FO54" s="284"/>
      <c r="FP54" s="284"/>
      <c r="FQ54" s="284"/>
      <c r="FR54" s="284"/>
      <c r="FS54" s="284"/>
      <c r="FT54" s="284"/>
      <c r="FU54" s="284"/>
      <c r="FV54" s="284"/>
      <c r="FW54" s="284"/>
      <c r="FX54" s="284"/>
      <c r="FY54" s="284"/>
      <c r="FZ54" s="284"/>
      <c r="GA54" s="284"/>
      <c r="GB54" s="284"/>
      <c r="GC54" s="284"/>
      <c r="GD54" s="284"/>
      <c r="GE54" s="284"/>
      <c r="GF54" s="284"/>
      <c r="GG54" s="284"/>
      <c r="GH54" s="284"/>
      <c r="GI54" s="284"/>
      <c r="GJ54" s="284"/>
      <c r="GK54" s="284"/>
      <c r="GL54" s="284"/>
      <c r="GM54" s="284"/>
      <c r="GN54" s="284"/>
      <c r="GO54" s="284"/>
      <c r="GP54" s="284"/>
      <c r="GQ54" s="284"/>
      <c r="GR54" s="284"/>
      <c r="GS54" s="284"/>
      <c r="GT54" s="284"/>
      <c r="GU54" s="284"/>
      <c r="GV54" s="284"/>
      <c r="GW54" s="284"/>
      <c r="GX54" s="284"/>
      <c r="GY54" s="284"/>
      <c r="GZ54" s="284"/>
      <c r="HA54" s="284"/>
      <c r="HB54" s="284"/>
      <c r="HC54" s="284"/>
      <c r="HD54" s="284"/>
      <c r="HE54" s="284"/>
      <c r="HF54" s="284"/>
      <c r="HG54" s="284"/>
      <c r="HH54" s="284"/>
      <c r="HI54" s="284"/>
      <c r="HJ54" s="284"/>
      <c r="HK54" s="284"/>
      <c r="HL54" s="284"/>
      <c r="HM54" s="284"/>
      <c r="HN54" s="284"/>
      <c r="HO54" s="284"/>
      <c r="HP54" s="284"/>
      <c r="HQ54" s="284"/>
      <c r="HR54" s="284"/>
      <c r="HS54" s="284"/>
      <c r="HT54" s="284"/>
      <c r="HU54" s="284"/>
      <c r="HV54" s="284"/>
      <c r="HW54" s="284"/>
      <c r="HX54" s="284"/>
      <c r="HY54" s="284"/>
      <c r="HZ54" s="284"/>
      <c r="IA54" s="284"/>
      <c r="IB54" s="284"/>
      <c r="IC54" s="284"/>
      <c r="ID54" s="284"/>
      <c r="IE54" s="284"/>
      <c r="IF54" s="284"/>
      <c r="IG54" s="284"/>
      <c r="IH54" s="284"/>
      <c r="II54" s="284"/>
      <c r="IJ54" s="284"/>
      <c r="IK54" s="284"/>
      <c r="IL54" s="284"/>
      <c r="IM54" s="284"/>
      <c r="IN54" s="284"/>
      <c r="IO54" s="284"/>
      <c r="IP54" s="284"/>
      <c r="IQ54" s="284"/>
      <c r="IR54" s="284"/>
      <c r="IS54" s="284"/>
      <c r="IT54" s="284"/>
      <c r="IU54" s="284"/>
      <c r="IV54" s="284"/>
    </row>
    <row r="55" spans="1:6" ht="12" customHeight="1" thickTop="1">
      <c r="A55" s="302" t="s">
        <v>230</v>
      </c>
      <c r="B55" s="303">
        <v>2383</v>
      </c>
      <c r="C55" s="318">
        <f t="shared" si="6"/>
        <v>42.583988563259474</v>
      </c>
      <c r="D55" s="303">
        <v>3213</v>
      </c>
      <c r="E55" s="318">
        <f t="shared" si="7"/>
        <v>57.41601143674053</v>
      </c>
      <c r="F55" s="304">
        <f t="shared" si="8"/>
        <v>5596</v>
      </c>
    </row>
    <row r="56" spans="1:256" s="287" customFormat="1" ht="12" customHeight="1">
      <c r="A56" s="136" t="s">
        <v>129</v>
      </c>
      <c r="B56" s="295">
        <v>2520</v>
      </c>
      <c r="C56" s="321">
        <f t="shared" si="6"/>
        <v>43.07692307692308</v>
      </c>
      <c r="D56" s="295">
        <v>3330</v>
      </c>
      <c r="E56" s="321">
        <f t="shared" si="7"/>
        <v>56.92307692307692</v>
      </c>
      <c r="F56" s="297">
        <f t="shared" si="8"/>
        <v>5850</v>
      </c>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O56" s="284"/>
      <c r="CP56" s="284"/>
      <c r="CQ56" s="284"/>
      <c r="CR56" s="284"/>
      <c r="CS56" s="284"/>
      <c r="CT56" s="284"/>
      <c r="CU56" s="284"/>
      <c r="CV56" s="284"/>
      <c r="CW56" s="284"/>
      <c r="CX56" s="284"/>
      <c r="CY56" s="284"/>
      <c r="CZ56" s="284"/>
      <c r="DA56" s="284"/>
      <c r="DB56" s="284"/>
      <c r="DC56" s="284"/>
      <c r="DD56" s="284"/>
      <c r="DE56" s="284"/>
      <c r="DF56" s="284"/>
      <c r="DG56" s="284"/>
      <c r="DH56" s="284"/>
      <c r="DI56" s="284"/>
      <c r="DJ56" s="284"/>
      <c r="DK56" s="284"/>
      <c r="DL56" s="284"/>
      <c r="DM56" s="284"/>
      <c r="DN56" s="284"/>
      <c r="DO56" s="284"/>
      <c r="DP56" s="284"/>
      <c r="DQ56" s="284"/>
      <c r="DR56" s="284"/>
      <c r="DS56" s="284"/>
      <c r="DT56" s="284"/>
      <c r="DU56" s="284"/>
      <c r="DV56" s="284"/>
      <c r="DW56" s="284"/>
      <c r="DX56" s="284"/>
      <c r="DY56" s="284"/>
      <c r="DZ56" s="284"/>
      <c r="EA56" s="284"/>
      <c r="EB56" s="284"/>
      <c r="EC56" s="284"/>
      <c r="ED56" s="284"/>
      <c r="EE56" s="284"/>
      <c r="EF56" s="284"/>
      <c r="EG56" s="284"/>
      <c r="EH56" s="284"/>
      <c r="EI56" s="284"/>
      <c r="EJ56" s="284"/>
      <c r="EK56" s="284"/>
      <c r="EL56" s="284"/>
      <c r="EM56" s="284"/>
      <c r="EN56" s="284"/>
      <c r="EO56" s="284"/>
      <c r="EP56" s="284"/>
      <c r="EQ56" s="284"/>
      <c r="ER56" s="284"/>
      <c r="ES56" s="284"/>
      <c r="ET56" s="284"/>
      <c r="EU56" s="284"/>
      <c r="EV56" s="284"/>
      <c r="EW56" s="284"/>
      <c r="EX56" s="284"/>
      <c r="EY56" s="284"/>
      <c r="EZ56" s="284"/>
      <c r="FA56" s="284"/>
      <c r="FB56" s="284"/>
      <c r="FC56" s="284"/>
      <c r="FD56" s="284"/>
      <c r="FE56" s="284"/>
      <c r="FF56" s="284"/>
      <c r="FG56" s="284"/>
      <c r="FH56" s="284"/>
      <c r="FI56" s="284"/>
      <c r="FJ56" s="284"/>
      <c r="FK56" s="284"/>
      <c r="FL56" s="284"/>
      <c r="FM56" s="284"/>
      <c r="FN56" s="284"/>
      <c r="FO56" s="284"/>
      <c r="FP56" s="284"/>
      <c r="FQ56" s="284"/>
      <c r="FR56" s="284"/>
      <c r="FS56" s="284"/>
      <c r="FT56" s="284"/>
      <c r="FU56" s="284"/>
      <c r="FV56" s="284"/>
      <c r="FW56" s="284"/>
      <c r="FX56" s="284"/>
      <c r="FY56" s="284"/>
      <c r="FZ56" s="284"/>
      <c r="GA56" s="284"/>
      <c r="GB56" s="284"/>
      <c r="GC56" s="284"/>
      <c r="GD56" s="284"/>
      <c r="GE56" s="284"/>
      <c r="GF56" s="284"/>
      <c r="GG56" s="284"/>
      <c r="GH56" s="284"/>
      <c r="GI56" s="284"/>
      <c r="GJ56" s="284"/>
      <c r="GK56" s="284"/>
      <c r="GL56" s="284"/>
      <c r="GM56" s="284"/>
      <c r="GN56" s="284"/>
      <c r="GO56" s="284"/>
      <c r="GP56" s="284"/>
      <c r="GQ56" s="284"/>
      <c r="GR56" s="284"/>
      <c r="GS56" s="284"/>
      <c r="GT56" s="284"/>
      <c r="GU56" s="284"/>
      <c r="GV56" s="284"/>
      <c r="GW56" s="284"/>
      <c r="GX56" s="284"/>
      <c r="GY56" s="284"/>
      <c r="GZ56" s="284"/>
      <c r="HA56" s="284"/>
      <c r="HB56" s="284"/>
      <c r="HC56" s="284"/>
      <c r="HD56" s="284"/>
      <c r="HE56" s="284"/>
      <c r="HF56" s="284"/>
      <c r="HG56" s="284"/>
      <c r="HH56" s="284"/>
      <c r="HI56" s="284"/>
      <c r="HJ56" s="284"/>
      <c r="HK56" s="284"/>
      <c r="HL56" s="284"/>
      <c r="HM56" s="284"/>
      <c r="HN56" s="284"/>
      <c r="HO56" s="284"/>
      <c r="HP56" s="284"/>
      <c r="HQ56" s="284"/>
      <c r="HR56" s="284"/>
      <c r="HS56" s="284"/>
      <c r="HT56" s="284"/>
      <c r="HU56" s="284"/>
      <c r="HV56" s="284"/>
      <c r="HW56" s="284"/>
      <c r="HX56" s="284"/>
      <c r="HY56" s="284"/>
      <c r="HZ56" s="284"/>
      <c r="IA56" s="284"/>
      <c r="IB56" s="284"/>
      <c r="IC56" s="284"/>
      <c r="ID56" s="284"/>
      <c r="IE56" s="284"/>
      <c r="IF56" s="284"/>
      <c r="IG56" s="284"/>
      <c r="IH56" s="284"/>
      <c r="II56" s="284"/>
      <c r="IJ56" s="284"/>
      <c r="IK56" s="284"/>
      <c r="IL56" s="284"/>
      <c r="IM56" s="284"/>
      <c r="IN56" s="284"/>
      <c r="IO56" s="284"/>
      <c r="IP56" s="284"/>
      <c r="IQ56" s="284"/>
      <c r="IR56" s="284"/>
      <c r="IS56" s="284"/>
      <c r="IT56" s="284"/>
      <c r="IU56" s="284"/>
      <c r="IV56" s="284"/>
    </row>
    <row r="57" spans="1:256" s="287" customFormat="1" ht="12" customHeight="1">
      <c r="A57" s="136" t="s">
        <v>131</v>
      </c>
      <c r="B57" s="295">
        <v>2451</v>
      </c>
      <c r="C57" s="322">
        <f t="shared" si="6"/>
        <v>42.86463798530955</v>
      </c>
      <c r="D57" s="295">
        <v>3267</v>
      </c>
      <c r="E57" s="322">
        <f t="shared" si="7"/>
        <v>57.13536201469045</v>
      </c>
      <c r="F57" s="297">
        <v>5718</v>
      </c>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O57" s="284"/>
      <c r="CP57" s="284"/>
      <c r="CQ57" s="284"/>
      <c r="CR57" s="284"/>
      <c r="CS57" s="284"/>
      <c r="CT57" s="284"/>
      <c r="CU57" s="284"/>
      <c r="CV57" s="284"/>
      <c r="CW57" s="284"/>
      <c r="CX57" s="284"/>
      <c r="CY57" s="284"/>
      <c r="CZ57" s="284"/>
      <c r="DA57" s="284"/>
      <c r="DB57" s="284"/>
      <c r="DC57" s="284"/>
      <c r="DD57" s="284"/>
      <c r="DE57" s="284"/>
      <c r="DF57" s="284"/>
      <c r="DG57" s="284"/>
      <c r="DH57" s="284"/>
      <c r="DI57" s="284"/>
      <c r="DJ57" s="284"/>
      <c r="DK57" s="284"/>
      <c r="DL57" s="284"/>
      <c r="DM57" s="284"/>
      <c r="DN57" s="284"/>
      <c r="DO57" s="284"/>
      <c r="DP57" s="284"/>
      <c r="DQ57" s="284"/>
      <c r="DR57" s="284"/>
      <c r="DS57" s="284"/>
      <c r="DT57" s="284"/>
      <c r="DU57" s="284"/>
      <c r="DV57" s="284"/>
      <c r="DW57" s="284"/>
      <c r="DX57" s="284"/>
      <c r="DY57" s="284"/>
      <c r="DZ57" s="284"/>
      <c r="EA57" s="284"/>
      <c r="EB57" s="284"/>
      <c r="EC57" s="284"/>
      <c r="ED57" s="284"/>
      <c r="EE57" s="284"/>
      <c r="EF57" s="284"/>
      <c r="EG57" s="284"/>
      <c r="EH57" s="284"/>
      <c r="EI57" s="284"/>
      <c r="EJ57" s="284"/>
      <c r="EK57" s="284"/>
      <c r="EL57" s="284"/>
      <c r="EM57" s="284"/>
      <c r="EN57" s="284"/>
      <c r="EO57" s="284"/>
      <c r="EP57" s="284"/>
      <c r="EQ57" s="284"/>
      <c r="ER57" s="284"/>
      <c r="ES57" s="284"/>
      <c r="ET57" s="284"/>
      <c r="EU57" s="284"/>
      <c r="EV57" s="284"/>
      <c r="EW57" s="284"/>
      <c r="EX57" s="284"/>
      <c r="EY57" s="284"/>
      <c r="EZ57" s="284"/>
      <c r="FA57" s="284"/>
      <c r="FB57" s="284"/>
      <c r="FC57" s="284"/>
      <c r="FD57" s="284"/>
      <c r="FE57" s="284"/>
      <c r="FF57" s="284"/>
      <c r="FG57" s="284"/>
      <c r="FH57" s="284"/>
      <c r="FI57" s="284"/>
      <c r="FJ57" s="284"/>
      <c r="FK57" s="284"/>
      <c r="FL57" s="284"/>
      <c r="FM57" s="284"/>
      <c r="FN57" s="284"/>
      <c r="FO57" s="284"/>
      <c r="FP57" s="284"/>
      <c r="FQ57" s="284"/>
      <c r="FR57" s="284"/>
      <c r="FS57" s="284"/>
      <c r="FT57" s="284"/>
      <c r="FU57" s="284"/>
      <c r="FV57" s="284"/>
      <c r="FW57" s="284"/>
      <c r="FX57" s="284"/>
      <c r="FY57" s="284"/>
      <c r="FZ57" s="284"/>
      <c r="GA57" s="284"/>
      <c r="GB57" s="284"/>
      <c r="GC57" s="284"/>
      <c r="GD57" s="284"/>
      <c r="GE57" s="284"/>
      <c r="GF57" s="284"/>
      <c r="GG57" s="284"/>
      <c r="GH57" s="284"/>
      <c r="GI57" s="284"/>
      <c r="GJ57" s="284"/>
      <c r="GK57" s="284"/>
      <c r="GL57" s="284"/>
      <c r="GM57" s="284"/>
      <c r="GN57" s="284"/>
      <c r="GO57" s="284"/>
      <c r="GP57" s="284"/>
      <c r="GQ57" s="284"/>
      <c r="GR57" s="284"/>
      <c r="GS57" s="284"/>
      <c r="GT57" s="284"/>
      <c r="GU57" s="284"/>
      <c r="GV57" s="284"/>
      <c r="GW57" s="284"/>
      <c r="GX57" s="284"/>
      <c r="GY57" s="284"/>
      <c r="GZ57" s="284"/>
      <c r="HA57" s="284"/>
      <c r="HB57" s="284"/>
      <c r="HC57" s="284"/>
      <c r="HD57" s="284"/>
      <c r="HE57" s="284"/>
      <c r="HF57" s="284"/>
      <c r="HG57" s="284"/>
      <c r="HH57" s="284"/>
      <c r="HI57" s="284"/>
      <c r="HJ57" s="284"/>
      <c r="HK57" s="284"/>
      <c r="HL57" s="284"/>
      <c r="HM57" s="284"/>
      <c r="HN57" s="284"/>
      <c r="HO57" s="284"/>
      <c r="HP57" s="284"/>
      <c r="HQ57" s="284"/>
      <c r="HR57" s="284"/>
      <c r="HS57" s="284"/>
      <c r="HT57" s="284"/>
      <c r="HU57" s="284"/>
      <c r="HV57" s="284"/>
      <c r="HW57" s="284"/>
      <c r="HX57" s="284"/>
      <c r="HY57" s="284"/>
      <c r="HZ57" s="284"/>
      <c r="IA57" s="284"/>
      <c r="IB57" s="284"/>
      <c r="IC57" s="284"/>
      <c r="ID57" s="284"/>
      <c r="IE57" s="284"/>
      <c r="IF57" s="284"/>
      <c r="IG57" s="284"/>
      <c r="IH57" s="284"/>
      <c r="II57" s="284"/>
      <c r="IJ57" s="284"/>
      <c r="IK57" s="284"/>
      <c r="IL57" s="284"/>
      <c r="IM57" s="284"/>
      <c r="IN57" s="284"/>
      <c r="IO57" s="284"/>
      <c r="IP57" s="284"/>
      <c r="IQ57" s="284"/>
      <c r="IR57" s="284"/>
      <c r="IS57" s="284"/>
      <c r="IT57" s="284"/>
      <c r="IU57" s="284"/>
      <c r="IV57" s="284"/>
    </row>
    <row r="58" spans="1:256" s="288" customFormat="1" ht="12" customHeight="1">
      <c r="A58" s="306" t="s">
        <v>142</v>
      </c>
      <c r="B58" s="201">
        <v>2461</v>
      </c>
      <c r="C58" s="323">
        <f>B58/$F58*100</f>
        <v>43.09227805988443</v>
      </c>
      <c r="D58" s="201">
        <v>3250</v>
      </c>
      <c r="E58" s="323">
        <f>D58/$F58*100</f>
        <v>56.907721940115565</v>
      </c>
      <c r="F58" s="308">
        <f>B58+D58</f>
        <v>5711</v>
      </c>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c r="IR58" s="305"/>
      <c r="IS58" s="305"/>
      <c r="IT58" s="305"/>
      <c r="IU58" s="305"/>
      <c r="IV58" s="305"/>
    </row>
    <row r="59" spans="1:256" s="287" customFormat="1" ht="9.75">
      <c r="A59" s="305"/>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4"/>
      <c r="CY59" s="284"/>
      <c r="CZ59" s="284"/>
      <c r="DA59" s="284"/>
      <c r="DB59" s="284"/>
      <c r="DC59" s="284"/>
      <c r="DD59" s="284"/>
      <c r="DE59" s="284"/>
      <c r="DF59" s="284"/>
      <c r="DG59" s="284"/>
      <c r="DH59" s="284"/>
      <c r="DI59" s="284"/>
      <c r="DJ59" s="284"/>
      <c r="DK59" s="284"/>
      <c r="DL59" s="284"/>
      <c r="DM59" s="284"/>
      <c r="DN59" s="284"/>
      <c r="DO59" s="284"/>
      <c r="DP59" s="284"/>
      <c r="DQ59" s="284"/>
      <c r="DR59" s="284"/>
      <c r="DS59" s="284"/>
      <c r="DT59" s="284"/>
      <c r="DU59" s="284"/>
      <c r="DV59" s="284"/>
      <c r="DW59" s="284"/>
      <c r="DX59" s="284"/>
      <c r="DY59" s="284"/>
      <c r="DZ59" s="284"/>
      <c r="EA59" s="284"/>
      <c r="EB59" s="284"/>
      <c r="EC59" s="284"/>
      <c r="ED59" s="284"/>
      <c r="EE59" s="284"/>
      <c r="EF59" s="284"/>
      <c r="EG59" s="284"/>
      <c r="EH59" s="284"/>
      <c r="EI59" s="284"/>
      <c r="EJ59" s="284"/>
      <c r="EK59" s="284"/>
      <c r="EL59" s="284"/>
      <c r="EM59" s="284"/>
      <c r="EN59" s="284"/>
      <c r="EO59" s="284"/>
      <c r="EP59" s="284"/>
      <c r="EQ59" s="284"/>
      <c r="ER59" s="284"/>
      <c r="ES59" s="284"/>
      <c r="ET59" s="284"/>
      <c r="EU59" s="284"/>
      <c r="EV59" s="284"/>
      <c r="EW59" s="284"/>
      <c r="EX59" s="284"/>
      <c r="EY59" s="284"/>
      <c r="EZ59" s="284"/>
      <c r="FA59" s="284"/>
      <c r="FB59" s="284"/>
      <c r="FC59" s="284"/>
      <c r="FD59" s="284"/>
      <c r="FE59" s="284"/>
      <c r="FF59" s="284"/>
      <c r="FG59" s="284"/>
      <c r="FH59" s="284"/>
      <c r="FI59" s="284"/>
      <c r="FJ59" s="284"/>
      <c r="FK59" s="284"/>
      <c r="FL59" s="284"/>
      <c r="FM59" s="284"/>
      <c r="FN59" s="284"/>
      <c r="FO59" s="284"/>
      <c r="FP59" s="284"/>
      <c r="FQ59" s="284"/>
      <c r="FR59" s="284"/>
      <c r="FS59" s="284"/>
      <c r="FT59" s="284"/>
      <c r="FU59" s="284"/>
      <c r="FV59" s="284"/>
      <c r="FW59" s="284"/>
      <c r="FX59" s="284"/>
      <c r="FY59" s="284"/>
      <c r="FZ59" s="284"/>
      <c r="GA59" s="284"/>
      <c r="GB59" s="284"/>
      <c r="GC59" s="284"/>
      <c r="GD59" s="284"/>
      <c r="GE59" s="284"/>
      <c r="GF59" s="284"/>
      <c r="GG59" s="284"/>
      <c r="GH59" s="284"/>
      <c r="GI59" s="284"/>
      <c r="GJ59" s="284"/>
      <c r="GK59" s="284"/>
      <c r="GL59" s="284"/>
      <c r="GM59" s="284"/>
      <c r="GN59" s="284"/>
      <c r="GO59" s="284"/>
      <c r="GP59" s="284"/>
      <c r="GQ59" s="284"/>
      <c r="GR59" s="284"/>
      <c r="GS59" s="284"/>
      <c r="GT59" s="284"/>
      <c r="GU59" s="284"/>
      <c r="GV59" s="284"/>
      <c r="GW59" s="284"/>
      <c r="GX59" s="284"/>
      <c r="GY59" s="284"/>
      <c r="GZ59" s="284"/>
      <c r="HA59" s="284"/>
      <c r="HB59" s="284"/>
      <c r="HC59" s="284"/>
      <c r="HD59" s="284"/>
      <c r="HE59" s="284"/>
      <c r="HF59" s="284"/>
      <c r="HG59" s="284"/>
      <c r="HH59" s="284"/>
      <c r="HI59" s="284"/>
      <c r="HJ59" s="284"/>
      <c r="HK59" s="284"/>
      <c r="HL59" s="284"/>
      <c r="HM59" s="284"/>
      <c r="HN59" s="284"/>
      <c r="HO59" s="284"/>
      <c r="HP59" s="284"/>
      <c r="HQ59" s="284"/>
      <c r="HR59" s="284"/>
      <c r="HS59" s="284"/>
      <c r="HT59" s="284"/>
      <c r="HU59" s="284"/>
      <c r="HV59" s="284"/>
      <c r="HW59" s="284"/>
      <c r="HX59" s="284"/>
      <c r="HY59" s="284"/>
      <c r="HZ59" s="284"/>
      <c r="IA59" s="284"/>
      <c r="IB59" s="284"/>
      <c r="IC59" s="284"/>
      <c r="ID59" s="284"/>
      <c r="IE59" s="284"/>
      <c r="IF59" s="284"/>
      <c r="IG59" s="284"/>
      <c r="IH59" s="284"/>
      <c r="II59" s="284"/>
      <c r="IJ59" s="284"/>
      <c r="IK59" s="284"/>
      <c r="IL59" s="284"/>
      <c r="IM59" s="284"/>
      <c r="IN59" s="284"/>
      <c r="IO59" s="284"/>
      <c r="IP59" s="284"/>
      <c r="IQ59" s="284"/>
      <c r="IR59" s="284"/>
      <c r="IS59" s="284"/>
      <c r="IT59" s="284"/>
      <c r="IU59" s="284"/>
      <c r="IV59" s="284"/>
    </row>
    <row r="60" spans="1:6" s="287" customFormat="1" ht="12" customHeight="1">
      <c r="A60" s="361" t="s">
        <v>231</v>
      </c>
      <c r="B60" s="361"/>
      <c r="C60" s="361"/>
      <c r="D60" s="361"/>
      <c r="E60" s="361"/>
      <c r="F60" s="361"/>
    </row>
    <row r="61" spans="1:6" s="287" customFormat="1" ht="12" customHeight="1">
      <c r="A61" s="288"/>
      <c r="F61" s="289"/>
    </row>
    <row r="62" spans="1:256" s="288" customFormat="1" ht="12" customHeight="1">
      <c r="A62" s="310"/>
      <c r="B62" s="363" t="s">
        <v>153</v>
      </c>
      <c r="C62" s="363"/>
      <c r="D62" s="364" t="s">
        <v>154</v>
      </c>
      <c r="E62" s="364"/>
      <c r="F62" s="312" t="s">
        <v>4</v>
      </c>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c r="CF62" s="287"/>
      <c r="CG62" s="287"/>
      <c r="CH62" s="287"/>
      <c r="CI62" s="287"/>
      <c r="CJ62" s="287"/>
      <c r="CK62" s="287"/>
      <c r="CL62" s="287"/>
      <c r="CM62" s="287"/>
      <c r="CN62" s="287"/>
      <c r="CO62" s="287"/>
      <c r="CP62" s="287"/>
      <c r="CQ62" s="287"/>
      <c r="CR62" s="287"/>
      <c r="CS62" s="287"/>
      <c r="CT62" s="287"/>
      <c r="CU62" s="287"/>
      <c r="CV62" s="287"/>
      <c r="CW62" s="287"/>
      <c r="CX62" s="287"/>
      <c r="CY62" s="287"/>
      <c r="CZ62" s="287"/>
      <c r="DA62" s="287"/>
      <c r="DB62" s="287"/>
      <c r="DC62" s="287"/>
      <c r="DD62" s="287"/>
      <c r="DE62" s="287"/>
      <c r="DF62" s="287"/>
      <c r="DG62" s="287"/>
      <c r="DH62" s="287"/>
      <c r="DI62" s="287"/>
      <c r="DJ62" s="287"/>
      <c r="DK62" s="287"/>
      <c r="DL62" s="287"/>
      <c r="DM62" s="287"/>
      <c r="DN62" s="287"/>
      <c r="DO62" s="287"/>
      <c r="DP62" s="287"/>
      <c r="DQ62" s="287"/>
      <c r="DR62" s="287"/>
      <c r="DS62" s="287"/>
      <c r="DT62" s="287"/>
      <c r="DU62" s="287"/>
      <c r="DV62" s="287"/>
      <c r="DW62" s="287"/>
      <c r="DX62" s="287"/>
      <c r="DY62" s="287"/>
      <c r="DZ62" s="287"/>
      <c r="EA62" s="287"/>
      <c r="EB62" s="287"/>
      <c r="EC62" s="287"/>
      <c r="ED62" s="287"/>
      <c r="EE62" s="287"/>
      <c r="EF62" s="287"/>
      <c r="EG62" s="287"/>
      <c r="EH62" s="287"/>
      <c r="EI62" s="287"/>
      <c r="EJ62" s="287"/>
      <c r="EK62" s="287"/>
      <c r="EL62" s="287"/>
      <c r="EM62" s="287"/>
      <c r="EN62" s="287"/>
      <c r="EO62" s="287"/>
      <c r="EP62" s="287"/>
      <c r="EQ62" s="287"/>
      <c r="ER62" s="287"/>
      <c r="ES62" s="287"/>
      <c r="ET62" s="287"/>
      <c r="EU62" s="287"/>
      <c r="EV62" s="287"/>
      <c r="EW62" s="287"/>
      <c r="EX62" s="287"/>
      <c r="EY62" s="287"/>
      <c r="EZ62" s="287"/>
      <c r="FA62" s="287"/>
      <c r="FB62" s="287"/>
      <c r="FC62" s="287"/>
      <c r="FD62" s="287"/>
      <c r="FE62" s="287"/>
      <c r="FF62" s="287"/>
      <c r="FG62" s="287"/>
      <c r="FH62" s="287"/>
      <c r="FI62" s="287"/>
      <c r="FJ62" s="287"/>
      <c r="FK62" s="287"/>
      <c r="FL62" s="287"/>
      <c r="FM62" s="287"/>
      <c r="FN62" s="287"/>
      <c r="FO62" s="287"/>
      <c r="FP62" s="287"/>
      <c r="FQ62" s="287"/>
      <c r="FR62" s="287"/>
      <c r="FS62" s="287"/>
      <c r="FT62" s="287"/>
      <c r="FU62" s="287"/>
      <c r="FV62" s="287"/>
      <c r="FW62" s="287"/>
      <c r="FX62" s="287"/>
      <c r="FY62" s="287"/>
      <c r="FZ62" s="287"/>
      <c r="GA62" s="287"/>
      <c r="GB62" s="287"/>
      <c r="GC62" s="287"/>
      <c r="GD62" s="287"/>
      <c r="GE62" s="287"/>
      <c r="GF62" s="287"/>
      <c r="GG62" s="287"/>
      <c r="GH62" s="287"/>
      <c r="GI62" s="287"/>
      <c r="GJ62" s="287"/>
      <c r="GK62" s="287"/>
      <c r="GL62" s="287"/>
      <c r="GM62" s="287"/>
      <c r="GN62" s="287"/>
      <c r="GO62" s="287"/>
      <c r="GP62" s="287"/>
      <c r="GQ62" s="287"/>
      <c r="GR62" s="287"/>
      <c r="GS62" s="287"/>
      <c r="GT62" s="287"/>
      <c r="GU62" s="287"/>
      <c r="GV62" s="287"/>
      <c r="GW62" s="287"/>
      <c r="GX62" s="287"/>
      <c r="GY62" s="287"/>
      <c r="GZ62" s="287"/>
      <c r="HA62" s="287"/>
      <c r="HB62" s="287"/>
      <c r="HC62" s="287"/>
      <c r="HD62" s="287"/>
      <c r="HE62" s="287"/>
      <c r="HF62" s="287"/>
      <c r="HG62" s="287"/>
      <c r="HH62" s="287"/>
      <c r="HI62" s="287"/>
      <c r="HJ62" s="287"/>
      <c r="HK62" s="287"/>
      <c r="HL62" s="287"/>
      <c r="HM62" s="287"/>
      <c r="HN62" s="287"/>
      <c r="HO62" s="287"/>
      <c r="HP62" s="287"/>
      <c r="HQ62" s="287"/>
      <c r="HR62" s="287"/>
      <c r="HS62" s="287"/>
      <c r="HT62" s="287"/>
      <c r="HU62" s="287"/>
      <c r="HV62" s="287"/>
      <c r="HW62" s="287"/>
      <c r="HX62" s="287"/>
      <c r="HY62" s="287"/>
      <c r="HZ62" s="287"/>
      <c r="IA62" s="287"/>
      <c r="IB62" s="287"/>
      <c r="IC62" s="287"/>
      <c r="ID62" s="287"/>
      <c r="IE62" s="287"/>
      <c r="IF62" s="287"/>
      <c r="IG62" s="287"/>
      <c r="IH62" s="287"/>
      <c r="II62" s="287"/>
      <c r="IJ62" s="287"/>
      <c r="IK62" s="287"/>
      <c r="IL62" s="287"/>
      <c r="IM62" s="287"/>
      <c r="IN62" s="287"/>
      <c r="IO62" s="287"/>
      <c r="IP62" s="287"/>
      <c r="IQ62" s="287"/>
      <c r="IR62" s="287"/>
      <c r="IS62" s="287"/>
      <c r="IT62" s="287"/>
      <c r="IU62" s="287"/>
      <c r="IV62" s="287"/>
    </row>
    <row r="63" spans="1:256" s="288" customFormat="1" ht="12" customHeight="1">
      <c r="A63" s="313" t="s">
        <v>194</v>
      </c>
      <c r="B63" s="311" t="s">
        <v>13</v>
      </c>
      <c r="C63" s="311" t="s">
        <v>27</v>
      </c>
      <c r="D63" s="311" t="s">
        <v>13</v>
      </c>
      <c r="E63" s="311" t="s">
        <v>27</v>
      </c>
      <c r="F63" s="312" t="s">
        <v>13</v>
      </c>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c r="CO63" s="287"/>
      <c r="CP63" s="287"/>
      <c r="CQ63" s="287"/>
      <c r="CR63" s="287"/>
      <c r="CS63" s="287"/>
      <c r="CT63" s="287"/>
      <c r="CU63" s="287"/>
      <c r="CV63" s="287"/>
      <c r="CW63" s="287"/>
      <c r="CX63" s="287"/>
      <c r="CY63" s="287"/>
      <c r="CZ63" s="287"/>
      <c r="DA63" s="287"/>
      <c r="DB63" s="287"/>
      <c r="DC63" s="287"/>
      <c r="DD63" s="287"/>
      <c r="DE63" s="287"/>
      <c r="DF63" s="287"/>
      <c r="DG63" s="287"/>
      <c r="DH63" s="287"/>
      <c r="DI63" s="287"/>
      <c r="DJ63" s="287"/>
      <c r="DK63" s="287"/>
      <c r="DL63" s="287"/>
      <c r="DM63" s="287"/>
      <c r="DN63" s="287"/>
      <c r="DO63" s="287"/>
      <c r="DP63" s="287"/>
      <c r="DQ63" s="287"/>
      <c r="DR63" s="287"/>
      <c r="DS63" s="287"/>
      <c r="DT63" s="287"/>
      <c r="DU63" s="287"/>
      <c r="DV63" s="287"/>
      <c r="DW63" s="287"/>
      <c r="DX63" s="287"/>
      <c r="DY63" s="287"/>
      <c r="DZ63" s="287"/>
      <c r="EA63" s="287"/>
      <c r="EB63" s="287"/>
      <c r="EC63" s="287"/>
      <c r="ED63" s="287"/>
      <c r="EE63" s="287"/>
      <c r="EF63" s="287"/>
      <c r="EG63" s="287"/>
      <c r="EH63" s="287"/>
      <c r="EI63" s="287"/>
      <c r="EJ63" s="287"/>
      <c r="EK63" s="287"/>
      <c r="EL63" s="287"/>
      <c r="EM63" s="287"/>
      <c r="EN63" s="287"/>
      <c r="EO63" s="287"/>
      <c r="EP63" s="287"/>
      <c r="EQ63" s="287"/>
      <c r="ER63" s="287"/>
      <c r="ES63" s="287"/>
      <c r="ET63" s="287"/>
      <c r="EU63" s="287"/>
      <c r="EV63" s="287"/>
      <c r="EW63" s="287"/>
      <c r="EX63" s="287"/>
      <c r="EY63" s="287"/>
      <c r="EZ63" s="287"/>
      <c r="FA63" s="287"/>
      <c r="FB63" s="287"/>
      <c r="FC63" s="287"/>
      <c r="FD63" s="287"/>
      <c r="FE63" s="287"/>
      <c r="FF63" s="287"/>
      <c r="FG63" s="287"/>
      <c r="FH63" s="287"/>
      <c r="FI63" s="287"/>
      <c r="FJ63" s="287"/>
      <c r="FK63" s="287"/>
      <c r="FL63" s="287"/>
      <c r="FM63" s="287"/>
      <c r="FN63" s="287"/>
      <c r="FO63" s="287"/>
      <c r="FP63" s="287"/>
      <c r="FQ63" s="287"/>
      <c r="FR63" s="287"/>
      <c r="FS63" s="287"/>
      <c r="FT63" s="287"/>
      <c r="FU63" s="287"/>
      <c r="FV63" s="287"/>
      <c r="FW63" s="287"/>
      <c r="FX63" s="287"/>
      <c r="FY63" s="287"/>
      <c r="FZ63" s="287"/>
      <c r="GA63" s="287"/>
      <c r="GB63" s="287"/>
      <c r="GC63" s="287"/>
      <c r="GD63" s="287"/>
      <c r="GE63" s="287"/>
      <c r="GF63" s="287"/>
      <c r="GG63" s="287"/>
      <c r="GH63" s="287"/>
      <c r="GI63" s="287"/>
      <c r="GJ63" s="287"/>
      <c r="GK63" s="287"/>
      <c r="GL63" s="287"/>
      <c r="GM63" s="287"/>
      <c r="GN63" s="287"/>
      <c r="GO63" s="287"/>
      <c r="GP63" s="287"/>
      <c r="GQ63" s="287"/>
      <c r="GR63" s="287"/>
      <c r="GS63" s="287"/>
      <c r="GT63" s="287"/>
      <c r="GU63" s="287"/>
      <c r="GV63" s="287"/>
      <c r="GW63" s="287"/>
      <c r="GX63" s="287"/>
      <c r="GY63" s="287"/>
      <c r="GZ63" s="287"/>
      <c r="HA63" s="287"/>
      <c r="HB63" s="287"/>
      <c r="HC63" s="287"/>
      <c r="HD63" s="287"/>
      <c r="HE63" s="287"/>
      <c r="HF63" s="287"/>
      <c r="HG63" s="287"/>
      <c r="HH63" s="287"/>
      <c r="HI63" s="287"/>
      <c r="HJ63" s="287"/>
      <c r="HK63" s="287"/>
      <c r="HL63" s="287"/>
      <c r="HM63" s="287"/>
      <c r="HN63" s="287"/>
      <c r="HO63" s="287"/>
      <c r="HP63" s="287"/>
      <c r="HQ63" s="287"/>
      <c r="HR63" s="287"/>
      <c r="HS63" s="287"/>
      <c r="HT63" s="287"/>
      <c r="HU63" s="287"/>
      <c r="HV63" s="287"/>
      <c r="HW63" s="287"/>
      <c r="HX63" s="287"/>
      <c r="HY63" s="287"/>
      <c r="HZ63" s="287"/>
      <c r="IA63" s="287"/>
      <c r="IB63" s="287"/>
      <c r="IC63" s="287"/>
      <c r="ID63" s="287"/>
      <c r="IE63" s="287"/>
      <c r="IF63" s="287"/>
      <c r="IG63" s="287"/>
      <c r="IH63" s="287"/>
      <c r="II63" s="287"/>
      <c r="IJ63" s="287"/>
      <c r="IK63" s="287"/>
      <c r="IL63" s="287"/>
      <c r="IM63" s="287"/>
      <c r="IN63" s="287"/>
      <c r="IO63" s="287"/>
      <c r="IP63" s="287"/>
      <c r="IQ63" s="287"/>
      <c r="IR63" s="287"/>
      <c r="IS63" s="287"/>
      <c r="IT63" s="287"/>
      <c r="IU63" s="287"/>
      <c r="IV63" s="287"/>
    </row>
    <row r="64" spans="1:256" s="288" customFormat="1" ht="12" customHeight="1">
      <c r="A64" s="288" t="s">
        <v>68</v>
      </c>
      <c r="B64" s="298">
        <v>0</v>
      </c>
      <c r="C64" s="317">
        <f aca="true" t="shared" si="9" ref="C64:C70">B64/F64*100</f>
        <v>0</v>
      </c>
      <c r="D64" s="298">
        <v>4</v>
      </c>
      <c r="E64" s="317">
        <f aca="true" t="shared" si="10" ref="E64:E70">D64/F64*100</f>
        <v>100</v>
      </c>
      <c r="F64" s="301">
        <f aca="true" t="shared" si="11" ref="F64:F70">SUM(D64,B64)</f>
        <v>4</v>
      </c>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c r="CF64" s="287"/>
      <c r="CG64" s="287"/>
      <c r="CH64" s="287"/>
      <c r="CI64" s="287"/>
      <c r="CJ64" s="287"/>
      <c r="CK64" s="287"/>
      <c r="CL64" s="287"/>
      <c r="CM64" s="287"/>
      <c r="CN64" s="287"/>
      <c r="CO64" s="287"/>
      <c r="CP64" s="287"/>
      <c r="CQ64" s="287"/>
      <c r="CR64" s="287"/>
      <c r="CS64" s="287"/>
      <c r="CT64" s="287"/>
      <c r="CU64" s="287"/>
      <c r="CV64" s="287"/>
      <c r="CW64" s="287"/>
      <c r="CX64" s="287"/>
      <c r="CY64" s="287"/>
      <c r="CZ64" s="287"/>
      <c r="DA64" s="287"/>
      <c r="DB64" s="287"/>
      <c r="DC64" s="287"/>
      <c r="DD64" s="287"/>
      <c r="DE64" s="287"/>
      <c r="DF64" s="287"/>
      <c r="DG64" s="287"/>
      <c r="DH64" s="287"/>
      <c r="DI64" s="287"/>
      <c r="DJ64" s="287"/>
      <c r="DK64" s="287"/>
      <c r="DL64" s="287"/>
      <c r="DM64" s="287"/>
      <c r="DN64" s="287"/>
      <c r="DO64" s="287"/>
      <c r="DP64" s="287"/>
      <c r="DQ64" s="287"/>
      <c r="DR64" s="287"/>
      <c r="DS64" s="287"/>
      <c r="DT64" s="287"/>
      <c r="DU64" s="287"/>
      <c r="DV64" s="287"/>
      <c r="DW64" s="287"/>
      <c r="DX64" s="287"/>
      <c r="DY64" s="287"/>
      <c r="DZ64" s="287"/>
      <c r="EA64" s="287"/>
      <c r="EB64" s="287"/>
      <c r="EC64" s="287"/>
      <c r="ED64" s="287"/>
      <c r="EE64" s="287"/>
      <c r="EF64" s="287"/>
      <c r="EG64" s="287"/>
      <c r="EH64" s="287"/>
      <c r="EI64" s="287"/>
      <c r="EJ64" s="287"/>
      <c r="EK64" s="287"/>
      <c r="EL64" s="287"/>
      <c r="EM64" s="287"/>
      <c r="EN64" s="287"/>
      <c r="EO64" s="287"/>
      <c r="EP64" s="287"/>
      <c r="EQ64" s="287"/>
      <c r="ER64" s="287"/>
      <c r="ES64" s="287"/>
      <c r="ET64" s="287"/>
      <c r="EU64" s="287"/>
      <c r="EV64" s="287"/>
      <c r="EW64" s="287"/>
      <c r="EX64" s="287"/>
      <c r="EY64" s="287"/>
      <c r="EZ64" s="287"/>
      <c r="FA64" s="287"/>
      <c r="FB64" s="287"/>
      <c r="FC64" s="287"/>
      <c r="FD64" s="287"/>
      <c r="FE64" s="287"/>
      <c r="FF64" s="287"/>
      <c r="FG64" s="287"/>
      <c r="FH64" s="287"/>
      <c r="FI64" s="287"/>
      <c r="FJ64" s="287"/>
      <c r="FK64" s="287"/>
      <c r="FL64" s="287"/>
      <c r="FM64" s="287"/>
      <c r="FN64" s="287"/>
      <c r="FO64" s="287"/>
      <c r="FP64" s="287"/>
      <c r="FQ64" s="287"/>
      <c r="FR64" s="287"/>
      <c r="FS64" s="287"/>
      <c r="FT64" s="287"/>
      <c r="FU64" s="287"/>
      <c r="FV64" s="287"/>
      <c r="FW64" s="287"/>
      <c r="FX64" s="287"/>
      <c r="FY64" s="287"/>
      <c r="FZ64" s="287"/>
      <c r="GA64" s="287"/>
      <c r="GB64" s="287"/>
      <c r="GC64" s="287"/>
      <c r="GD64" s="287"/>
      <c r="GE64" s="287"/>
      <c r="GF64" s="287"/>
      <c r="GG64" s="287"/>
      <c r="GH64" s="287"/>
      <c r="GI64" s="287"/>
      <c r="GJ64" s="287"/>
      <c r="GK64" s="287"/>
      <c r="GL64" s="287"/>
      <c r="GM64" s="287"/>
      <c r="GN64" s="287"/>
      <c r="GO64" s="287"/>
      <c r="GP64" s="287"/>
      <c r="GQ64" s="287"/>
      <c r="GR64" s="287"/>
      <c r="GS64" s="287"/>
      <c r="GT64" s="287"/>
      <c r="GU64" s="287"/>
      <c r="GV64" s="287"/>
      <c r="GW64" s="287"/>
      <c r="GX64" s="287"/>
      <c r="GY64" s="287"/>
      <c r="GZ64" s="287"/>
      <c r="HA64" s="287"/>
      <c r="HB64" s="287"/>
      <c r="HC64" s="287"/>
      <c r="HD64" s="287"/>
      <c r="HE64" s="287"/>
      <c r="HF64" s="287"/>
      <c r="HG64" s="287"/>
      <c r="HH64" s="287"/>
      <c r="HI64" s="287"/>
      <c r="HJ64" s="287"/>
      <c r="HK64" s="287"/>
      <c r="HL64" s="287"/>
      <c r="HM64" s="287"/>
      <c r="HN64" s="287"/>
      <c r="HO64" s="287"/>
      <c r="HP64" s="287"/>
      <c r="HQ64" s="287"/>
      <c r="HR64" s="287"/>
      <c r="HS64" s="287"/>
      <c r="HT64" s="287"/>
      <c r="HU64" s="287"/>
      <c r="HV64" s="287"/>
      <c r="HW64" s="287"/>
      <c r="HX64" s="287"/>
      <c r="HY64" s="287"/>
      <c r="HZ64" s="287"/>
      <c r="IA64" s="287"/>
      <c r="IB64" s="287"/>
      <c r="IC64" s="287"/>
      <c r="ID64" s="287"/>
      <c r="IE64" s="287"/>
      <c r="IF64" s="287"/>
      <c r="IG64" s="287"/>
      <c r="IH64" s="287"/>
      <c r="II64" s="287"/>
      <c r="IJ64" s="287"/>
      <c r="IK64" s="287"/>
      <c r="IL64" s="287"/>
      <c r="IM64" s="287"/>
      <c r="IN64" s="287"/>
      <c r="IO64" s="287"/>
      <c r="IP64" s="287"/>
      <c r="IQ64" s="287"/>
      <c r="IR64" s="287"/>
      <c r="IS64" s="287"/>
      <c r="IT64" s="287"/>
      <c r="IU64" s="287"/>
      <c r="IV64" s="287"/>
    </row>
    <row r="65" spans="1:6" s="288" customFormat="1" ht="12" customHeight="1">
      <c r="A65" s="288" t="s">
        <v>72</v>
      </c>
      <c r="B65" s="298">
        <v>4</v>
      </c>
      <c r="C65" s="317">
        <f t="shared" si="9"/>
        <v>25</v>
      </c>
      <c r="D65" s="298">
        <v>12</v>
      </c>
      <c r="E65" s="317">
        <f t="shared" si="10"/>
        <v>75</v>
      </c>
      <c r="F65" s="301">
        <f t="shared" si="11"/>
        <v>16</v>
      </c>
    </row>
    <row r="66" spans="1:6" s="288" customFormat="1" ht="12" customHeight="1">
      <c r="A66" s="288" t="s">
        <v>100</v>
      </c>
      <c r="B66" s="298">
        <v>5</v>
      </c>
      <c r="C66" s="317">
        <f t="shared" si="9"/>
        <v>25</v>
      </c>
      <c r="D66" s="298">
        <v>15</v>
      </c>
      <c r="E66" s="317">
        <f t="shared" si="10"/>
        <v>75</v>
      </c>
      <c r="F66" s="301">
        <f t="shared" si="11"/>
        <v>20</v>
      </c>
    </row>
    <row r="67" spans="1:6" s="288" customFormat="1" ht="12" customHeight="1">
      <c r="A67" s="136" t="s">
        <v>114</v>
      </c>
      <c r="B67" s="295">
        <v>5</v>
      </c>
      <c r="C67" s="76">
        <f t="shared" si="9"/>
        <v>26.31578947368421</v>
      </c>
      <c r="D67" s="295">
        <v>14</v>
      </c>
      <c r="E67" s="76">
        <f t="shared" si="10"/>
        <v>73.68421052631578</v>
      </c>
      <c r="F67" s="297">
        <f t="shared" si="11"/>
        <v>19</v>
      </c>
    </row>
    <row r="68" spans="1:256" s="287" customFormat="1" ht="12" customHeight="1">
      <c r="A68" s="136" t="s">
        <v>124</v>
      </c>
      <c r="B68" s="295">
        <v>4</v>
      </c>
      <c r="C68" s="76">
        <f t="shared" si="9"/>
        <v>16</v>
      </c>
      <c r="D68" s="295">
        <v>21</v>
      </c>
      <c r="E68" s="76">
        <f t="shared" si="10"/>
        <v>84</v>
      </c>
      <c r="F68" s="297">
        <f t="shared" si="11"/>
        <v>25</v>
      </c>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288"/>
      <c r="EF68" s="288"/>
      <c r="EG68" s="288"/>
      <c r="EH68" s="288"/>
      <c r="EI68" s="288"/>
      <c r="EJ68" s="288"/>
      <c r="EK68" s="288"/>
      <c r="EL68" s="288"/>
      <c r="EM68" s="288"/>
      <c r="EN68" s="288"/>
      <c r="EO68" s="288"/>
      <c r="EP68" s="288"/>
      <c r="EQ68" s="288"/>
      <c r="ER68" s="288"/>
      <c r="ES68" s="288"/>
      <c r="ET68" s="288"/>
      <c r="EU68" s="288"/>
      <c r="EV68" s="288"/>
      <c r="EW68" s="288"/>
      <c r="EX68" s="288"/>
      <c r="EY68" s="288"/>
      <c r="EZ68" s="288"/>
      <c r="FA68" s="288"/>
      <c r="FB68" s="288"/>
      <c r="FC68" s="288"/>
      <c r="FD68" s="288"/>
      <c r="FE68" s="288"/>
      <c r="FF68" s="288"/>
      <c r="FG68" s="288"/>
      <c r="FH68" s="288"/>
      <c r="FI68" s="288"/>
      <c r="FJ68" s="288"/>
      <c r="FK68" s="288"/>
      <c r="FL68" s="288"/>
      <c r="FM68" s="288"/>
      <c r="FN68" s="288"/>
      <c r="FO68" s="288"/>
      <c r="FP68" s="288"/>
      <c r="FQ68" s="288"/>
      <c r="FR68" s="288"/>
      <c r="FS68" s="288"/>
      <c r="FT68" s="288"/>
      <c r="FU68" s="288"/>
      <c r="FV68" s="288"/>
      <c r="FW68" s="288"/>
      <c r="FX68" s="288"/>
      <c r="FY68" s="288"/>
      <c r="FZ68" s="288"/>
      <c r="GA68" s="288"/>
      <c r="GB68" s="288"/>
      <c r="GC68" s="288"/>
      <c r="GD68" s="288"/>
      <c r="GE68" s="288"/>
      <c r="GF68" s="288"/>
      <c r="GG68" s="288"/>
      <c r="GH68" s="288"/>
      <c r="GI68" s="288"/>
      <c r="GJ68" s="288"/>
      <c r="GK68" s="288"/>
      <c r="GL68" s="288"/>
      <c r="GM68" s="288"/>
      <c r="GN68" s="288"/>
      <c r="GO68" s="288"/>
      <c r="GP68" s="288"/>
      <c r="GQ68" s="288"/>
      <c r="GR68" s="288"/>
      <c r="GS68" s="288"/>
      <c r="GT68" s="288"/>
      <c r="GU68" s="288"/>
      <c r="GV68" s="288"/>
      <c r="GW68" s="288"/>
      <c r="GX68" s="288"/>
      <c r="GY68" s="288"/>
      <c r="GZ68" s="288"/>
      <c r="HA68" s="288"/>
      <c r="HB68" s="288"/>
      <c r="HC68" s="288"/>
      <c r="HD68" s="288"/>
      <c r="HE68" s="288"/>
      <c r="HF68" s="288"/>
      <c r="HG68" s="288"/>
      <c r="HH68" s="288"/>
      <c r="HI68" s="288"/>
      <c r="HJ68" s="288"/>
      <c r="HK68" s="288"/>
      <c r="HL68" s="288"/>
      <c r="HM68" s="288"/>
      <c r="HN68" s="288"/>
      <c r="HO68" s="288"/>
      <c r="HP68" s="288"/>
      <c r="HQ68" s="288"/>
      <c r="HR68" s="288"/>
      <c r="HS68" s="288"/>
      <c r="HT68" s="288"/>
      <c r="HU68" s="288"/>
      <c r="HV68" s="288"/>
      <c r="HW68" s="288"/>
      <c r="HX68" s="288"/>
      <c r="HY68" s="288"/>
      <c r="HZ68" s="288"/>
      <c r="IA68" s="288"/>
      <c r="IB68" s="288"/>
      <c r="IC68" s="288"/>
      <c r="ID68" s="288"/>
      <c r="IE68" s="288"/>
      <c r="IF68" s="288"/>
      <c r="IG68" s="288"/>
      <c r="IH68" s="288"/>
      <c r="II68" s="288"/>
      <c r="IJ68" s="288"/>
      <c r="IK68" s="288"/>
      <c r="IL68" s="288"/>
      <c r="IM68" s="288"/>
      <c r="IN68" s="288"/>
      <c r="IO68" s="288"/>
      <c r="IP68" s="288"/>
      <c r="IQ68" s="288"/>
      <c r="IR68" s="288"/>
      <c r="IS68" s="288"/>
      <c r="IT68" s="288"/>
      <c r="IU68" s="288"/>
      <c r="IV68" s="288"/>
    </row>
    <row r="69" spans="1:256" s="287" customFormat="1" ht="12" customHeight="1">
      <c r="A69" s="136" t="s">
        <v>129</v>
      </c>
      <c r="B69" s="295">
        <v>4</v>
      </c>
      <c r="C69" s="321">
        <f t="shared" si="9"/>
        <v>23.52941176470588</v>
      </c>
      <c r="D69" s="295">
        <v>13</v>
      </c>
      <c r="E69" s="321">
        <f t="shared" si="10"/>
        <v>76.47058823529412</v>
      </c>
      <c r="F69" s="297">
        <f t="shared" si="11"/>
        <v>17</v>
      </c>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c r="EA69" s="288"/>
      <c r="EB69" s="288"/>
      <c r="EC69" s="288"/>
      <c r="ED69" s="288"/>
      <c r="EE69" s="288"/>
      <c r="EF69" s="288"/>
      <c r="EG69" s="288"/>
      <c r="EH69" s="288"/>
      <c r="EI69" s="288"/>
      <c r="EJ69" s="288"/>
      <c r="EK69" s="288"/>
      <c r="EL69" s="288"/>
      <c r="EM69" s="288"/>
      <c r="EN69" s="288"/>
      <c r="EO69" s="288"/>
      <c r="EP69" s="288"/>
      <c r="EQ69" s="288"/>
      <c r="ER69" s="288"/>
      <c r="ES69" s="288"/>
      <c r="ET69" s="288"/>
      <c r="EU69" s="288"/>
      <c r="EV69" s="288"/>
      <c r="EW69" s="288"/>
      <c r="EX69" s="288"/>
      <c r="EY69" s="288"/>
      <c r="EZ69" s="288"/>
      <c r="FA69" s="288"/>
      <c r="FB69" s="288"/>
      <c r="FC69" s="288"/>
      <c r="FD69" s="288"/>
      <c r="FE69" s="288"/>
      <c r="FF69" s="288"/>
      <c r="FG69" s="288"/>
      <c r="FH69" s="288"/>
      <c r="FI69" s="288"/>
      <c r="FJ69" s="288"/>
      <c r="FK69" s="288"/>
      <c r="FL69" s="288"/>
      <c r="FM69" s="288"/>
      <c r="FN69" s="288"/>
      <c r="FO69" s="288"/>
      <c r="FP69" s="288"/>
      <c r="FQ69" s="288"/>
      <c r="FR69" s="288"/>
      <c r="FS69" s="288"/>
      <c r="FT69" s="288"/>
      <c r="FU69" s="288"/>
      <c r="FV69" s="288"/>
      <c r="FW69" s="288"/>
      <c r="FX69" s="288"/>
      <c r="FY69" s="288"/>
      <c r="FZ69" s="288"/>
      <c r="GA69" s="288"/>
      <c r="GB69" s="288"/>
      <c r="GC69" s="288"/>
      <c r="GD69" s="288"/>
      <c r="GE69" s="288"/>
      <c r="GF69" s="288"/>
      <c r="GG69" s="288"/>
      <c r="GH69" s="288"/>
      <c r="GI69" s="288"/>
      <c r="GJ69" s="288"/>
      <c r="GK69" s="288"/>
      <c r="GL69" s="288"/>
      <c r="GM69" s="288"/>
      <c r="GN69" s="288"/>
      <c r="GO69" s="288"/>
      <c r="GP69" s="288"/>
      <c r="GQ69" s="288"/>
      <c r="GR69" s="288"/>
      <c r="GS69" s="288"/>
      <c r="GT69" s="288"/>
      <c r="GU69" s="288"/>
      <c r="GV69" s="288"/>
      <c r="GW69" s="288"/>
      <c r="GX69" s="288"/>
      <c r="GY69" s="288"/>
      <c r="GZ69" s="288"/>
      <c r="HA69" s="288"/>
      <c r="HB69" s="288"/>
      <c r="HC69" s="288"/>
      <c r="HD69" s="288"/>
      <c r="HE69" s="288"/>
      <c r="HF69" s="288"/>
      <c r="HG69" s="288"/>
      <c r="HH69" s="288"/>
      <c r="HI69" s="288"/>
      <c r="HJ69" s="288"/>
      <c r="HK69" s="288"/>
      <c r="HL69" s="288"/>
      <c r="HM69" s="288"/>
      <c r="HN69" s="288"/>
      <c r="HO69" s="288"/>
      <c r="HP69" s="288"/>
      <c r="HQ69" s="288"/>
      <c r="HR69" s="288"/>
      <c r="HS69" s="288"/>
      <c r="HT69" s="288"/>
      <c r="HU69" s="288"/>
      <c r="HV69" s="288"/>
      <c r="HW69" s="288"/>
      <c r="HX69" s="288"/>
      <c r="HY69" s="288"/>
      <c r="HZ69" s="288"/>
      <c r="IA69" s="288"/>
      <c r="IB69" s="288"/>
      <c r="IC69" s="288"/>
      <c r="ID69" s="288"/>
      <c r="IE69" s="288"/>
      <c r="IF69" s="288"/>
      <c r="IG69" s="288"/>
      <c r="IH69" s="288"/>
      <c r="II69" s="288"/>
      <c r="IJ69" s="288"/>
      <c r="IK69" s="288"/>
      <c r="IL69" s="288"/>
      <c r="IM69" s="288"/>
      <c r="IN69" s="288"/>
      <c r="IO69" s="288"/>
      <c r="IP69" s="288"/>
      <c r="IQ69" s="288"/>
      <c r="IR69" s="288"/>
      <c r="IS69" s="288"/>
      <c r="IT69" s="288"/>
      <c r="IU69" s="288"/>
      <c r="IV69" s="288"/>
    </row>
    <row r="70" spans="1:256" s="287" customFormat="1" ht="12" customHeight="1">
      <c r="A70" s="136" t="s">
        <v>131</v>
      </c>
      <c r="B70" s="295">
        <v>5</v>
      </c>
      <c r="C70" s="322">
        <f t="shared" si="9"/>
        <v>31.25</v>
      </c>
      <c r="D70" s="295">
        <v>11</v>
      </c>
      <c r="E70" s="322">
        <f t="shared" si="10"/>
        <v>68.75</v>
      </c>
      <c r="F70" s="297">
        <f t="shared" si="11"/>
        <v>16</v>
      </c>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c r="EA70" s="288"/>
      <c r="EB70" s="288"/>
      <c r="EC70" s="288"/>
      <c r="ED70" s="288"/>
      <c r="EE70" s="288"/>
      <c r="EF70" s="288"/>
      <c r="EG70" s="288"/>
      <c r="EH70" s="288"/>
      <c r="EI70" s="288"/>
      <c r="EJ70" s="288"/>
      <c r="EK70" s="288"/>
      <c r="EL70" s="288"/>
      <c r="EM70" s="288"/>
      <c r="EN70" s="288"/>
      <c r="EO70" s="288"/>
      <c r="EP70" s="288"/>
      <c r="EQ70" s="288"/>
      <c r="ER70" s="288"/>
      <c r="ES70" s="288"/>
      <c r="ET70" s="288"/>
      <c r="EU70" s="288"/>
      <c r="EV70" s="288"/>
      <c r="EW70" s="288"/>
      <c r="EX70" s="288"/>
      <c r="EY70" s="288"/>
      <c r="EZ70" s="288"/>
      <c r="FA70" s="288"/>
      <c r="FB70" s="288"/>
      <c r="FC70" s="288"/>
      <c r="FD70" s="288"/>
      <c r="FE70" s="288"/>
      <c r="FF70" s="288"/>
      <c r="FG70" s="288"/>
      <c r="FH70" s="288"/>
      <c r="FI70" s="288"/>
      <c r="FJ70" s="288"/>
      <c r="FK70" s="288"/>
      <c r="FL70" s="288"/>
      <c r="FM70" s="288"/>
      <c r="FN70" s="288"/>
      <c r="FO70" s="288"/>
      <c r="FP70" s="288"/>
      <c r="FQ70" s="288"/>
      <c r="FR70" s="288"/>
      <c r="FS70" s="288"/>
      <c r="FT70" s="288"/>
      <c r="FU70" s="288"/>
      <c r="FV70" s="288"/>
      <c r="FW70" s="288"/>
      <c r="FX70" s="288"/>
      <c r="FY70" s="288"/>
      <c r="FZ70" s="288"/>
      <c r="GA70" s="288"/>
      <c r="GB70" s="288"/>
      <c r="GC70" s="288"/>
      <c r="GD70" s="288"/>
      <c r="GE70" s="288"/>
      <c r="GF70" s="288"/>
      <c r="GG70" s="288"/>
      <c r="GH70" s="288"/>
      <c r="GI70" s="288"/>
      <c r="GJ70" s="288"/>
      <c r="GK70" s="288"/>
      <c r="GL70" s="288"/>
      <c r="GM70" s="288"/>
      <c r="GN70" s="288"/>
      <c r="GO70" s="288"/>
      <c r="GP70" s="288"/>
      <c r="GQ70" s="288"/>
      <c r="GR70" s="288"/>
      <c r="GS70" s="288"/>
      <c r="GT70" s="288"/>
      <c r="GU70" s="288"/>
      <c r="GV70" s="288"/>
      <c r="GW70" s="288"/>
      <c r="GX70" s="288"/>
      <c r="GY70" s="288"/>
      <c r="GZ70" s="288"/>
      <c r="HA70" s="288"/>
      <c r="HB70" s="288"/>
      <c r="HC70" s="288"/>
      <c r="HD70" s="288"/>
      <c r="HE70" s="288"/>
      <c r="HF70" s="288"/>
      <c r="HG70" s="288"/>
      <c r="HH70" s="288"/>
      <c r="HI70" s="288"/>
      <c r="HJ70" s="288"/>
      <c r="HK70" s="288"/>
      <c r="HL70" s="288"/>
      <c r="HM70" s="288"/>
      <c r="HN70" s="288"/>
      <c r="HO70" s="288"/>
      <c r="HP70" s="288"/>
      <c r="HQ70" s="288"/>
      <c r="HR70" s="288"/>
      <c r="HS70" s="288"/>
      <c r="HT70" s="288"/>
      <c r="HU70" s="288"/>
      <c r="HV70" s="288"/>
      <c r="HW70" s="288"/>
      <c r="HX70" s="288"/>
      <c r="HY70" s="288"/>
      <c r="HZ70" s="288"/>
      <c r="IA70" s="288"/>
      <c r="IB70" s="288"/>
      <c r="IC70" s="288"/>
      <c r="ID70" s="288"/>
      <c r="IE70" s="288"/>
      <c r="IF70" s="288"/>
      <c r="IG70" s="288"/>
      <c r="IH70" s="288"/>
      <c r="II70" s="288"/>
      <c r="IJ70" s="288"/>
      <c r="IK70" s="288"/>
      <c r="IL70" s="288"/>
      <c r="IM70" s="288"/>
      <c r="IN70" s="288"/>
      <c r="IO70" s="288"/>
      <c r="IP70" s="288"/>
      <c r="IQ70" s="288"/>
      <c r="IR70" s="288"/>
      <c r="IS70" s="288"/>
      <c r="IT70" s="288"/>
      <c r="IU70" s="288"/>
      <c r="IV70" s="288"/>
    </row>
    <row r="71" spans="1:6" s="288" customFormat="1" ht="12" customHeight="1">
      <c r="A71" s="306" t="s">
        <v>142</v>
      </c>
      <c r="B71" s="201">
        <v>3</v>
      </c>
      <c r="C71" s="323">
        <f>B71/F71*100</f>
        <v>17.647058823529413</v>
      </c>
      <c r="D71" s="201">
        <v>14</v>
      </c>
      <c r="E71" s="323">
        <f>D71/F71*100</f>
        <v>82.35294117647058</v>
      </c>
      <c r="F71" s="308">
        <f>SUM(D71,B71)</f>
        <v>17</v>
      </c>
    </row>
    <row r="72" spans="1:256" s="287" customFormat="1" ht="9.75">
      <c r="A72" s="288"/>
      <c r="B72" s="325"/>
      <c r="C72" s="326"/>
      <c r="D72" s="325"/>
      <c r="E72" s="326"/>
      <c r="F72" s="327"/>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c r="DA72" s="288"/>
      <c r="DB72" s="288"/>
      <c r="DC72" s="288"/>
      <c r="DD72" s="288"/>
      <c r="DE72" s="288"/>
      <c r="DF72" s="288"/>
      <c r="DG72" s="288"/>
      <c r="DH72" s="288"/>
      <c r="DI72" s="288"/>
      <c r="DJ72" s="288"/>
      <c r="DK72" s="288"/>
      <c r="DL72" s="288"/>
      <c r="DM72" s="288"/>
      <c r="DN72" s="288"/>
      <c r="DO72" s="288"/>
      <c r="DP72" s="288"/>
      <c r="DQ72" s="288"/>
      <c r="DR72" s="288"/>
      <c r="DS72" s="288"/>
      <c r="DT72" s="288"/>
      <c r="DU72" s="288"/>
      <c r="DV72" s="288"/>
      <c r="DW72" s="288"/>
      <c r="DX72" s="288"/>
      <c r="DY72" s="288"/>
      <c r="DZ72" s="288"/>
      <c r="EA72" s="288"/>
      <c r="EB72" s="288"/>
      <c r="EC72" s="288"/>
      <c r="ED72" s="288"/>
      <c r="EE72" s="288"/>
      <c r="EF72" s="288"/>
      <c r="EG72" s="288"/>
      <c r="EH72" s="288"/>
      <c r="EI72" s="288"/>
      <c r="EJ72" s="288"/>
      <c r="EK72" s="288"/>
      <c r="EL72" s="288"/>
      <c r="EM72" s="288"/>
      <c r="EN72" s="288"/>
      <c r="EO72" s="288"/>
      <c r="EP72" s="288"/>
      <c r="EQ72" s="288"/>
      <c r="ER72" s="288"/>
      <c r="ES72" s="288"/>
      <c r="ET72" s="288"/>
      <c r="EU72" s="288"/>
      <c r="EV72" s="288"/>
      <c r="EW72" s="288"/>
      <c r="EX72" s="288"/>
      <c r="EY72" s="288"/>
      <c r="EZ72" s="288"/>
      <c r="FA72" s="288"/>
      <c r="FB72" s="288"/>
      <c r="FC72" s="288"/>
      <c r="FD72" s="288"/>
      <c r="FE72" s="288"/>
      <c r="FF72" s="288"/>
      <c r="FG72" s="288"/>
      <c r="FH72" s="288"/>
      <c r="FI72" s="288"/>
      <c r="FJ72" s="288"/>
      <c r="FK72" s="288"/>
      <c r="FL72" s="288"/>
      <c r="FM72" s="288"/>
      <c r="FN72" s="288"/>
      <c r="FO72" s="288"/>
      <c r="FP72" s="288"/>
      <c r="FQ72" s="288"/>
      <c r="FR72" s="288"/>
      <c r="FS72" s="288"/>
      <c r="FT72" s="288"/>
      <c r="FU72" s="288"/>
      <c r="FV72" s="288"/>
      <c r="FW72" s="288"/>
      <c r="FX72" s="288"/>
      <c r="FY72" s="288"/>
      <c r="FZ72" s="288"/>
      <c r="GA72" s="288"/>
      <c r="GB72" s="288"/>
      <c r="GC72" s="288"/>
      <c r="GD72" s="288"/>
      <c r="GE72" s="288"/>
      <c r="GF72" s="288"/>
      <c r="GG72" s="288"/>
      <c r="GH72" s="288"/>
      <c r="GI72" s="288"/>
      <c r="GJ72" s="288"/>
      <c r="GK72" s="288"/>
      <c r="GL72" s="288"/>
      <c r="GM72" s="288"/>
      <c r="GN72" s="288"/>
      <c r="GO72" s="288"/>
      <c r="GP72" s="288"/>
      <c r="GQ72" s="288"/>
      <c r="GR72" s="288"/>
      <c r="GS72" s="288"/>
      <c r="GT72" s="288"/>
      <c r="GU72" s="288"/>
      <c r="GV72" s="288"/>
      <c r="GW72" s="288"/>
      <c r="GX72" s="288"/>
      <c r="GY72" s="288"/>
      <c r="GZ72" s="288"/>
      <c r="HA72" s="288"/>
      <c r="HB72" s="288"/>
      <c r="HC72" s="288"/>
      <c r="HD72" s="288"/>
      <c r="HE72" s="288"/>
      <c r="HF72" s="288"/>
      <c r="HG72" s="288"/>
      <c r="HH72" s="288"/>
      <c r="HI72" s="288"/>
      <c r="HJ72" s="288"/>
      <c r="HK72" s="288"/>
      <c r="HL72" s="288"/>
      <c r="HM72" s="288"/>
      <c r="HN72" s="288"/>
      <c r="HO72" s="288"/>
      <c r="HP72" s="288"/>
      <c r="HQ72" s="288"/>
      <c r="HR72" s="288"/>
      <c r="HS72" s="288"/>
      <c r="HT72" s="288"/>
      <c r="HU72" s="288"/>
      <c r="HV72" s="288"/>
      <c r="HW72" s="288"/>
      <c r="HX72" s="288"/>
      <c r="HY72" s="288"/>
      <c r="HZ72" s="288"/>
      <c r="IA72" s="288"/>
      <c r="IB72" s="288"/>
      <c r="IC72" s="288"/>
      <c r="ID72" s="288"/>
      <c r="IE72" s="288"/>
      <c r="IF72" s="288"/>
      <c r="IG72" s="288"/>
      <c r="IH72" s="288"/>
      <c r="II72" s="288"/>
      <c r="IJ72" s="288"/>
      <c r="IK72" s="288"/>
      <c r="IL72" s="288"/>
      <c r="IM72" s="288"/>
      <c r="IN72" s="288"/>
      <c r="IO72" s="288"/>
      <c r="IP72" s="288"/>
      <c r="IQ72" s="288"/>
      <c r="IR72" s="288"/>
      <c r="IS72" s="288"/>
      <c r="IT72" s="288"/>
      <c r="IU72" s="288"/>
      <c r="IV72" s="288"/>
    </row>
    <row r="73" spans="1:6" s="287" customFormat="1" ht="12" customHeight="1">
      <c r="A73" s="361" t="s">
        <v>250</v>
      </c>
      <c r="B73" s="361"/>
      <c r="C73" s="361"/>
      <c r="D73" s="361"/>
      <c r="E73" s="361"/>
      <c r="F73" s="361"/>
    </row>
    <row r="74" spans="1:6" s="287" customFormat="1" ht="12" customHeight="1">
      <c r="A74" s="288"/>
      <c r="F74" s="289"/>
    </row>
    <row r="75" spans="1:6" s="287" customFormat="1" ht="12" customHeight="1">
      <c r="A75" s="310"/>
      <c r="B75" s="363" t="s">
        <v>153</v>
      </c>
      <c r="C75" s="363"/>
      <c r="D75" s="364" t="s">
        <v>154</v>
      </c>
      <c r="E75" s="364"/>
      <c r="F75" s="312" t="s">
        <v>4</v>
      </c>
    </row>
    <row r="76" spans="1:256" s="288" customFormat="1" ht="12" customHeight="1">
      <c r="A76" s="313" t="s">
        <v>194</v>
      </c>
      <c r="B76" s="311" t="s">
        <v>13</v>
      </c>
      <c r="C76" s="311" t="s">
        <v>27</v>
      </c>
      <c r="D76" s="311" t="s">
        <v>13</v>
      </c>
      <c r="E76" s="311" t="s">
        <v>27</v>
      </c>
      <c r="F76" s="312" t="s">
        <v>13</v>
      </c>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c r="BW76" s="287"/>
      <c r="BX76" s="287"/>
      <c r="BY76" s="287"/>
      <c r="BZ76" s="287"/>
      <c r="CA76" s="287"/>
      <c r="CB76" s="287"/>
      <c r="CC76" s="287"/>
      <c r="CD76" s="287"/>
      <c r="CE76" s="287"/>
      <c r="CF76" s="287"/>
      <c r="CG76" s="287"/>
      <c r="CH76" s="287"/>
      <c r="CI76" s="287"/>
      <c r="CJ76" s="287"/>
      <c r="CK76" s="287"/>
      <c r="CL76" s="287"/>
      <c r="CM76" s="287"/>
      <c r="CN76" s="287"/>
      <c r="CO76" s="287"/>
      <c r="CP76" s="287"/>
      <c r="CQ76" s="287"/>
      <c r="CR76" s="287"/>
      <c r="CS76" s="287"/>
      <c r="CT76" s="287"/>
      <c r="CU76" s="287"/>
      <c r="CV76" s="287"/>
      <c r="CW76" s="287"/>
      <c r="CX76" s="287"/>
      <c r="CY76" s="287"/>
      <c r="CZ76" s="287"/>
      <c r="DA76" s="287"/>
      <c r="DB76" s="287"/>
      <c r="DC76" s="287"/>
      <c r="DD76" s="287"/>
      <c r="DE76" s="287"/>
      <c r="DF76" s="287"/>
      <c r="DG76" s="287"/>
      <c r="DH76" s="287"/>
      <c r="DI76" s="287"/>
      <c r="DJ76" s="287"/>
      <c r="DK76" s="287"/>
      <c r="DL76" s="287"/>
      <c r="DM76" s="287"/>
      <c r="DN76" s="287"/>
      <c r="DO76" s="287"/>
      <c r="DP76" s="287"/>
      <c r="DQ76" s="287"/>
      <c r="DR76" s="287"/>
      <c r="DS76" s="287"/>
      <c r="DT76" s="287"/>
      <c r="DU76" s="287"/>
      <c r="DV76" s="287"/>
      <c r="DW76" s="287"/>
      <c r="DX76" s="287"/>
      <c r="DY76" s="287"/>
      <c r="DZ76" s="287"/>
      <c r="EA76" s="287"/>
      <c r="EB76" s="287"/>
      <c r="EC76" s="287"/>
      <c r="ED76" s="287"/>
      <c r="EE76" s="287"/>
      <c r="EF76" s="287"/>
      <c r="EG76" s="287"/>
      <c r="EH76" s="287"/>
      <c r="EI76" s="287"/>
      <c r="EJ76" s="287"/>
      <c r="EK76" s="287"/>
      <c r="EL76" s="287"/>
      <c r="EM76" s="287"/>
      <c r="EN76" s="287"/>
      <c r="EO76" s="287"/>
      <c r="EP76" s="287"/>
      <c r="EQ76" s="287"/>
      <c r="ER76" s="287"/>
      <c r="ES76" s="287"/>
      <c r="ET76" s="287"/>
      <c r="EU76" s="287"/>
      <c r="EV76" s="287"/>
      <c r="EW76" s="287"/>
      <c r="EX76" s="287"/>
      <c r="EY76" s="287"/>
      <c r="EZ76" s="287"/>
      <c r="FA76" s="287"/>
      <c r="FB76" s="287"/>
      <c r="FC76" s="287"/>
      <c r="FD76" s="287"/>
      <c r="FE76" s="287"/>
      <c r="FF76" s="287"/>
      <c r="FG76" s="287"/>
      <c r="FH76" s="287"/>
      <c r="FI76" s="287"/>
      <c r="FJ76" s="287"/>
      <c r="FK76" s="287"/>
      <c r="FL76" s="287"/>
      <c r="FM76" s="287"/>
      <c r="FN76" s="287"/>
      <c r="FO76" s="287"/>
      <c r="FP76" s="287"/>
      <c r="FQ76" s="287"/>
      <c r="FR76" s="287"/>
      <c r="FS76" s="287"/>
      <c r="FT76" s="287"/>
      <c r="FU76" s="287"/>
      <c r="FV76" s="287"/>
      <c r="FW76" s="287"/>
      <c r="FX76" s="287"/>
      <c r="FY76" s="287"/>
      <c r="FZ76" s="287"/>
      <c r="GA76" s="287"/>
      <c r="GB76" s="287"/>
      <c r="GC76" s="287"/>
      <c r="GD76" s="287"/>
      <c r="GE76" s="287"/>
      <c r="GF76" s="287"/>
      <c r="GG76" s="287"/>
      <c r="GH76" s="287"/>
      <c r="GI76" s="287"/>
      <c r="GJ76" s="287"/>
      <c r="GK76" s="287"/>
      <c r="GL76" s="287"/>
      <c r="GM76" s="287"/>
      <c r="GN76" s="287"/>
      <c r="GO76" s="287"/>
      <c r="GP76" s="287"/>
      <c r="GQ76" s="287"/>
      <c r="GR76" s="287"/>
      <c r="GS76" s="287"/>
      <c r="GT76" s="287"/>
      <c r="GU76" s="287"/>
      <c r="GV76" s="287"/>
      <c r="GW76" s="287"/>
      <c r="GX76" s="287"/>
      <c r="GY76" s="287"/>
      <c r="GZ76" s="287"/>
      <c r="HA76" s="287"/>
      <c r="HB76" s="287"/>
      <c r="HC76" s="287"/>
      <c r="HD76" s="287"/>
      <c r="HE76" s="287"/>
      <c r="HF76" s="287"/>
      <c r="HG76" s="287"/>
      <c r="HH76" s="287"/>
      <c r="HI76" s="287"/>
      <c r="HJ76" s="287"/>
      <c r="HK76" s="287"/>
      <c r="HL76" s="287"/>
      <c r="HM76" s="287"/>
      <c r="HN76" s="287"/>
      <c r="HO76" s="287"/>
      <c r="HP76" s="287"/>
      <c r="HQ76" s="287"/>
      <c r="HR76" s="287"/>
      <c r="HS76" s="287"/>
      <c r="HT76" s="287"/>
      <c r="HU76" s="287"/>
      <c r="HV76" s="287"/>
      <c r="HW76" s="287"/>
      <c r="HX76" s="287"/>
      <c r="HY76" s="287"/>
      <c r="HZ76" s="287"/>
      <c r="IA76" s="287"/>
      <c r="IB76" s="287"/>
      <c r="IC76" s="287"/>
      <c r="ID76" s="287"/>
      <c r="IE76" s="287"/>
      <c r="IF76" s="287"/>
      <c r="IG76" s="287"/>
      <c r="IH76" s="287"/>
      <c r="II76" s="287"/>
      <c r="IJ76" s="287"/>
      <c r="IK76" s="287"/>
      <c r="IL76" s="287"/>
      <c r="IM76" s="287"/>
      <c r="IN76" s="287"/>
      <c r="IO76" s="287"/>
      <c r="IP76" s="287"/>
      <c r="IQ76" s="287"/>
      <c r="IR76" s="287"/>
      <c r="IS76" s="287"/>
      <c r="IT76" s="287"/>
      <c r="IU76" s="287"/>
      <c r="IV76" s="287"/>
    </row>
    <row r="77" spans="1:256" s="288" customFormat="1" ht="12" customHeight="1" thickBot="1">
      <c r="A77" s="310" t="s">
        <v>64</v>
      </c>
      <c r="B77" s="314">
        <v>262</v>
      </c>
      <c r="C77" s="315">
        <v>0.3507362784471218</v>
      </c>
      <c r="D77" s="314">
        <v>485</v>
      </c>
      <c r="E77" s="315">
        <v>0.6492637215528781</v>
      </c>
      <c r="F77" s="316">
        <v>747</v>
      </c>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7"/>
      <c r="BX77" s="287"/>
      <c r="BY77" s="287"/>
      <c r="BZ77" s="287"/>
      <c r="CA77" s="287"/>
      <c r="CB77" s="287"/>
      <c r="CC77" s="287"/>
      <c r="CD77" s="287"/>
      <c r="CE77" s="287"/>
      <c r="CF77" s="287"/>
      <c r="CG77" s="287"/>
      <c r="CH77" s="287"/>
      <c r="CI77" s="287"/>
      <c r="CJ77" s="287"/>
      <c r="CK77" s="287"/>
      <c r="CL77" s="287"/>
      <c r="CM77" s="287"/>
      <c r="CN77" s="287"/>
      <c r="CO77" s="287"/>
      <c r="CP77" s="287"/>
      <c r="CQ77" s="287"/>
      <c r="CR77" s="287"/>
      <c r="CS77" s="287"/>
      <c r="CT77" s="287"/>
      <c r="CU77" s="287"/>
      <c r="CV77" s="287"/>
      <c r="CW77" s="287"/>
      <c r="CX77" s="287"/>
      <c r="CY77" s="287"/>
      <c r="CZ77" s="287"/>
      <c r="DA77" s="287"/>
      <c r="DB77" s="287"/>
      <c r="DC77" s="287"/>
      <c r="DD77" s="287"/>
      <c r="DE77" s="287"/>
      <c r="DF77" s="287"/>
      <c r="DG77" s="287"/>
      <c r="DH77" s="287"/>
      <c r="DI77" s="287"/>
      <c r="DJ77" s="287"/>
      <c r="DK77" s="287"/>
      <c r="DL77" s="287"/>
      <c r="DM77" s="287"/>
      <c r="DN77" s="287"/>
      <c r="DO77" s="287"/>
      <c r="DP77" s="287"/>
      <c r="DQ77" s="287"/>
      <c r="DR77" s="287"/>
      <c r="DS77" s="287"/>
      <c r="DT77" s="287"/>
      <c r="DU77" s="287"/>
      <c r="DV77" s="287"/>
      <c r="DW77" s="287"/>
      <c r="DX77" s="287"/>
      <c r="DY77" s="287"/>
      <c r="DZ77" s="287"/>
      <c r="EA77" s="287"/>
      <c r="EB77" s="287"/>
      <c r="EC77" s="287"/>
      <c r="ED77" s="287"/>
      <c r="EE77" s="287"/>
      <c r="EF77" s="287"/>
      <c r="EG77" s="287"/>
      <c r="EH77" s="287"/>
      <c r="EI77" s="287"/>
      <c r="EJ77" s="287"/>
      <c r="EK77" s="287"/>
      <c r="EL77" s="287"/>
      <c r="EM77" s="287"/>
      <c r="EN77" s="287"/>
      <c r="EO77" s="287"/>
      <c r="EP77" s="287"/>
      <c r="EQ77" s="287"/>
      <c r="ER77" s="287"/>
      <c r="ES77" s="287"/>
      <c r="ET77" s="287"/>
      <c r="EU77" s="287"/>
      <c r="EV77" s="287"/>
      <c r="EW77" s="287"/>
      <c r="EX77" s="287"/>
      <c r="EY77" s="287"/>
      <c r="EZ77" s="287"/>
      <c r="FA77" s="287"/>
      <c r="FB77" s="287"/>
      <c r="FC77" s="287"/>
      <c r="FD77" s="287"/>
      <c r="FE77" s="287"/>
      <c r="FF77" s="287"/>
      <c r="FG77" s="287"/>
      <c r="FH77" s="287"/>
      <c r="FI77" s="287"/>
      <c r="FJ77" s="287"/>
      <c r="FK77" s="287"/>
      <c r="FL77" s="287"/>
      <c r="FM77" s="287"/>
      <c r="FN77" s="287"/>
      <c r="FO77" s="287"/>
      <c r="FP77" s="287"/>
      <c r="FQ77" s="287"/>
      <c r="FR77" s="287"/>
      <c r="FS77" s="287"/>
      <c r="FT77" s="287"/>
      <c r="FU77" s="287"/>
      <c r="FV77" s="287"/>
      <c r="FW77" s="287"/>
      <c r="FX77" s="287"/>
      <c r="FY77" s="287"/>
      <c r="FZ77" s="287"/>
      <c r="GA77" s="287"/>
      <c r="GB77" s="287"/>
      <c r="GC77" s="287"/>
      <c r="GD77" s="287"/>
      <c r="GE77" s="287"/>
      <c r="GF77" s="287"/>
      <c r="GG77" s="287"/>
      <c r="GH77" s="287"/>
      <c r="GI77" s="287"/>
      <c r="GJ77" s="287"/>
      <c r="GK77" s="287"/>
      <c r="GL77" s="287"/>
      <c r="GM77" s="287"/>
      <c r="GN77" s="287"/>
      <c r="GO77" s="287"/>
      <c r="GP77" s="287"/>
      <c r="GQ77" s="287"/>
      <c r="GR77" s="287"/>
      <c r="GS77" s="287"/>
      <c r="GT77" s="287"/>
      <c r="GU77" s="287"/>
      <c r="GV77" s="287"/>
      <c r="GW77" s="287"/>
      <c r="GX77" s="287"/>
      <c r="GY77" s="287"/>
      <c r="GZ77" s="287"/>
      <c r="HA77" s="287"/>
      <c r="HB77" s="287"/>
      <c r="HC77" s="287"/>
      <c r="HD77" s="287"/>
      <c r="HE77" s="287"/>
      <c r="HF77" s="287"/>
      <c r="HG77" s="287"/>
      <c r="HH77" s="287"/>
      <c r="HI77" s="287"/>
      <c r="HJ77" s="287"/>
      <c r="HK77" s="287"/>
      <c r="HL77" s="287"/>
      <c r="HM77" s="287"/>
      <c r="HN77" s="287"/>
      <c r="HO77" s="287"/>
      <c r="HP77" s="287"/>
      <c r="HQ77" s="287"/>
      <c r="HR77" s="287"/>
      <c r="HS77" s="287"/>
      <c r="HT77" s="287"/>
      <c r="HU77" s="287"/>
      <c r="HV77" s="287"/>
      <c r="HW77" s="287"/>
      <c r="HX77" s="287"/>
      <c r="HY77" s="287"/>
      <c r="HZ77" s="287"/>
      <c r="IA77" s="287"/>
      <c r="IB77" s="287"/>
      <c r="IC77" s="287"/>
      <c r="ID77" s="287"/>
      <c r="IE77" s="287"/>
      <c r="IF77" s="287"/>
      <c r="IG77" s="287"/>
      <c r="IH77" s="287"/>
      <c r="II77" s="287"/>
      <c r="IJ77" s="287"/>
      <c r="IK77" s="287"/>
      <c r="IL77" s="287"/>
      <c r="IM77" s="287"/>
      <c r="IN77" s="287"/>
      <c r="IO77" s="287"/>
      <c r="IP77" s="287"/>
      <c r="IQ77" s="287"/>
      <c r="IR77" s="287"/>
      <c r="IS77" s="287"/>
      <c r="IT77" s="287"/>
      <c r="IU77" s="287"/>
      <c r="IV77" s="287"/>
    </row>
    <row r="78" spans="1:256" s="288" customFormat="1" ht="12" customHeight="1" thickTop="1">
      <c r="A78" s="302" t="s">
        <v>226</v>
      </c>
      <c r="B78" s="303">
        <v>402</v>
      </c>
      <c r="C78" s="318">
        <v>0.3195548489666137</v>
      </c>
      <c r="D78" s="303">
        <v>856</v>
      </c>
      <c r="E78" s="318">
        <v>0.6804451510333863</v>
      </c>
      <c r="F78" s="304">
        <v>1258</v>
      </c>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7"/>
      <c r="BX78" s="287"/>
      <c r="BY78" s="287"/>
      <c r="BZ78" s="287"/>
      <c r="CA78" s="287"/>
      <c r="CB78" s="287"/>
      <c r="CC78" s="287"/>
      <c r="CD78" s="287"/>
      <c r="CE78" s="287"/>
      <c r="CF78" s="287"/>
      <c r="CG78" s="287"/>
      <c r="CH78" s="287"/>
      <c r="CI78" s="287"/>
      <c r="CJ78" s="287"/>
      <c r="CK78" s="287"/>
      <c r="CL78" s="287"/>
      <c r="CM78" s="287"/>
      <c r="CN78" s="287"/>
      <c r="CO78" s="287"/>
      <c r="CP78" s="287"/>
      <c r="CQ78" s="287"/>
      <c r="CR78" s="287"/>
      <c r="CS78" s="287"/>
      <c r="CT78" s="287"/>
      <c r="CU78" s="287"/>
      <c r="CV78" s="287"/>
      <c r="CW78" s="287"/>
      <c r="CX78" s="287"/>
      <c r="CY78" s="287"/>
      <c r="CZ78" s="287"/>
      <c r="DA78" s="287"/>
      <c r="DB78" s="287"/>
      <c r="DC78" s="287"/>
      <c r="DD78" s="287"/>
      <c r="DE78" s="287"/>
      <c r="DF78" s="287"/>
      <c r="DG78" s="287"/>
      <c r="DH78" s="287"/>
      <c r="DI78" s="287"/>
      <c r="DJ78" s="287"/>
      <c r="DK78" s="287"/>
      <c r="DL78" s="287"/>
      <c r="DM78" s="287"/>
      <c r="DN78" s="287"/>
      <c r="DO78" s="287"/>
      <c r="DP78" s="287"/>
      <c r="DQ78" s="287"/>
      <c r="DR78" s="287"/>
      <c r="DS78" s="287"/>
      <c r="DT78" s="287"/>
      <c r="DU78" s="287"/>
      <c r="DV78" s="287"/>
      <c r="DW78" s="287"/>
      <c r="DX78" s="287"/>
      <c r="DY78" s="287"/>
      <c r="DZ78" s="287"/>
      <c r="EA78" s="287"/>
      <c r="EB78" s="287"/>
      <c r="EC78" s="287"/>
      <c r="ED78" s="287"/>
      <c r="EE78" s="287"/>
      <c r="EF78" s="287"/>
      <c r="EG78" s="287"/>
      <c r="EH78" s="287"/>
      <c r="EI78" s="287"/>
      <c r="EJ78" s="287"/>
      <c r="EK78" s="287"/>
      <c r="EL78" s="287"/>
      <c r="EM78" s="287"/>
      <c r="EN78" s="287"/>
      <c r="EO78" s="287"/>
      <c r="EP78" s="287"/>
      <c r="EQ78" s="287"/>
      <c r="ER78" s="287"/>
      <c r="ES78" s="287"/>
      <c r="ET78" s="287"/>
      <c r="EU78" s="287"/>
      <c r="EV78" s="287"/>
      <c r="EW78" s="287"/>
      <c r="EX78" s="287"/>
      <c r="EY78" s="287"/>
      <c r="EZ78" s="287"/>
      <c r="FA78" s="287"/>
      <c r="FB78" s="287"/>
      <c r="FC78" s="287"/>
      <c r="FD78" s="287"/>
      <c r="FE78" s="287"/>
      <c r="FF78" s="287"/>
      <c r="FG78" s="287"/>
      <c r="FH78" s="287"/>
      <c r="FI78" s="287"/>
      <c r="FJ78" s="287"/>
      <c r="FK78" s="287"/>
      <c r="FL78" s="287"/>
      <c r="FM78" s="287"/>
      <c r="FN78" s="287"/>
      <c r="FO78" s="287"/>
      <c r="FP78" s="287"/>
      <c r="FQ78" s="287"/>
      <c r="FR78" s="287"/>
      <c r="FS78" s="287"/>
      <c r="FT78" s="287"/>
      <c r="FU78" s="287"/>
      <c r="FV78" s="287"/>
      <c r="FW78" s="287"/>
      <c r="FX78" s="287"/>
      <c r="FY78" s="287"/>
      <c r="FZ78" s="287"/>
      <c r="GA78" s="287"/>
      <c r="GB78" s="287"/>
      <c r="GC78" s="287"/>
      <c r="GD78" s="287"/>
      <c r="GE78" s="287"/>
      <c r="GF78" s="287"/>
      <c r="GG78" s="287"/>
      <c r="GH78" s="287"/>
      <c r="GI78" s="287"/>
      <c r="GJ78" s="287"/>
      <c r="GK78" s="287"/>
      <c r="GL78" s="287"/>
      <c r="GM78" s="287"/>
      <c r="GN78" s="287"/>
      <c r="GO78" s="287"/>
      <c r="GP78" s="287"/>
      <c r="GQ78" s="287"/>
      <c r="GR78" s="287"/>
      <c r="GS78" s="287"/>
      <c r="GT78" s="287"/>
      <c r="GU78" s="287"/>
      <c r="GV78" s="287"/>
      <c r="GW78" s="287"/>
      <c r="GX78" s="287"/>
      <c r="GY78" s="287"/>
      <c r="GZ78" s="287"/>
      <c r="HA78" s="287"/>
      <c r="HB78" s="287"/>
      <c r="HC78" s="287"/>
      <c r="HD78" s="287"/>
      <c r="HE78" s="287"/>
      <c r="HF78" s="287"/>
      <c r="HG78" s="287"/>
      <c r="HH78" s="287"/>
      <c r="HI78" s="287"/>
      <c r="HJ78" s="287"/>
      <c r="HK78" s="287"/>
      <c r="HL78" s="287"/>
      <c r="HM78" s="287"/>
      <c r="HN78" s="287"/>
      <c r="HO78" s="287"/>
      <c r="HP78" s="287"/>
      <c r="HQ78" s="287"/>
      <c r="HR78" s="287"/>
      <c r="HS78" s="287"/>
      <c r="HT78" s="287"/>
      <c r="HU78" s="287"/>
      <c r="HV78" s="287"/>
      <c r="HW78" s="287"/>
      <c r="HX78" s="287"/>
      <c r="HY78" s="287"/>
      <c r="HZ78" s="287"/>
      <c r="IA78" s="287"/>
      <c r="IB78" s="287"/>
      <c r="IC78" s="287"/>
      <c r="ID78" s="287"/>
      <c r="IE78" s="287"/>
      <c r="IF78" s="287"/>
      <c r="IG78" s="287"/>
      <c r="IH78" s="287"/>
      <c r="II78" s="287"/>
      <c r="IJ78" s="287"/>
      <c r="IK78" s="287"/>
      <c r="IL78" s="287"/>
      <c r="IM78" s="287"/>
      <c r="IN78" s="287"/>
      <c r="IO78" s="287"/>
      <c r="IP78" s="287"/>
      <c r="IQ78" s="287"/>
      <c r="IR78" s="287"/>
      <c r="IS78" s="287"/>
      <c r="IT78" s="287"/>
      <c r="IU78" s="287"/>
      <c r="IV78" s="287"/>
    </row>
    <row r="79" spans="1:256" s="288" customFormat="1" ht="12" customHeight="1">
      <c r="A79" s="288" t="s">
        <v>68</v>
      </c>
      <c r="B79" s="298">
        <v>648</v>
      </c>
      <c r="C79" s="317">
        <v>0.3366233766233766</v>
      </c>
      <c r="D79" s="298">
        <v>1277</v>
      </c>
      <c r="E79" s="317">
        <v>0.6633766233766234</v>
      </c>
      <c r="F79" s="301">
        <v>1925</v>
      </c>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c r="BV79" s="287"/>
      <c r="BW79" s="287"/>
      <c r="BX79" s="287"/>
      <c r="BY79" s="287"/>
      <c r="BZ79" s="287"/>
      <c r="CA79" s="287"/>
      <c r="CB79" s="287"/>
      <c r="CC79" s="287"/>
      <c r="CD79" s="287"/>
      <c r="CE79" s="287"/>
      <c r="CF79" s="287"/>
      <c r="CG79" s="287"/>
      <c r="CH79" s="287"/>
      <c r="CI79" s="287"/>
      <c r="CJ79" s="287"/>
      <c r="CK79" s="287"/>
      <c r="CL79" s="287"/>
      <c r="CM79" s="287"/>
      <c r="CN79" s="287"/>
      <c r="CO79" s="287"/>
      <c r="CP79" s="287"/>
      <c r="CQ79" s="287"/>
      <c r="CR79" s="287"/>
      <c r="CS79" s="287"/>
      <c r="CT79" s="287"/>
      <c r="CU79" s="287"/>
      <c r="CV79" s="287"/>
      <c r="CW79" s="287"/>
      <c r="CX79" s="287"/>
      <c r="CY79" s="287"/>
      <c r="CZ79" s="287"/>
      <c r="DA79" s="287"/>
      <c r="DB79" s="287"/>
      <c r="DC79" s="287"/>
      <c r="DD79" s="287"/>
      <c r="DE79" s="287"/>
      <c r="DF79" s="287"/>
      <c r="DG79" s="287"/>
      <c r="DH79" s="287"/>
      <c r="DI79" s="287"/>
      <c r="DJ79" s="287"/>
      <c r="DK79" s="287"/>
      <c r="DL79" s="287"/>
      <c r="DM79" s="287"/>
      <c r="DN79" s="287"/>
      <c r="DO79" s="287"/>
      <c r="DP79" s="287"/>
      <c r="DQ79" s="287"/>
      <c r="DR79" s="287"/>
      <c r="DS79" s="287"/>
      <c r="DT79" s="287"/>
      <c r="DU79" s="287"/>
      <c r="DV79" s="287"/>
      <c r="DW79" s="287"/>
      <c r="DX79" s="287"/>
      <c r="DY79" s="287"/>
      <c r="DZ79" s="287"/>
      <c r="EA79" s="287"/>
      <c r="EB79" s="287"/>
      <c r="EC79" s="287"/>
      <c r="ED79" s="287"/>
      <c r="EE79" s="287"/>
      <c r="EF79" s="287"/>
      <c r="EG79" s="287"/>
      <c r="EH79" s="287"/>
      <c r="EI79" s="287"/>
      <c r="EJ79" s="287"/>
      <c r="EK79" s="287"/>
      <c r="EL79" s="287"/>
      <c r="EM79" s="287"/>
      <c r="EN79" s="287"/>
      <c r="EO79" s="287"/>
      <c r="EP79" s="287"/>
      <c r="EQ79" s="287"/>
      <c r="ER79" s="287"/>
      <c r="ES79" s="287"/>
      <c r="ET79" s="287"/>
      <c r="EU79" s="287"/>
      <c r="EV79" s="287"/>
      <c r="EW79" s="287"/>
      <c r="EX79" s="287"/>
      <c r="EY79" s="287"/>
      <c r="EZ79" s="287"/>
      <c r="FA79" s="287"/>
      <c r="FB79" s="287"/>
      <c r="FC79" s="287"/>
      <c r="FD79" s="287"/>
      <c r="FE79" s="287"/>
      <c r="FF79" s="287"/>
      <c r="FG79" s="287"/>
      <c r="FH79" s="287"/>
      <c r="FI79" s="287"/>
      <c r="FJ79" s="287"/>
      <c r="FK79" s="287"/>
      <c r="FL79" s="287"/>
      <c r="FM79" s="287"/>
      <c r="FN79" s="287"/>
      <c r="FO79" s="287"/>
      <c r="FP79" s="287"/>
      <c r="FQ79" s="287"/>
      <c r="FR79" s="287"/>
      <c r="FS79" s="287"/>
      <c r="FT79" s="287"/>
      <c r="FU79" s="287"/>
      <c r="FV79" s="287"/>
      <c r="FW79" s="287"/>
      <c r="FX79" s="287"/>
      <c r="FY79" s="287"/>
      <c r="FZ79" s="287"/>
      <c r="GA79" s="287"/>
      <c r="GB79" s="287"/>
      <c r="GC79" s="287"/>
      <c r="GD79" s="287"/>
      <c r="GE79" s="287"/>
      <c r="GF79" s="287"/>
      <c r="GG79" s="287"/>
      <c r="GH79" s="287"/>
      <c r="GI79" s="287"/>
      <c r="GJ79" s="287"/>
      <c r="GK79" s="287"/>
      <c r="GL79" s="287"/>
      <c r="GM79" s="287"/>
      <c r="GN79" s="287"/>
      <c r="GO79" s="287"/>
      <c r="GP79" s="287"/>
      <c r="GQ79" s="287"/>
      <c r="GR79" s="287"/>
      <c r="GS79" s="287"/>
      <c r="GT79" s="287"/>
      <c r="GU79" s="287"/>
      <c r="GV79" s="287"/>
      <c r="GW79" s="287"/>
      <c r="GX79" s="287"/>
      <c r="GY79" s="287"/>
      <c r="GZ79" s="287"/>
      <c r="HA79" s="287"/>
      <c r="HB79" s="287"/>
      <c r="HC79" s="287"/>
      <c r="HD79" s="287"/>
      <c r="HE79" s="287"/>
      <c r="HF79" s="287"/>
      <c r="HG79" s="287"/>
      <c r="HH79" s="287"/>
      <c r="HI79" s="287"/>
      <c r="HJ79" s="287"/>
      <c r="HK79" s="287"/>
      <c r="HL79" s="287"/>
      <c r="HM79" s="287"/>
      <c r="HN79" s="287"/>
      <c r="HO79" s="287"/>
      <c r="HP79" s="287"/>
      <c r="HQ79" s="287"/>
      <c r="HR79" s="287"/>
      <c r="HS79" s="287"/>
      <c r="HT79" s="287"/>
      <c r="HU79" s="287"/>
      <c r="HV79" s="287"/>
      <c r="HW79" s="287"/>
      <c r="HX79" s="287"/>
      <c r="HY79" s="287"/>
      <c r="HZ79" s="287"/>
      <c r="IA79" s="287"/>
      <c r="IB79" s="287"/>
      <c r="IC79" s="287"/>
      <c r="ID79" s="287"/>
      <c r="IE79" s="287"/>
      <c r="IF79" s="287"/>
      <c r="IG79" s="287"/>
      <c r="IH79" s="287"/>
      <c r="II79" s="287"/>
      <c r="IJ79" s="287"/>
      <c r="IK79" s="287"/>
      <c r="IL79" s="287"/>
      <c r="IM79" s="287"/>
      <c r="IN79" s="287"/>
      <c r="IO79" s="287"/>
      <c r="IP79" s="287"/>
      <c r="IQ79" s="287"/>
      <c r="IR79" s="287"/>
      <c r="IS79" s="287"/>
      <c r="IT79" s="287"/>
      <c r="IU79" s="287"/>
      <c r="IV79" s="287"/>
    </row>
    <row r="80" spans="1:7" s="288" customFormat="1" ht="12" customHeight="1">
      <c r="A80" s="136" t="s">
        <v>72</v>
      </c>
      <c r="B80" s="298">
        <v>674</v>
      </c>
      <c r="C80" s="317">
        <v>0.3316929133858268</v>
      </c>
      <c r="D80" s="298">
        <v>1358</v>
      </c>
      <c r="E80" s="317">
        <v>0.6683070866141733</v>
      </c>
      <c r="F80" s="301">
        <v>2032</v>
      </c>
      <c r="G80" s="328"/>
    </row>
    <row r="81" spans="1:256" s="347" customFormat="1" ht="12" customHeight="1">
      <c r="A81" s="136" t="s">
        <v>100</v>
      </c>
      <c r="B81" s="298">
        <v>623</v>
      </c>
      <c r="C81" s="317">
        <v>0.32096857290056674</v>
      </c>
      <c r="D81" s="298">
        <v>1318</v>
      </c>
      <c r="E81" s="317">
        <v>0.6790314270994333</v>
      </c>
      <c r="F81" s="301">
        <v>1941</v>
      </c>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8"/>
      <c r="DT81" s="288"/>
      <c r="DU81" s="288"/>
      <c r="DV81" s="288"/>
      <c r="DW81" s="288"/>
      <c r="DX81" s="288"/>
      <c r="DY81" s="288"/>
      <c r="DZ81" s="288"/>
      <c r="EA81" s="288"/>
      <c r="EB81" s="288"/>
      <c r="EC81" s="288"/>
      <c r="ED81" s="288"/>
      <c r="EE81" s="288"/>
      <c r="EF81" s="288"/>
      <c r="EG81" s="288"/>
      <c r="EH81" s="288"/>
      <c r="EI81" s="288"/>
      <c r="EJ81" s="288"/>
      <c r="EK81" s="288"/>
      <c r="EL81" s="288"/>
      <c r="EM81" s="288"/>
      <c r="EN81" s="288"/>
      <c r="EO81" s="288"/>
      <c r="EP81" s="288"/>
      <c r="EQ81" s="288"/>
      <c r="ER81" s="288"/>
      <c r="ES81" s="288"/>
      <c r="ET81" s="288"/>
      <c r="EU81" s="288"/>
      <c r="EV81" s="288"/>
      <c r="EW81" s="288"/>
      <c r="EX81" s="288"/>
      <c r="EY81" s="288"/>
      <c r="EZ81" s="288"/>
      <c r="FA81" s="288"/>
      <c r="FB81" s="288"/>
      <c r="FC81" s="288"/>
      <c r="FD81" s="288"/>
      <c r="FE81" s="288"/>
      <c r="FF81" s="288"/>
      <c r="FG81" s="288"/>
      <c r="FH81" s="288"/>
      <c r="FI81" s="288"/>
      <c r="FJ81" s="288"/>
      <c r="FK81" s="288"/>
      <c r="FL81" s="288"/>
      <c r="FM81" s="288"/>
      <c r="FN81" s="288"/>
      <c r="FO81" s="288"/>
      <c r="FP81" s="288"/>
      <c r="FQ81" s="288"/>
      <c r="FR81" s="288"/>
      <c r="FS81" s="288"/>
      <c r="FT81" s="288"/>
      <c r="FU81" s="288"/>
      <c r="FV81" s="288"/>
      <c r="FW81" s="288"/>
      <c r="FX81" s="288"/>
      <c r="FY81" s="288"/>
      <c r="FZ81" s="288"/>
      <c r="GA81" s="288"/>
      <c r="GB81" s="288"/>
      <c r="GC81" s="288"/>
      <c r="GD81" s="288"/>
      <c r="GE81" s="288"/>
      <c r="GF81" s="288"/>
      <c r="GG81" s="288"/>
      <c r="GH81" s="288"/>
      <c r="GI81" s="288"/>
      <c r="GJ81" s="288"/>
      <c r="GK81" s="288"/>
      <c r="GL81" s="288"/>
      <c r="GM81" s="288"/>
      <c r="GN81" s="288"/>
      <c r="GO81" s="288"/>
      <c r="GP81" s="288"/>
      <c r="GQ81" s="288"/>
      <c r="GR81" s="288"/>
      <c r="GS81" s="288"/>
      <c r="GT81" s="288"/>
      <c r="GU81" s="288"/>
      <c r="GV81" s="288"/>
      <c r="GW81" s="288"/>
      <c r="GX81" s="288"/>
      <c r="GY81" s="288"/>
      <c r="GZ81" s="288"/>
      <c r="HA81" s="288"/>
      <c r="HB81" s="288"/>
      <c r="HC81" s="288"/>
      <c r="HD81" s="288"/>
      <c r="HE81" s="288"/>
      <c r="HF81" s="288"/>
      <c r="HG81" s="288"/>
      <c r="HH81" s="288"/>
      <c r="HI81" s="288"/>
      <c r="HJ81" s="288"/>
      <c r="HK81" s="288"/>
      <c r="HL81" s="288"/>
      <c r="HM81" s="288"/>
      <c r="HN81" s="288"/>
      <c r="HO81" s="288"/>
      <c r="HP81" s="288"/>
      <c r="HQ81" s="288"/>
      <c r="HR81" s="288"/>
      <c r="HS81" s="288"/>
      <c r="HT81" s="288"/>
      <c r="HU81" s="288"/>
      <c r="HV81" s="288"/>
      <c r="HW81" s="288"/>
      <c r="HX81" s="288"/>
      <c r="HY81" s="288"/>
      <c r="HZ81" s="288"/>
      <c r="IA81" s="288"/>
      <c r="IB81" s="288"/>
      <c r="IC81" s="288"/>
      <c r="ID81" s="288"/>
      <c r="IE81" s="288"/>
      <c r="IF81" s="288"/>
      <c r="IG81" s="288"/>
      <c r="IH81" s="288"/>
      <c r="II81" s="288"/>
      <c r="IJ81" s="288"/>
      <c r="IK81" s="288"/>
      <c r="IL81" s="288"/>
      <c r="IM81" s="288"/>
      <c r="IN81" s="288"/>
      <c r="IO81" s="288"/>
      <c r="IP81" s="288"/>
      <c r="IQ81" s="288"/>
      <c r="IR81" s="288"/>
      <c r="IS81" s="288"/>
      <c r="IT81" s="288"/>
      <c r="IU81" s="288"/>
      <c r="IV81" s="288"/>
    </row>
    <row r="82" spans="1:256" s="287" customFormat="1" ht="12" customHeight="1" thickBot="1">
      <c r="A82" s="136" t="s">
        <v>114</v>
      </c>
      <c r="B82" s="298">
        <v>630</v>
      </c>
      <c r="C82" s="317">
        <v>0.33140452393477116</v>
      </c>
      <c r="D82" s="298">
        <v>1271</v>
      </c>
      <c r="E82" s="317">
        <v>0.6685954760652288</v>
      </c>
      <c r="F82" s="301">
        <v>1901</v>
      </c>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c r="DL82" s="288"/>
      <c r="DM82" s="288"/>
      <c r="DN82" s="288"/>
      <c r="DO82" s="288"/>
      <c r="DP82" s="288"/>
      <c r="DQ82" s="288"/>
      <c r="DR82" s="288"/>
      <c r="DS82" s="288"/>
      <c r="DT82" s="288"/>
      <c r="DU82" s="288"/>
      <c r="DV82" s="288"/>
      <c r="DW82" s="288"/>
      <c r="DX82" s="288"/>
      <c r="DY82" s="288"/>
      <c r="DZ82" s="288"/>
      <c r="EA82" s="288"/>
      <c r="EB82" s="288"/>
      <c r="EC82" s="288"/>
      <c r="ED82" s="288"/>
      <c r="EE82" s="288"/>
      <c r="EF82" s="288"/>
      <c r="EG82" s="288"/>
      <c r="EH82" s="288"/>
      <c r="EI82" s="288"/>
      <c r="EJ82" s="288"/>
      <c r="EK82" s="288"/>
      <c r="EL82" s="288"/>
      <c r="EM82" s="288"/>
      <c r="EN82" s="288"/>
      <c r="EO82" s="288"/>
      <c r="EP82" s="288"/>
      <c r="EQ82" s="288"/>
      <c r="ER82" s="288"/>
      <c r="ES82" s="288"/>
      <c r="ET82" s="288"/>
      <c r="EU82" s="288"/>
      <c r="EV82" s="288"/>
      <c r="EW82" s="288"/>
      <c r="EX82" s="288"/>
      <c r="EY82" s="288"/>
      <c r="EZ82" s="288"/>
      <c r="FA82" s="288"/>
      <c r="FB82" s="288"/>
      <c r="FC82" s="288"/>
      <c r="FD82" s="288"/>
      <c r="FE82" s="288"/>
      <c r="FF82" s="288"/>
      <c r="FG82" s="288"/>
      <c r="FH82" s="288"/>
      <c r="FI82" s="288"/>
      <c r="FJ82" s="288"/>
      <c r="FK82" s="288"/>
      <c r="FL82" s="288"/>
      <c r="FM82" s="288"/>
      <c r="FN82" s="288"/>
      <c r="FO82" s="288"/>
      <c r="FP82" s="288"/>
      <c r="FQ82" s="288"/>
      <c r="FR82" s="288"/>
      <c r="FS82" s="288"/>
      <c r="FT82" s="288"/>
      <c r="FU82" s="288"/>
      <c r="FV82" s="288"/>
      <c r="FW82" s="288"/>
      <c r="FX82" s="288"/>
      <c r="FY82" s="288"/>
      <c r="FZ82" s="288"/>
      <c r="GA82" s="288"/>
      <c r="GB82" s="288"/>
      <c r="GC82" s="288"/>
      <c r="GD82" s="288"/>
      <c r="GE82" s="288"/>
      <c r="GF82" s="288"/>
      <c r="GG82" s="288"/>
      <c r="GH82" s="288"/>
      <c r="GI82" s="288"/>
      <c r="GJ82" s="288"/>
      <c r="GK82" s="288"/>
      <c r="GL82" s="288"/>
      <c r="GM82" s="288"/>
      <c r="GN82" s="288"/>
      <c r="GO82" s="288"/>
      <c r="GP82" s="288"/>
      <c r="GQ82" s="288"/>
      <c r="GR82" s="288"/>
      <c r="GS82" s="288"/>
      <c r="GT82" s="288"/>
      <c r="GU82" s="288"/>
      <c r="GV82" s="288"/>
      <c r="GW82" s="288"/>
      <c r="GX82" s="288"/>
      <c r="GY82" s="288"/>
      <c r="GZ82" s="288"/>
      <c r="HA82" s="288"/>
      <c r="HB82" s="288"/>
      <c r="HC82" s="288"/>
      <c r="HD82" s="288"/>
      <c r="HE82" s="288"/>
      <c r="HF82" s="288"/>
      <c r="HG82" s="288"/>
      <c r="HH82" s="288"/>
      <c r="HI82" s="288"/>
      <c r="HJ82" s="288"/>
      <c r="HK82" s="288"/>
      <c r="HL82" s="288"/>
      <c r="HM82" s="288"/>
      <c r="HN82" s="288"/>
      <c r="HO82" s="288"/>
      <c r="HP82" s="288"/>
      <c r="HQ82" s="288"/>
      <c r="HR82" s="288"/>
      <c r="HS82" s="288"/>
      <c r="HT82" s="288"/>
      <c r="HU82" s="288"/>
      <c r="HV82" s="288"/>
      <c r="HW82" s="288"/>
      <c r="HX82" s="288"/>
      <c r="HY82" s="288"/>
      <c r="HZ82" s="288"/>
      <c r="IA82" s="288"/>
      <c r="IB82" s="288"/>
      <c r="IC82" s="288"/>
      <c r="ID82" s="288"/>
      <c r="IE82" s="288"/>
      <c r="IF82" s="288"/>
      <c r="IG82" s="288"/>
      <c r="IH82" s="288"/>
      <c r="II82" s="288"/>
      <c r="IJ82" s="288"/>
      <c r="IK82" s="288"/>
      <c r="IL82" s="288"/>
      <c r="IM82" s="288"/>
      <c r="IN82" s="288"/>
      <c r="IO82" s="288"/>
      <c r="IP82" s="288"/>
      <c r="IQ82" s="288"/>
      <c r="IR82" s="288"/>
      <c r="IS82" s="288"/>
      <c r="IT82" s="288"/>
      <c r="IU82" s="288"/>
      <c r="IV82" s="288"/>
    </row>
    <row r="83" spans="1:256" s="287" customFormat="1" ht="12" customHeight="1" thickTop="1">
      <c r="A83" s="302" t="s">
        <v>230</v>
      </c>
      <c r="B83" s="303">
        <v>621</v>
      </c>
      <c r="C83" s="318">
        <v>0.32276507276507277</v>
      </c>
      <c r="D83" s="303">
        <v>1303</v>
      </c>
      <c r="E83" s="318">
        <v>0.6772349272349273</v>
      </c>
      <c r="F83" s="304">
        <v>1924</v>
      </c>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8"/>
      <c r="CZ83" s="288"/>
      <c r="DA83" s="288"/>
      <c r="DB83" s="288"/>
      <c r="DC83" s="288"/>
      <c r="DD83" s="288"/>
      <c r="DE83" s="288"/>
      <c r="DF83" s="288"/>
      <c r="DG83" s="288"/>
      <c r="DH83" s="288"/>
      <c r="DI83" s="288"/>
      <c r="DJ83" s="288"/>
      <c r="DK83" s="288"/>
      <c r="DL83" s="288"/>
      <c r="DM83" s="288"/>
      <c r="DN83" s="288"/>
      <c r="DO83" s="288"/>
      <c r="DP83" s="288"/>
      <c r="DQ83" s="288"/>
      <c r="DR83" s="288"/>
      <c r="DS83" s="288"/>
      <c r="DT83" s="288"/>
      <c r="DU83" s="288"/>
      <c r="DV83" s="288"/>
      <c r="DW83" s="288"/>
      <c r="DX83" s="288"/>
      <c r="DY83" s="288"/>
      <c r="DZ83" s="288"/>
      <c r="EA83" s="288"/>
      <c r="EB83" s="288"/>
      <c r="EC83" s="288"/>
      <c r="ED83" s="288"/>
      <c r="EE83" s="288"/>
      <c r="EF83" s="288"/>
      <c r="EG83" s="288"/>
      <c r="EH83" s="288"/>
      <c r="EI83" s="288"/>
      <c r="EJ83" s="288"/>
      <c r="EK83" s="288"/>
      <c r="EL83" s="288"/>
      <c r="EM83" s="288"/>
      <c r="EN83" s="288"/>
      <c r="EO83" s="288"/>
      <c r="EP83" s="288"/>
      <c r="EQ83" s="288"/>
      <c r="ER83" s="288"/>
      <c r="ES83" s="288"/>
      <c r="ET83" s="288"/>
      <c r="EU83" s="288"/>
      <c r="EV83" s="288"/>
      <c r="EW83" s="288"/>
      <c r="EX83" s="288"/>
      <c r="EY83" s="288"/>
      <c r="EZ83" s="288"/>
      <c r="FA83" s="288"/>
      <c r="FB83" s="288"/>
      <c r="FC83" s="288"/>
      <c r="FD83" s="288"/>
      <c r="FE83" s="288"/>
      <c r="FF83" s="288"/>
      <c r="FG83" s="288"/>
      <c r="FH83" s="288"/>
      <c r="FI83" s="288"/>
      <c r="FJ83" s="288"/>
      <c r="FK83" s="288"/>
      <c r="FL83" s="288"/>
      <c r="FM83" s="288"/>
      <c r="FN83" s="288"/>
      <c r="FO83" s="288"/>
      <c r="FP83" s="288"/>
      <c r="FQ83" s="288"/>
      <c r="FR83" s="288"/>
      <c r="FS83" s="288"/>
      <c r="FT83" s="288"/>
      <c r="FU83" s="288"/>
      <c r="FV83" s="288"/>
      <c r="FW83" s="288"/>
      <c r="FX83" s="288"/>
      <c r="FY83" s="288"/>
      <c r="FZ83" s="288"/>
      <c r="GA83" s="288"/>
      <c r="GB83" s="288"/>
      <c r="GC83" s="288"/>
      <c r="GD83" s="288"/>
      <c r="GE83" s="288"/>
      <c r="GF83" s="288"/>
      <c r="GG83" s="288"/>
      <c r="GH83" s="288"/>
      <c r="GI83" s="288"/>
      <c r="GJ83" s="288"/>
      <c r="GK83" s="288"/>
      <c r="GL83" s="288"/>
      <c r="GM83" s="288"/>
      <c r="GN83" s="288"/>
      <c r="GO83" s="288"/>
      <c r="GP83" s="288"/>
      <c r="GQ83" s="288"/>
      <c r="GR83" s="288"/>
      <c r="GS83" s="288"/>
      <c r="GT83" s="288"/>
      <c r="GU83" s="288"/>
      <c r="GV83" s="288"/>
      <c r="GW83" s="288"/>
      <c r="GX83" s="288"/>
      <c r="GY83" s="288"/>
      <c r="GZ83" s="288"/>
      <c r="HA83" s="288"/>
      <c r="HB83" s="288"/>
      <c r="HC83" s="288"/>
      <c r="HD83" s="288"/>
      <c r="HE83" s="288"/>
      <c r="HF83" s="288"/>
      <c r="HG83" s="288"/>
      <c r="HH83" s="288"/>
      <c r="HI83" s="288"/>
      <c r="HJ83" s="288"/>
      <c r="HK83" s="288"/>
      <c r="HL83" s="288"/>
      <c r="HM83" s="288"/>
      <c r="HN83" s="288"/>
      <c r="HO83" s="288"/>
      <c r="HP83" s="288"/>
      <c r="HQ83" s="288"/>
      <c r="HR83" s="288"/>
      <c r="HS83" s="288"/>
      <c r="HT83" s="288"/>
      <c r="HU83" s="288"/>
      <c r="HV83" s="288"/>
      <c r="HW83" s="288"/>
      <c r="HX83" s="288"/>
      <c r="HY83" s="288"/>
      <c r="HZ83" s="288"/>
      <c r="IA83" s="288"/>
      <c r="IB83" s="288"/>
      <c r="IC83" s="288"/>
      <c r="ID83" s="288"/>
      <c r="IE83" s="288"/>
      <c r="IF83" s="288"/>
      <c r="IG83" s="288"/>
      <c r="IH83" s="288"/>
      <c r="II83" s="288"/>
      <c r="IJ83" s="288"/>
      <c r="IK83" s="288"/>
      <c r="IL83" s="288"/>
      <c r="IM83" s="288"/>
      <c r="IN83" s="288"/>
      <c r="IO83" s="288"/>
      <c r="IP83" s="288"/>
      <c r="IQ83" s="288"/>
      <c r="IR83" s="288"/>
      <c r="IS83" s="288"/>
      <c r="IT83" s="288"/>
      <c r="IU83" s="288"/>
      <c r="IV83" s="288"/>
    </row>
    <row r="84" spans="1:256" s="287" customFormat="1" ht="12" customHeight="1">
      <c r="A84" s="136" t="s">
        <v>129</v>
      </c>
      <c r="B84" s="298">
        <v>614</v>
      </c>
      <c r="C84" s="317">
        <v>0.3428252372975991</v>
      </c>
      <c r="D84" s="298">
        <v>1177</v>
      </c>
      <c r="E84" s="317">
        <v>0.6571747627024009</v>
      </c>
      <c r="F84" s="301">
        <v>1791</v>
      </c>
      <c r="G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c r="DI84" s="288"/>
      <c r="DJ84" s="288"/>
      <c r="DK84" s="288"/>
      <c r="DL84" s="288"/>
      <c r="DM84" s="288"/>
      <c r="DN84" s="288"/>
      <c r="DO84" s="288"/>
      <c r="DP84" s="288"/>
      <c r="DQ84" s="288"/>
      <c r="DR84" s="288"/>
      <c r="DS84" s="288"/>
      <c r="DT84" s="288"/>
      <c r="DU84" s="288"/>
      <c r="DV84" s="288"/>
      <c r="DW84" s="288"/>
      <c r="DX84" s="288"/>
      <c r="DY84" s="288"/>
      <c r="DZ84" s="288"/>
      <c r="EA84" s="288"/>
      <c r="EB84" s="288"/>
      <c r="EC84" s="288"/>
      <c r="ED84" s="288"/>
      <c r="EE84" s="288"/>
      <c r="EF84" s="288"/>
      <c r="EG84" s="288"/>
      <c r="EH84" s="288"/>
      <c r="EI84" s="288"/>
      <c r="EJ84" s="288"/>
      <c r="EK84" s="288"/>
      <c r="EL84" s="288"/>
      <c r="EM84" s="288"/>
      <c r="EN84" s="288"/>
      <c r="EO84" s="288"/>
      <c r="EP84" s="288"/>
      <c r="EQ84" s="288"/>
      <c r="ER84" s="288"/>
      <c r="ES84" s="288"/>
      <c r="ET84" s="288"/>
      <c r="EU84" s="288"/>
      <c r="EV84" s="288"/>
      <c r="EW84" s="288"/>
      <c r="EX84" s="288"/>
      <c r="EY84" s="288"/>
      <c r="EZ84" s="288"/>
      <c r="FA84" s="288"/>
      <c r="FB84" s="288"/>
      <c r="FC84" s="288"/>
      <c r="FD84" s="288"/>
      <c r="FE84" s="288"/>
      <c r="FF84" s="288"/>
      <c r="FG84" s="288"/>
      <c r="FH84" s="288"/>
      <c r="FI84" s="288"/>
      <c r="FJ84" s="288"/>
      <c r="FK84" s="288"/>
      <c r="FL84" s="288"/>
      <c r="FM84" s="288"/>
      <c r="FN84" s="288"/>
      <c r="FO84" s="288"/>
      <c r="FP84" s="288"/>
      <c r="FQ84" s="288"/>
      <c r="FR84" s="288"/>
      <c r="FS84" s="288"/>
      <c r="FT84" s="288"/>
      <c r="FU84" s="288"/>
      <c r="FV84" s="288"/>
      <c r="FW84" s="288"/>
      <c r="FX84" s="288"/>
      <c r="FY84" s="288"/>
      <c r="FZ84" s="288"/>
      <c r="GA84" s="288"/>
      <c r="GB84" s="288"/>
      <c r="GC84" s="288"/>
      <c r="GD84" s="288"/>
      <c r="GE84" s="288"/>
      <c r="GF84" s="288"/>
      <c r="GG84" s="288"/>
      <c r="GH84" s="288"/>
      <c r="GI84" s="288"/>
      <c r="GJ84" s="288"/>
      <c r="GK84" s="288"/>
      <c r="GL84" s="288"/>
      <c r="GM84" s="288"/>
      <c r="GN84" s="288"/>
      <c r="GO84" s="288"/>
      <c r="GP84" s="288"/>
      <c r="GQ84" s="288"/>
      <c r="GR84" s="288"/>
      <c r="GS84" s="288"/>
      <c r="GT84" s="288"/>
      <c r="GU84" s="288"/>
      <c r="GV84" s="288"/>
      <c r="GW84" s="288"/>
      <c r="GX84" s="288"/>
      <c r="GY84" s="288"/>
      <c r="GZ84" s="288"/>
      <c r="HA84" s="288"/>
      <c r="HB84" s="288"/>
      <c r="HC84" s="288"/>
      <c r="HD84" s="288"/>
      <c r="HE84" s="288"/>
      <c r="HF84" s="288"/>
      <c r="HG84" s="288"/>
      <c r="HH84" s="288"/>
      <c r="HI84" s="288"/>
      <c r="HJ84" s="288"/>
      <c r="HK84" s="288"/>
      <c r="HL84" s="288"/>
      <c r="HM84" s="288"/>
      <c r="HN84" s="288"/>
      <c r="HO84" s="288"/>
      <c r="HP84" s="288"/>
      <c r="HQ84" s="288"/>
      <c r="HR84" s="288"/>
      <c r="HS84" s="288"/>
      <c r="HT84" s="288"/>
      <c r="HU84" s="288"/>
      <c r="HV84" s="288"/>
      <c r="HW84" s="288"/>
      <c r="HX84" s="288"/>
      <c r="HY84" s="288"/>
      <c r="HZ84" s="288"/>
      <c r="IA84" s="288"/>
      <c r="IB84" s="288"/>
      <c r="IC84" s="288"/>
      <c r="ID84" s="288"/>
      <c r="IE84" s="288"/>
      <c r="IF84" s="288"/>
      <c r="IG84" s="288"/>
      <c r="IH84" s="288"/>
      <c r="II84" s="288"/>
      <c r="IJ84" s="288"/>
      <c r="IK84" s="288"/>
      <c r="IL84" s="288"/>
      <c r="IM84" s="288"/>
      <c r="IN84" s="288"/>
      <c r="IO84" s="288"/>
      <c r="IP84" s="288"/>
      <c r="IQ84" s="288"/>
      <c r="IR84" s="288"/>
      <c r="IS84" s="288"/>
      <c r="IT84" s="288"/>
      <c r="IU84" s="288"/>
      <c r="IV84" s="288"/>
    </row>
    <row r="85" spans="1:256" s="287" customFormat="1" ht="12" customHeight="1">
      <c r="A85" s="136" t="s">
        <v>131</v>
      </c>
      <c r="B85" s="320">
        <v>592</v>
      </c>
      <c r="C85" s="322">
        <v>0.35175282234105765</v>
      </c>
      <c r="D85" s="320">
        <v>1091</v>
      </c>
      <c r="E85" s="322">
        <v>0.6482471776589424</v>
      </c>
      <c r="F85" s="297">
        <v>1683</v>
      </c>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8"/>
      <c r="DT85" s="288"/>
      <c r="DU85" s="288"/>
      <c r="DV85" s="288"/>
      <c r="DW85" s="288"/>
      <c r="DX85" s="288"/>
      <c r="DY85" s="288"/>
      <c r="DZ85" s="288"/>
      <c r="EA85" s="288"/>
      <c r="EB85" s="288"/>
      <c r="EC85" s="288"/>
      <c r="ED85" s="288"/>
      <c r="EE85" s="288"/>
      <c r="EF85" s="288"/>
      <c r="EG85" s="288"/>
      <c r="EH85" s="288"/>
      <c r="EI85" s="288"/>
      <c r="EJ85" s="288"/>
      <c r="EK85" s="288"/>
      <c r="EL85" s="288"/>
      <c r="EM85" s="288"/>
      <c r="EN85" s="288"/>
      <c r="EO85" s="288"/>
      <c r="EP85" s="288"/>
      <c r="EQ85" s="288"/>
      <c r="ER85" s="288"/>
      <c r="ES85" s="288"/>
      <c r="ET85" s="288"/>
      <c r="EU85" s="288"/>
      <c r="EV85" s="288"/>
      <c r="EW85" s="288"/>
      <c r="EX85" s="288"/>
      <c r="EY85" s="288"/>
      <c r="EZ85" s="288"/>
      <c r="FA85" s="288"/>
      <c r="FB85" s="288"/>
      <c r="FC85" s="288"/>
      <c r="FD85" s="288"/>
      <c r="FE85" s="288"/>
      <c r="FF85" s="288"/>
      <c r="FG85" s="288"/>
      <c r="FH85" s="288"/>
      <c r="FI85" s="288"/>
      <c r="FJ85" s="288"/>
      <c r="FK85" s="288"/>
      <c r="FL85" s="288"/>
      <c r="FM85" s="288"/>
      <c r="FN85" s="288"/>
      <c r="FO85" s="288"/>
      <c r="FP85" s="288"/>
      <c r="FQ85" s="288"/>
      <c r="FR85" s="288"/>
      <c r="FS85" s="288"/>
      <c r="FT85" s="288"/>
      <c r="FU85" s="288"/>
      <c r="FV85" s="288"/>
      <c r="FW85" s="288"/>
      <c r="FX85" s="288"/>
      <c r="FY85" s="288"/>
      <c r="FZ85" s="288"/>
      <c r="GA85" s="288"/>
      <c r="GB85" s="288"/>
      <c r="GC85" s="288"/>
      <c r="GD85" s="288"/>
      <c r="GE85" s="288"/>
      <c r="GF85" s="288"/>
      <c r="GG85" s="288"/>
      <c r="GH85" s="288"/>
      <c r="GI85" s="288"/>
      <c r="GJ85" s="288"/>
      <c r="GK85" s="288"/>
      <c r="GL85" s="288"/>
      <c r="GM85" s="288"/>
      <c r="GN85" s="288"/>
      <c r="GO85" s="288"/>
      <c r="GP85" s="288"/>
      <c r="GQ85" s="288"/>
      <c r="GR85" s="288"/>
      <c r="GS85" s="288"/>
      <c r="GT85" s="288"/>
      <c r="GU85" s="288"/>
      <c r="GV85" s="288"/>
      <c r="GW85" s="288"/>
      <c r="GX85" s="288"/>
      <c r="GY85" s="288"/>
      <c r="GZ85" s="288"/>
      <c r="HA85" s="288"/>
      <c r="HB85" s="288"/>
      <c r="HC85" s="288"/>
      <c r="HD85" s="288"/>
      <c r="HE85" s="288"/>
      <c r="HF85" s="288"/>
      <c r="HG85" s="288"/>
      <c r="HH85" s="288"/>
      <c r="HI85" s="288"/>
      <c r="HJ85" s="288"/>
      <c r="HK85" s="288"/>
      <c r="HL85" s="288"/>
      <c r="HM85" s="288"/>
      <c r="HN85" s="288"/>
      <c r="HO85" s="288"/>
      <c r="HP85" s="288"/>
      <c r="HQ85" s="288"/>
      <c r="HR85" s="288"/>
      <c r="HS85" s="288"/>
      <c r="HT85" s="288"/>
      <c r="HU85" s="288"/>
      <c r="HV85" s="288"/>
      <c r="HW85" s="288"/>
      <c r="HX85" s="288"/>
      <c r="HY85" s="288"/>
      <c r="HZ85" s="288"/>
      <c r="IA85" s="288"/>
      <c r="IB85" s="288"/>
      <c r="IC85" s="288"/>
      <c r="ID85" s="288"/>
      <c r="IE85" s="288"/>
      <c r="IF85" s="288"/>
      <c r="IG85" s="288"/>
      <c r="IH85" s="288"/>
      <c r="II85" s="288"/>
      <c r="IJ85" s="288"/>
      <c r="IK85" s="288"/>
      <c r="IL85" s="288"/>
      <c r="IM85" s="288"/>
      <c r="IN85" s="288"/>
      <c r="IO85" s="288"/>
      <c r="IP85" s="288"/>
      <c r="IQ85" s="288"/>
      <c r="IR85" s="288"/>
      <c r="IS85" s="288"/>
      <c r="IT85" s="288"/>
      <c r="IU85" s="288"/>
      <c r="IV85" s="288"/>
    </row>
    <row r="86" spans="1:6" s="288" customFormat="1" ht="12" customHeight="1">
      <c r="A86" s="306" t="s">
        <v>142</v>
      </c>
      <c r="B86" s="354">
        <v>580</v>
      </c>
      <c r="C86" s="323">
        <v>0.36318096430807767</v>
      </c>
      <c r="D86" s="354">
        <v>1017</v>
      </c>
      <c r="E86" s="323">
        <v>0.6368190356919223</v>
      </c>
      <c r="F86" s="308">
        <v>1597</v>
      </c>
    </row>
    <row r="87" spans="1:6" s="288" customFormat="1" ht="6" customHeight="1">
      <c r="A87" s="136"/>
      <c r="B87" s="355"/>
      <c r="C87" s="356"/>
      <c r="D87" s="355"/>
      <c r="E87" s="356"/>
      <c r="F87" s="357"/>
    </row>
    <row r="88" spans="1:6" s="288" customFormat="1" ht="36.75" customHeight="1">
      <c r="A88" s="365" t="s">
        <v>249</v>
      </c>
      <c r="B88" s="365"/>
      <c r="C88" s="365"/>
      <c r="D88" s="365"/>
      <c r="E88" s="365"/>
      <c r="F88" s="365"/>
    </row>
    <row r="89" spans="1:256" s="288" customFormat="1" ht="9.75">
      <c r="A89" s="305"/>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c r="CX89" s="284"/>
      <c r="CY89" s="284"/>
      <c r="CZ89" s="284"/>
      <c r="DA89" s="284"/>
      <c r="DB89" s="284"/>
      <c r="DC89" s="284"/>
      <c r="DD89" s="284"/>
      <c r="DE89" s="284"/>
      <c r="DF89" s="284"/>
      <c r="DG89" s="284"/>
      <c r="DH89" s="284"/>
      <c r="DI89" s="284"/>
      <c r="DJ89" s="284"/>
      <c r="DK89" s="284"/>
      <c r="DL89" s="284"/>
      <c r="DM89" s="284"/>
      <c r="DN89" s="284"/>
      <c r="DO89" s="284"/>
      <c r="DP89" s="284"/>
      <c r="DQ89" s="284"/>
      <c r="DR89" s="284"/>
      <c r="DS89" s="284"/>
      <c r="DT89" s="284"/>
      <c r="DU89" s="284"/>
      <c r="DV89" s="284"/>
      <c r="DW89" s="284"/>
      <c r="DX89" s="284"/>
      <c r="DY89" s="284"/>
      <c r="DZ89" s="284"/>
      <c r="EA89" s="284"/>
      <c r="EB89" s="284"/>
      <c r="EC89" s="284"/>
      <c r="ED89" s="284"/>
      <c r="EE89" s="284"/>
      <c r="EF89" s="284"/>
      <c r="EG89" s="284"/>
      <c r="EH89" s="284"/>
      <c r="EI89" s="284"/>
      <c r="EJ89" s="284"/>
      <c r="EK89" s="284"/>
      <c r="EL89" s="284"/>
      <c r="EM89" s="284"/>
      <c r="EN89" s="284"/>
      <c r="EO89" s="284"/>
      <c r="EP89" s="284"/>
      <c r="EQ89" s="284"/>
      <c r="ER89" s="284"/>
      <c r="ES89" s="284"/>
      <c r="ET89" s="284"/>
      <c r="EU89" s="284"/>
      <c r="EV89" s="284"/>
      <c r="EW89" s="284"/>
      <c r="EX89" s="284"/>
      <c r="EY89" s="284"/>
      <c r="EZ89" s="284"/>
      <c r="FA89" s="284"/>
      <c r="FB89" s="284"/>
      <c r="FC89" s="284"/>
      <c r="FD89" s="284"/>
      <c r="FE89" s="284"/>
      <c r="FF89" s="284"/>
      <c r="FG89" s="284"/>
      <c r="FH89" s="284"/>
      <c r="FI89" s="284"/>
      <c r="FJ89" s="284"/>
      <c r="FK89" s="284"/>
      <c r="FL89" s="284"/>
      <c r="FM89" s="284"/>
      <c r="FN89" s="284"/>
      <c r="FO89" s="284"/>
      <c r="FP89" s="284"/>
      <c r="FQ89" s="284"/>
      <c r="FR89" s="284"/>
      <c r="FS89" s="284"/>
      <c r="FT89" s="284"/>
      <c r="FU89" s="284"/>
      <c r="FV89" s="284"/>
      <c r="FW89" s="284"/>
      <c r="FX89" s="284"/>
      <c r="FY89" s="284"/>
      <c r="FZ89" s="284"/>
      <c r="GA89" s="284"/>
      <c r="GB89" s="284"/>
      <c r="GC89" s="284"/>
      <c r="GD89" s="284"/>
      <c r="GE89" s="284"/>
      <c r="GF89" s="284"/>
      <c r="GG89" s="284"/>
      <c r="GH89" s="284"/>
      <c r="GI89" s="284"/>
      <c r="GJ89" s="284"/>
      <c r="GK89" s="284"/>
      <c r="GL89" s="284"/>
      <c r="GM89" s="284"/>
      <c r="GN89" s="284"/>
      <c r="GO89" s="284"/>
      <c r="GP89" s="284"/>
      <c r="GQ89" s="284"/>
      <c r="GR89" s="284"/>
      <c r="GS89" s="284"/>
      <c r="GT89" s="284"/>
      <c r="GU89" s="284"/>
      <c r="GV89" s="284"/>
      <c r="GW89" s="284"/>
      <c r="GX89" s="284"/>
      <c r="GY89" s="284"/>
      <c r="GZ89" s="284"/>
      <c r="HA89" s="284"/>
      <c r="HB89" s="284"/>
      <c r="HC89" s="284"/>
      <c r="HD89" s="284"/>
      <c r="HE89" s="284"/>
      <c r="HF89" s="284"/>
      <c r="HG89" s="284"/>
      <c r="HH89" s="284"/>
      <c r="HI89" s="284"/>
      <c r="HJ89" s="284"/>
      <c r="HK89" s="284"/>
      <c r="HL89" s="284"/>
      <c r="HM89" s="284"/>
      <c r="HN89" s="284"/>
      <c r="HO89" s="284"/>
      <c r="HP89" s="284"/>
      <c r="HQ89" s="284"/>
      <c r="HR89" s="284"/>
      <c r="HS89" s="284"/>
      <c r="HT89" s="284"/>
      <c r="HU89" s="284"/>
      <c r="HV89" s="284"/>
      <c r="HW89" s="284"/>
      <c r="HX89" s="284"/>
      <c r="HY89" s="284"/>
      <c r="HZ89" s="284"/>
      <c r="IA89" s="284"/>
      <c r="IB89" s="284"/>
      <c r="IC89" s="284"/>
      <c r="ID89" s="284"/>
      <c r="IE89" s="284"/>
      <c r="IF89" s="284"/>
      <c r="IG89" s="284"/>
      <c r="IH89" s="284"/>
      <c r="II89" s="284"/>
      <c r="IJ89" s="284"/>
      <c r="IK89" s="284"/>
      <c r="IL89" s="284"/>
      <c r="IM89" s="284"/>
      <c r="IN89" s="284"/>
      <c r="IO89" s="284"/>
      <c r="IP89" s="284"/>
      <c r="IQ89" s="284"/>
      <c r="IR89" s="284"/>
      <c r="IS89" s="284"/>
      <c r="IT89" s="284"/>
      <c r="IU89" s="284"/>
      <c r="IV89" s="284"/>
    </row>
    <row r="90" spans="1:256" s="288" customFormat="1" ht="12" customHeight="1">
      <c r="A90" s="361" t="s">
        <v>232</v>
      </c>
      <c r="B90" s="361"/>
      <c r="C90" s="361"/>
      <c r="D90" s="361"/>
      <c r="E90" s="361"/>
      <c r="F90" s="361"/>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c r="BT90" s="287"/>
      <c r="BU90" s="287"/>
      <c r="BV90" s="287"/>
      <c r="BW90" s="287"/>
      <c r="BX90" s="287"/>
      <c r="BY90" s="287"/>
      <c r="BZ90" s="287"/>
      <c r="CA90" s="287"/>
      <c r="CB90" s="287"/>
      <c r="CC90" s="287"/>
      <c r="CD90" s="287"/>
      <c r="CE90" s="287"/>
      <c r="CF90" s="287"/>
      <c r="CG90" s="287"/>
      <c r="CH90" s="287"/>
      <c r="CI90" s="287"/>
      <c r="CJ90" s="287"/>
      <c r="CK90" s="287"/>
      <c r="CL90" s="287"/>
      <c r="CM90" s="287"/>
      <c r="CN90" s="287"/>
      <c r="CO90" s="287"/>
      <c r="CP90" s="287"/>
      <c r="CQ90" s="287"/>
      <c r="CR90" s="287"/>
      <c r="CS90" s="287"/>
      <c r="CT90" s="287"/>
      <c r="CU90" s="287"/>
      <c r="CV90" s="287"/>
      <c r="CW90" s="287"/>
      <c r="CX90" s="287"/>
      <c r="CY90" s="287"/>
      <c r="CZ90" s="287"/>
      <c r="DA90" s="287"/>
      <c r="DB90" s="287"/>
      <c r="DC90" s="287"/>
      <c r="DD90" s="287"/>
      <c r="DE90" s="287"/>
      <c r="DF90" s="287"/>
      <c r="DG90" s="287"/>
      <c r="DH90" s="287"/>
      <c r="DI90" s="287"/>
      <c r="DJ90" s="287"/>
      <c r="DK90" s="287"/>
      <c r="DL90" s="287"/>
      <c r="DM90" s="287"/>
      <c r="DN90" s="287"/>
      <c r="DO90" s="287"/>
      <c r="DP90" s="287"/>
      <c r="DQ90" s="287"/>
      <c r="DR90" s="287"/>
      <c r="DS90" s="287"/>
      <c r="DT90" s="287"/>
      <c r="DU90" s="287"/>
      <c r="DV90" s="287"/>
      <c r="DW90" s="287"/>
      <c r="DX90" s="287"/>
      <c r="DY90" s="287"/>
      <c r="DZ90" s="287"/>
      <c r="EA90" s="287"/>
      <c r="EB90" s="287"/>
      <c r="EC90" s="287"/>
      <c r="ED90" s="287"/>
      <c r="EE90" s="287"/>
      <c r="EF90" s="287"/>
      <c r="EG90" s="287"/>
      <c r="EH90" s="287"/>
      <c r="EI90" s="287"/>
      <c r="EJ90" s="287"/>
      <c r="EK90" s="287"/>
      <c r="EL90" s="287"/>
      <c r="EM90" s="287"/>
      <c r="EN90" s="287"/>
      <c r="EO90" s="287"/>
      <c r="EP90" s="287"/>
      <c r="EQ90" s="287"/>
      <c r="ER90" s="287"/>
      <c r="ES90" s="287"/>
      <c r="ET90" s="287"/>
      <c r="EU90" s="287"/>
      <c r="EV90" s="287"/>
      <c r="EW90" s="287"/>
      <c r="EX90" s="287"/>
      <c r="EY90" s="287"/>
      <c r="EZ90" s="287"/>
      <c r="FA90" s="287"/>
      <c r="FB90" s="287"/>
      <c r="FC90" s="287"/>
      <c r="FD90" s="287"/>
      <c r="FE90" s="287"/>
      <c r="FF90" s="287"/>
      <c r="FG90" s="287"/>
      <c r="FH90" s="287"/>
      <c r="FI90" s="287"/>
      <c r="FJ90" s="287"/>
      <c r="FK90" s="287"/>
      <c r="FL90" s="287"/>
      <c r="FM90" s="287"/>
      <c r="FN90" s="287"/>
      <c r="FO90" s="287"/>
      <c r="FP90" s="287"/>
      <c r="FQ90" s="287"/>
      <c r="FR90" s="287"/>
      <c r="FS90" s="287"/>
      <c r="FT90" s="287"/>
      <c r="FU90" s="287"/>
      <c r="FV90" s="287"/>
      <c r="FW90" s="287"/>
      <c r="FX90" s="287"/>
      <c r="FY90" s="287"/>
      <c r="FZ90" s="287"/>
      <c r="GA90" s="287"/>
      <c r="GB90" s="287"/>
      <c r="GC90" s="287"/>
      <c r="GD90" s="287"/>
      <c r="GE90" s="287"/>
      <c r="GF90" s="287"/>
      <c r="GG90" s="287"/>
      <c r="GH90" s="287"/>
      <c r="GI90" s="287"/>
      <c r="GJ90" s="287"/>
      <c r="GK90" s="287"/>
      <c r="GL90" s="287"/>
      <c r="GM90" s="287"/>
      <c r="GN90" s="287"/>
      <c r="GO90" s="287"/>
      <c r="GP90" s="287"/>
      <c r="GQ90" s="287"/>
      <c r="GR90" s="287"/>
      <c r="GS90" s="287"/>
      <c r="GT90" s="287"/>
      <c r="GU90" s="287"/>
      <c r="GV90" s="287"/>
      <c r="GW90" s="287"/>
      <c r="GX90" s="287"/>
      <c r="GY90" s="287"/>
      <c r="GZ90" s="287"/>
      <c r="HA90" s="287"/>
      <c r="HB90" s="287"/>
      <c r="HC90" s="287"/>
      <c r="HD90" s="287"/>
      <c r="HE90" s="287"/>
      <c r="HF90" s="287"/>
      <c r="HG90" s="287"/>
      <c r="HH90" s="287"/>
      <c r="HI90" s="287"/>
      <c r="HJ90" s="287"/>
      <c r="HK90" s="287"/>
      <c r="HL90" s="287"/>
      <c r="HM90" s="287"/>
      <c r="HN90" s="287"/>
      <c r="HO90" s="287"/>
      <c r="HP90" s="287"/>
      <c r="HQ90" s="287"/>
      <c r="HR90" s="287"/>
      <c r="HS90" s="287"/>
      <c r="HT90" s="287"/>
      <c r="HU90" s="287"/>
      <c r="HV90" s="287"/>
      <c r="HW90" s="287"/>
      <c r="HX90" s="287"/>
      <c r="HY90" s="287"/>
      <c r="HZ90" s="287"/>
      <c r="IA90" s="287"/>
      <c r="IB90" s="287"/>
      <c r="IC90" s="287"/>
      <c r="ID90" s="287"/>
      <c r="IE90" s="287"/>
      <c r="IF90" s="287"/>
      <c r="IG90" s="287"/>
      <c r="IH90" s="287"/>
      <c r="II90" s="287"/>
      <c r="IJ90" s="287"/>
      <c r="IK90" s="287"/>
      <c r="IL90" s="287"/>
      <c r="IM90" s="287"/>
      <c r="IN90" s="287"/>
      <c r="IO90" s="287"/>
      <c r="IP90" s="287"/>
      <c r="IQ90" s="287"/>
      <c r="IR90" s="287"/>
      <c r="IS90" s="287"/>
      <c r="IT90" s="287"/>
      <c r="IU90" s="287"/>
      <c r="IV90" s="287"/>
    </row>
    <row r="91" spans="1:256" s="288" customFormat="1" ht="12" customHeight="1">
      <c r="A91" s="309"/>
      <c r="B91" s="287"/>
      <c r="C91" s="287"/>
      <c r="D91" s="287"/>
      <c r="E91" s="287"/>
      <c r="F91" s="289"/>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c r="BR91" s="287"/>
      <c r="BS91" s="287"/>
      <c r="BT91" s="287"/>
      <c r="BU91" s="287"/>
      <c r="BV91" s="287"/>
      <c r="BW91" s="287"/>
      <c r="BX91" s="287"/>
      <c r="BY91" s="287"/>
      <c r="BZ91" s="287"/>
      <c r="CA91" s="287"/>
      <c r="CB91" s="287"/>
      <c r="CC91" s="287"/>
      <c r="CD91" s="287"/>
      <c r="CE91" s="287"/>
      <c r="CF91" s="287"/>
      <c r="CG91" s="287"/>
      <c r="CH91" s="287"/>
      <c r="CI91" s="287"/>
      <c r="CJ91" s="287"/>
      <c r="CK91" s="287"/>
      <c r="CL91" s="287"/>
      <c r="CM91" s="287"/>
      <c r="CN91" s="287"/>
      <c r="CO91" s="287"/>
      <c r="CP91" s="287"/>
      <c r="CQ91" s="287"/>
      <c r="CR91" s="287"/>
      <c r="CS91" s="287"/>
      <c r="CT91" s="287"/>
      <c r="CU91" s="287"/>
      <c r="CV91" s="287"/>
      <c r="CW91" s="287"/>
      <c r="CX91" s="287"/>
      <c r="CY91" s="287"/>
      <c r="CZ91" s="287"/>
      <c r="DA91" s="287"/>
      <c r="DB91" s="287"/>
      <c r="DC91" s="287"/>
      <c r="DD91" s="287"/>
      <c r="DE91" s="287"/>
      <c r="DF91" s="287"/>
      <c r="DG91" s="287"/>
      <c r="DH91" s="287"/>
      <c r="DI91" s="287"/>
      <c r="DJ91" s="287"/>
      <c r="DK91" s="287"/>
      <c r="DL91" s="287"/>
      <c r="DM91" s="287"/>
      <c r="DN91" s="287"/>
      <c r="DO91" s="287"/>
      <c r="DP91" s="287"/>
      <c r="DQ91" s="287"/>
      <c r="DR91" s="287"/>
      <c r="DS91" s="287"/>
      <c r="DT91" s="287"/>
      <c r="DU91" s="287"/>
      <c r="DV91" s="287"/>
      <c r="DW91" s="287"/>
      <c r="DX91" s="287"/>
      <c r="DY91" s="287"/>
      <c r="DZ91" s="287"/>
      <c r="EA91" s="287"/>
      <c r="EB91" s="287"/>
      <c r="EC91" s="287"/>
      <c r="ED91" s="287"/>
      <c r="EE91" s="287"/>
      <c r="EF91" s="287"/>
      <c r="EG91" s="287"/>
      <c r="EH91" s="287"/>
      <c r="EI91" s="287"/>
      <c r="EJ91" s="287"/>
      <c r="EK91" s="287"/>
      <c r="EL91" s="287"/>
      <c r="EM91" s="287"/>
      <c r="EN91" s="287"/>
      <c r="EO91" s="287"/>
      <c r="EP91" s="287"/>
      <c r="EQ91" s="287"/>
      <c r="ER91" s="287"/>
      <c r="ES91" s="287"/>
      <c r="ET91" s="287"/>
      <c r="EU91" s="287"/>
      <c r="EV91" s="287"/>
      <c r="EW91" s="287"/>
      <c r="EX91" s="287"/>
      <c r="EY91" s="287"/>
      <c r="EZ91" s="287"/>
      <c r="FA91" s="287"/>
      <c r="FB91" s="287"/>
      <c r="FC91" s="287"/>
      <c r="FD91" s="287"/>
      <c r="FE91" s="287"/>
      <c r="FF91" s="287"/>
      <c r="FG91" s="287"/>
      <c r="FH91" s="287"/>
      <c r="FI91" s="287"/>
      <c r="FJ91" s="287"/>
      <c r="FK91" s="287"/>
      <c r="FL91" s="287"/>
      <c r="FM91" s="287"/>
      <c r="FN91" s="287"/>
      <c r="FO91" s="287"/>
      <c r="FP91" s="287"/>
      <c r="FQ91" s="287"/>
      <c r="FR91" s="287"/>
      <c r="FS91" s="287"/>
      <c r="FT91" s="287"/>
      <c r="FU91" s="287"/>
      <c r="FV91" s="287"/>
      <c r="FW91" s="287"/>
      <c r="FX91" s="287"/>
      <c r="FY91" s="287"/>
      <c r="FZ91" s="287"/>
      <c r="GA91" s="287"/>
      <c r="GB91" s="287"/>
      <c r="GC91" s="287"/>
      <c r="GD91" s="287"/>
      <c r="GE91" s="287"/>
      <c r="GF91" s="287"/>
      <c r="GG91" s="287"/>
      <c r="GH91" s="287"/>
      <c r="GI91" s="287"/>
      <c r="GJ91" s="287"/>
      <c r="GK91" s="287"/>
      <c r="GL91" s="287"/>
      <c r="GM91" s="287"/>
      <c r="GN91" s="287"/>
      <c r="GO91" s="287"/>
      <c r="GP91" s="287"/>
      <c r="GQ91" s="287"/>
      <c r="GR91" s="287"/>
      <c r="GS91" s="287"/>
      <c r="GT91" s="287"/>
      <c r="GU91" s="287"/>
      <c r="GV91" s="287"/>
      <c r="GW91" s="287"/>
      <c r="GX91" s="287"/>
      <c r="GY91" s="287"/>
      <c r="GZ91" s="287"/>
      <c r="HA91" s="287"/>
      <c r="HB91" s="287"/>
      <c r="HC91" s="287"/>
      <c r="HD91" s="287"/>
      <c r="HE91" s="287"/>
      <c r="HF91" s="287"/>
      <c r="HG91" s="287"/>
      <c r="HH91" s="287"/>
      <c r="HI91" s="287"/>
      <c r="HJ91" s="287"/>
      <c r="HK91" s="287"/>
      <c r="HL91" s="287"/>
      <c r="HM91" s="287"/>
      <c r="HN91" s="287"/>
      <c r="HO91" s="287"/>
      <c r="HP91" s="287"/>
      <c r="HQ91" s="287"/>
      <c r="HR91" s="287"/>
      <c r="HS91" s="287"/>
      <c r="HT91" s="287"/>
      <c r="HU91" s="287"/>
      <c r="HV91" s="287"/>
      <c r="HW91" s="287"/>
      <c r="HX91" s="287"/>
      <c r="HY91" s="287"/>
      <c r="HZ91" s="287"/>
      <c r="IA91" s="287"/>
      <c r="IB91" s="287"/>
      <c r="IC91" s="287"/>
      <c r="ID91" s="287"/>
      <c r="IE91" s="287"/>
      <c r="IF91" s="287"/>
      <c r="IG91" s="287"/>
      <c r="IH91" s="287"/>
      <c r="II91" s="287"/>
      <c r="IJ91" s="287"/>
      <c r="IK91" s="287"/>
      <c r="IL91" s="287"/>
      <c r="IM91" s="287"/>
      <c r="IN91" s="287"/>
      <c r="IO91" s="287"/>
      <c r="IP91" s="287"/>
      <c r="IQ91" s="287"/>
      <c r="IR91" s="287"/>
      <c r="IS91" s="287"/>
      <c r="IT91" s="287"/>
      <c r="IU91" s="287"/>
      <c r="IV91" s="287"/>
    </row>
    <row r="92" spans="1:256" s="288" customFormat="1" ht="12" customHeight="1">
      <c r="A92" s="310"/>
      <c r="B92" s="363" t="s">
        <v>153</v>
      </c>
      <c r="C92" s="363"/>
      <c r="D92" s="364" t="s">
        <v>154</v>
      </c>
      <c r="E92" s="364"/>
      <c r="F92" s="312" t="s">
        <v>4</v>
      </c>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c r="BT92" s="287"/>
      <c r="BU92" s="287"/>
      <c r="BV92" s="287"/>
      <c r="BW92" s="287"/>
      <c r="BX92" s="287"/>
      <c r="BY92" s="287"/>
      <c r="BZ92" s="287"/>
      <c r="CA92" s="287"/>
      <c r="CB92" s="287"/>
      <c r="CC92" s="287"/>
      <c r="CD92" s="287"/>
      <c r="CE92" s="287"/>
      <c r="CF92" s="287"/>
      <c r="CG92" s="287"/>
      <c r="CH92" s="287"/>
      <c r="CI92" s="287"/>
      <c r="CJ92" s="287"/>
      <c r="CK92" s="287"/>
      <c r="CL92" s="287"/>
      <c r="CM92" s="287"/>
      <c r="CN92" s="287"/>
      <c r="CO92" s="287"/>
      <c r="CP92" s="287"/>
      <c r="CQ92" s="287"/>
      <c r="CR92" s="287"/>
      <c r="CS92" s="287"/>
      <c r="CT92" s="287"/>
      <c r="CU92" s="287"/>
      <c r="CV92" s="287"/>
      <c r="CW92" s="287"/>
      <c r="CX92" s="287"/>
      <c r="CY92" s="287"/>
      <c r="CZ92" s="287"/>
      <c r="DA92" s="287"/>
      <c r="DB92" s="287"/>
      <c r="DC92" s="287"/>
      <c r="DD92" s="287"/>
      <c r="DE92" s="287"/>
      <c r="DF92" s="287"/>
      <c r="DG92" s="287"/>
      <c r="DH92" s="287"/>
      <c r="DI92" s="287"/>
      <c r="DJ92" s="287"/>
      <c r="DK92" s="287"/>
      <c r="DL92" s="287"/>
      <c r="DM92" s="287"/>
      <c r="DN92" s="287"/>
      <c r="DO92" s="287"/>
      <c r="DP92" s="287"/>
      <c r="DQ92" s="287"/>
      <c r="DR92" s="287"/>
      <c r="DS92" s="287"/>
      <c r="DT92" s="287"/>
      <c r="DU92" s="287"/>
      <c r="DV92" s="287"/>
      <c r="DW92" s="287"/>
      <c r="DX92" s="287"/>
      <c r="DY92" s="287"/>
      <c r="DZ92" s="287"/>
      <c r="EA92" s="287"/>
      <c r="EB92" s="287"/>
      <c r="EC92" s="287"/>
      <c r="ED92" s="287"/>
      <c r="EE92" s="287"/>
      <c r="EF92" s="287"/>
      <c r="EG92" s="287"/>
      <c r="EH92" s="287"/>
      <c r="EI92" s="287"/>
      <c r="EJ92" s="287"/>
      <c r="EK92" s="287"/>
      <c r="EL92" s="287"/>
      <c r="EM92" s="287"/>
      <c r="EN92" s="287"/>
      <c r="EO92" s="287"/>
      <c r="EP92" s="287"/>
      <c r="EQ92" s="287"/>
      <c r="ER92" s="287"/>
      <c r="ES92" s="287"/>
      <c r="ET92" s="287"/>
      <c r="EU92" s="287"/>
      <c r="EV92" s="287"/>
      <c r="EW92" s="287"/>
      <c r="EX92" s="287"/>
      <c r="EY92" s="287"/>
      <c r="EZ92" s="287"/>
      <c r="FA92" s="287"/>
      <c r="FB92" s="287"/>
      <c r="FC92" s="287"/>
      <c r="FD92" s="287"/>
      <c r="FE92" s="287"/>
      <c r="FF92" s="287"/>
      <c r="FG92" s="287"/>
      <c r="FH92" s="287"/>
      <c r="FI92" s="287"/>
      <c r="FJ92" s="287"/>
      <c r="FK92" s="287"/>
      <c r="FL92" s="287"/>
      <c r="FM92" s="287"/>
      <c r="FN92" s="287"/>
      <c r="FO92" s="287"/>
      <c r="FP92" s="287"/>
      <c r="FQ92" s="287"/>
      <c r="FR92" s="287"/>
      <c r="FS92" s="287"/>
      <c r="FT92" s="287"/>
      <c r="FU92" s="287"/>
      <c r="FV92" s="287"/>
      <c r="FW92" s="287"/>
      <c r="FX92" s="287"/>
      <c r="FY92" s="287"/>
      <c r="FZ92" s="287"/>
      <c r="GA92" s="287"/>
      <c r="GB92" s="287"/>
      <c r="GC92" s="287"/>
      <c r="GD92" s="287"/>
      <c r="GE92" s="287"/>
      <c r="GF92" s="287"/>
      <c r="GG92" s="287"/>
      <c r="GH92" s="287"/>
      <c r="GI92" s="287"/>
      <c r="GJ92" s="287"/>
      <c r="GK92" s="287"/>
      <c r="GL92" s="287"/>
      <c r="GM92" s="287"/>
      <c r="GN92" s="287"/>
      <c r="GO92" s="287"/>
      <c r="GP92" s="287"/>
      <c r="GQ92" s="287"/>
      <c r="GR92" s="287"/>
      <c r="GS92" s="287"/>
      <c r="GT92" s="287"/>
      <c r="GU92" s="287"/>
      <c r="GV92" s="287"/>
      <c r="GW92" s="287"/>
      <c r="GX92" s="287"/>
      <c r="GY92" s="287"/>
      <c r="GZ92" s="287"/>
      <c r="HA92" s="287"/>
      <c r="HB92" s="287"/>
      <c r="HC92" s="287"/>
      <c r="HD92" s="287"/>
      <c r="HE92" s="287"/>
      <c r="HF92" s="287"/>
      <c r="HG92" s="287"/>
      <c r="HH92" s="287"/>
      <c r="HI92" s="287"/>
      <c r="HJ92" s="287"/>
      <c r="HK92" s="287"/>
      <c r="HL92" s="287"/>
      <c r="HM92" s="287"/>
      <c r="HN92" s="287"/>
      <c r="HO92" s="287"/>
      <c r="HP92" s="287"/>
      <c r="HQ92" s="287"/>
      <c r="HR92" s="287"/>
      <c r="HS92" s="287"/>
      <c r="HT92" s="287"/>
      <c r="HU92" s="287"/>
      <c r="HV92" s="287"/>
      <c r="HW92" s="287"/>
      <c r="HX92" s="287"/>
      <c r="HY92" s="287"/>
      <c r="HZ92" s="287"/>
      <c r="IA92" s="287"/>
      <c r="IB92" s="287"/>
      <c r="IC92" s="287"/>
      <c r="ID92" s="287"/>
      <c r="IE92" s="287"/>
      <c r="IF92" s="287"/>
      <c r="IG92" s="287"/>
      <c r="IH92" s="287"/>
      <c r="II92" s="287"/>
      <c r="IJ92" s="287"/>
      <c r="IK92" s="287"/>
      <c r="IL92" s="287"/>
      <c r="IM92" s="287"/>
      <c r="IN92" s="287"/>
      <c r="IO92" s="287"/>
      <c r="IP92" s="287"/>
      <c r="IQ92" s="287"/>
      <c r="IR92" s="287"/>
      <c r="IS92" s="287"/>
      <c r="IT92" s="287"/>
      <c r="IU92" s="287"/>
      <c r="IV92" s="287"/>
    </row>
    <row r="93" spans="1:6" s="287" customFormat="1" ht="12" customHeight="1">
      <c r="A93" s="313" t="s">
        <v>194</v>
      </c>
      <c r="B93" s="311" t="s">
        <v>13</v>
      </c>
      <c r="C93" s="311" t="s">
        <v>27</v>
      </c>
      <c r="D93" s="311" t="s">
        <v>13</v>
      </c>
      <c r="E93" s="311" t="s">
        <v>27</v>
      </c>
      <c r="F93" s="312" t="s">
        <v>13</v>
      </c>
    </row>
    <row r="94" spans="1:256" s="287" customFormat="1" ht="12" customHeight="1">
      <c r="A94" s="288" t="s">
        <v>42</v>
      </c>
      <c r="B94" s="298">
        <v>388</v>
      </c>
      <c r="C94" s="317">
        <f>B94/$F94*100</f>
        <v>52.1505376344086</v>
      </c>
      <c r="D94" s="298">
        <v>356</v>
      </c>
      <c r="E94" s="317">
        <f>D94/$F94*100</f>
        <v>47.8494623655914</v>
      </c>
      <c r="F94" s="301">
        <f>SUM(D94,B94)</f>
        <v>744</v>
      </c>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8"/>
      <c r="CT94" s="288"/>
      <c r="CU94" s="288"/>
      <c r="CV94" s="288"/>
      <c r="CW94" s="288"/>
      <c r="CX94" s="288"/>
      <c r="CY94" s="288"/>
      <c r="CZ94" s="288"/>
      <c r="DA94" s="288"/>
      <c r="DB94" s="288"/>
      <c r="DC94" s="288"/>
      <c r="DD94" s="288"/>
      <c r="DE94" s="288"/>
      <c r="DF94" s="288"/>
      <c r="DG94" s="288"/>
      <c r="DH94" s="288"/>
      <c r="DI94" s="288"/>
      <c r="DJ94" s="288"/>
      <c r="DK94" s="288"/>
      <c r="DL94" s="288"/>
      <c r="DM94" s="288"/>
      <c r="DN94" s="288"/>
      <c r="DO94" s="288"/>
      <c r="DP94" s="288"/>
      <c r="DQ94" s="288"/>
      <c r="DR94" s="288"/>
      <c r="DS94" s="288"/>
      <c r="DT94" s="288"/>
      <c r="DU94" s="288"/>
      <c r="DV94" s="288"/>
      <c r="DW94" s="288"/>
      <c r="DX94" s="288"/>
      <c r="DY94" s="288"/>
      <c r="DZ94" s="288"/>
      <c r="EA94" s="288"/>
      <c r="EB94" s="288"/>
      <c r="EC94" s="288"/>
      <c r="ED94" s="288"/>
      <c r="EE94" s="288"/>
      <c r="EF94" s="288"/>
      <c r="EG94" s="288"/>
      <c r="EH94" s="288"/>
      <c r="EI94" s="288"/>
      <c r="EJ94" s="288"/>
      <c r="EK94" s="288"/>
      <c r="EL94" s="288"/>
      <c r="EM94" s="288"/>
      <c r="EN94" s="288"/>
      <c r="EO94" s="288"/>
      <c r="EP94" s="288"/>
      <c r="EQ94" s="288"/>
      <c r="ER94" s="288"/>
      <c r="ES94" s="288"/>
      <c r="ET94" s="288"/>
      <c r="EU94" s="288"/>
      <c r="EV94" s="288"/>
      <c r="EW94" s="288"/>
      <c r="EX94" s="288"/>
      <c r="EY94" s="288"/>
      <c r="EZ94" s="288"/>
      <c r="FA94" s="288"/>
      <c r="FB94" s="288"/>
      <c r="FC94" s="288"/>
      <c r="FD94" s="288"/>
      <c r="FE94" s="288"/>
      <c r="FF94" s="288"/>
      <c r="FG94" s="288"/>
      <c r="FH94" s="288"/>
      <c r="FI94" s="288"/>
      <c r="FJ94" s="288"/>
      <c r="FK94" s="288"/>
      <c r="FL94" s="288"/>
      <c r="FM94" s="288"/>
      <c r="FN94" s="288"/>
      <c r="FO94" s="288"/>
      <c r="FP94" s="288"/>
      <c r="FQ94" s="288"/>
      <c r="FR94" s="288"/>
      <c r="FS94" s="288"/>
      <c r="FT94" s="288"/>
      <c r="FU94" s="288"/>
      <c r="FV94" s="288"/>
      <c r="FW94" s="288"/>
      <c r="FX94" s="288"/>
      <c r="FY94" s="288"/>
      <c r="FZ94" s="288"/>
      <c r="GA94" s="288"/>
      <c r="GB94" s="288"/>
      <c r="GC94" s="288"/>
      <c r="GD94" s="288"/>
      <c r="GE94" s="288"/>
      <c r="GF94" s="288"/>
      <c r="GG94" s="288"/>
      <c r="GH94" s="288"/>
      <c r="GI94" s="288"/>
      <c r="GJ94" s="288"/>
      <c r="GK94" s="288"/>
      <c r="GL94" s="288"/>
      <c r="GM94" s="288"/>
      <c r="GN94" s="288"/>
      <c r="GO94" s="288"/>
      <c r="GP94" s="288"/>
      <c r="GQ94" s="288"/>
      <c r="GR94" s="288"/>
      <c r="GS94" s="288"/>
      <c r="GT94" s="288"/>
      <c r="GU94" s="288"/>
      <c r="GV94" s="288"/>
      <c r="GW94" s="288"/>
      <c r="GX94" s="288"/>
      <c r="GY94" s="288"/>
      <c r="GZ94" s="288"/>
      <c r="HA94" s="288"/>
      <c r="HB94" s="288"/>
      <c r="HC94" s="288"/>
      <c r="HD94" s="288"/>
      <c r="HE94" s="288"/>
      <c r="HF94" s="288"/>
      <c r="HG94" s="288"/>
      <c r="HH94" s="288"/>
      <c r="HI94" s="288"/>
      <c r="HJ94" s="288"/>
      <c r="HK94" s="288"/>
      <c r="HL94" s="288"/>
      <c r="HM94" s="288"/>
      <c r="HN94" s="288"/>
      <c r="HO94" s="288"/>
      <c r="HP94" s="288"/>
      <c r="HQ94" s="288"/>
      <c r="HR94" s="288"/>
      <c r="HS94" s="288"/>
      <c r="HT94" s="288"/>
      <c r="HU94" s="288"/>
      <c r="HV94" s="288"/>
      <c r="HW94" s="288"/>
      <c r="HX94" s="288"/>
      <c r="HY94" s="288"/>
      <c r="HZ94" s="288"/>
      <c r="IA94" s="288"/>
      <c r="IB94" s="288"/>
      <c r="IC94" s="288"/>
      <c r="ID94" s="288"/>
      <c r="IE94" s="288"/>
      <c r="IF94" s="288"/>
      <c r="IG94" s="288"/>
      <c r="IH94" s="288"/>
      <c r="II94" s="288"/>
      <c r="IJ94" s="288"/>
      <c r="IK94" s="288"/>
      <c r="IL94" s="288"/>
      <c r="IM94" s="288"/>
      <c r="IN94" s="288"/>
      <c r="IO94" s="288"/>
      <c r="IP94" s="288"/>
      <c r="IQ94" s="288"/>
      <c r="IR94" s="288"/>
      <c r="IS94" s="288"/>
      <c r="IT94" s="288"/>
      <c r="IU94" s="288"/>
      <c r="IV94" s="288"/>
    </row>
    <row r="95" spans="1:256" s="287" customFormat="1" ht="12" customHeight="1">
      <c r="A95" s="288" t="s">
        <v>43</v>
      </c>
      <c r="B95" s="298">
        <v>161</v>
      </c>
      <c r="C95" s="317">
        <f>B95/$F95*100</f>
        <v>52.27272727272727</v>
      </c>
      <c r="D95" s="298">
        <v>147</v>
      </c>
      <c r="E95" s="317">
        <f>D95/$F95*100</f>
        <v>47.72727272727273</v>
      </c>
      <c r="F95" s="301">
        <f>SUM(D95,B95)</f>
        <v>308</v>
      </c>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c r="CO95" s="288"/>
      <c r="CP95" s="288"/>
      <c r="CQ95" s="288"/>
      <c r="CR95" s="288"/>
      <c r="CS95" s="288"/>
      <c r="CT95" s="288"/>
      <c r="CU95" s="288"/>
      <c r="CV95" s="288"/>
      <c r="CW95" s="288"/>
      <c r="CX95" s="288"/>
      <c r="CY95" s="288"/>
      <c r="CZ95" s="288"/>
      <c r="DA95" s="288"/>
      <c r="DB95" s="288"/>
      <c r="DC95" s="288"/>
      <c r="DD95" s="288"/>
      <c r="DE95" s="288"/>
      <c r="DF95" s="288"/>
      <c r="DG95" s="288"/>
      <c r="DH95" s="288"/>
      <c r="DI95" s="288"/>
      <c r="DJ95" s="288"/>
      <c r="DK95" s="288"/>
      <c r="DL95" s="288"/>
      <c r="DM95" s="288"/>
      <c r="DN95" s="288"/>
      <c r="DO95" s="288"/>
      <c r="DP95" s="288"/>
      <c r="DQ95" s="288"/>
      <c r="DR95" s="288"/>
      <c r="DS95" s="288"/>
      <c r="DT95" s="288"/>
      <c r="DU95" s="288"/>
      <c r="DV95" s="288"/>
      <c r="DW95" s="288"/>
      <c r="DX95" s="288"/>
      <c r="DY95" s="288"/>
      <c r="DZ95" s="288"/>
      <c r="EA95" s="288"/>
      <c r="EB95" s="288"/>
      <c r="EC95" s="288"/>
      <c r="ED95" s="288"/>
      <c r="EE95" s="288"/>
      <c r="EF95" s="288"/>
      <c r="EG95" s="288"/>
      <c r="EH95" s="288"/>
      <c r="EI95" s="288"/>
      <c r="EJ95" s="288"/>
      <c r="EK95" s="288"/>
      <c r="EL95" s="288"/>
      <c r="EM95" s="288"/>
      <c r="EN95" s="288"/>
      <c r="EO95" s="288"/>
      <c r="EP95" s="288"/>
      <c r="EQ95" s="288"/>
      <c r="ER95" s="288"/>
      <c r="ES95" s="288"/>
      <c r="ET95" s="288"/>
      <c r="EU95" s="288"/>
      <c r="EV95" s="288"/>
      <c r="EW95" s="288"/>
      <c r="EX95" s="288"/>
      <c r="EY95" s="288"/>
      <c r="EZ95" s="288"/>
      <c r="FA95" s="288"/>
      <c r="FB95" s="288"/>
      <c r="FC95" s="288"/>
      <c r="FD95" s="288"/>
      <c r="FE95" s="288"/>
      <c r="FF95" s="288"/>
      <c r="FG95" s="288"/>
      <c r="FH95" s="288"/>
      <c r="FI95" s="288"/>
      <c r="FJ95" s="288"/>
      <c r="FK95" s="288"/>
      <c r="FL95" s="288"/>
      <c r="FM95" s="288"/>
      <c r="FN95" s="288"/>
      <c r="FO95" s="288"/>
      <c r="FP95" s="288"/>
      <c r="FQ95" s="288"/>
      <c r="FR95" s="288"/>
      <c r="FS95" s="288"/>
      <c r="FT95" s="288"/>
      <c r="FU95" s="288"/>
      <c r="FV95" s="288"/>
      <c r="FW95" s="288"/>
      <c r="FX95" s="288"/>
      <c r="FY95" s="288"/>
      <c r="FZ95" s="288"/>
      <c r="GA95" s="288"/>
      <c r="GB95" s="288"/>
      <c r="GC95" s="288"/>
      <c r="GD95" s="288"/>
      <c r="GE95" s="288"/>
      <c r="GF95" s="288"/>
      <c r="GG95" s="288"/>
      <c r="GH95" s="288"/>
      <c r="GI95" s="288"/>
      <c r="GJ95" s="288"/>
      <c r="GK95" s="288"/>
      <c r="GL95" s="288"/>
      <c r="GM95" s="288"/>
      <c r="GN95" s="288"/>
      <c r="GO95" s="288"/>
      <c r="GP95" s="288"/>
      <c r="GQ95" s="288"/>
      <c r="GR95" s="288"/>
      <c r="GS95" s="288"/>
      <c r="GT95" s="288"/>
      <c r="GU95" s="288"/>
      <c r="GV95" s="288"/>
      <c r="GW95" s="288"/>
      <c r="GX95" s="288"/>
      <c r="GY95" s="288"/>
      <c r="GZ95" s="288"/>
      <c r="HA95" s="288"/>
      <c r="HB95" s="288"/>
      <c r="HC95" s="288"/>
      <c r="HD95" s="288"/>
      <c r="HE95" s="288"/>
      <c r="HF95" s="288"/>
      <c r="HG95" s="288"/>
      <c r="HH95" s="288"/>
      <c r="HI95" s="288"/>
      <c r="HJ95" s="288"/>
      <c r="HK95" s="288"/>
      <c r="HL95" s="288"/>
      <c r="HM95" s="288"/>
      <c r="HN95" s="288"/>
      <c r="HO95" s="288"/>
      <c r="HP95" s="288"/>
      <c r="HQ95" s="288"/>
      <c r="HR95" s="288"/>
      <c r="HS95" s="288"/>
      <c r="HT95" s="288"/>
      <c r="HU95" s="288"/>
      <c r="HV95" s="288"/>
      <c r="HW95" s="288"/>
      <c r="HX95" s="288"/>
      <c r="HY95" s="288"/>
      <c r="HZ95" s="288"/>
      <c r="IA95" s="288"/>
      <c r="IB95" s="288"/>
      <c r="IC95" s="288"/>
      <c r="ID95" s="288"/>
      <c r="IE95" s="288"/>
      <c r="IF95" s="288"/>
      <c r="IG95" s="288"/>
      <c r="IH95" s="288"/>
      <c r="II95" s="288"/>
      <c r="IJ95" s="288"/>
      <c r="IK95" s="288"/>
      <c r="IL95" s="288"/>
      <c r="IM95" s="288"/>
      <c r="IN95" s="288"/>
      <c r="IO95" s="288"/>
      <c r="IP95" s="288"/>
      <c r="IQ95" s="288"/>
      <c r="IR95" s="288"/>
      <c r="IS95" s="288"/>
      <c r="IT95" s="288"/>
      <c r="IU95" s="288"/>
      <c r="IV95" s="288"/>
    </row>
    <row r="96" spans="1:256" s="287" customFormat="1" ht="12" customHeight="1">
      <c r="A96" s="288" t="s">
        <v>63</v>
      </c>
      <c r="B96" s="298">
        <v>172</v>
      </c>
      <c r="C96" s="317">
        <f>B96/$F96*100</f>
        <v>52.121212121212125</v>
      </c>
      <c r="D96" s="298">
        <v>158</v>
      </c>
      <c r="E96" s="317">
        <f>D96/$F96*100</f>
        <v>47.878787878787875</v>
      </c>
      <c r="F96" s="301">
        <f>SUM(D96,B96)</f>
        <v>330</v>
      </c>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8"/>
      <c r="CZ96" s="288"/>
      <c r="DA96" s="288"/>
      <c r="DB96" s="288"/>
      <c r="DC96" s="288"/>
      <c r="DD96" s="288"/>
      <c r="DE96" s="288"/>
      <c r="DF96" s="288"/>
      <c r="DG96" s="288"/>
      <c r="DH96" s="288"/>
      <c r="DI96" s="288"/>
      <c r="DJ96" s="288"/>
      <c r="DK96" s="288"/>
      <c r="DL96" s="288"/>
      <c r="DM96" s="288"/>
      <c r="DN96" s="288"/>
      <c r="DO96" s="288"/>
      <c r="DP96" s="288"/>
      <c r="DQ96" s="288"/>
      <c r="DR96" s="288"/>
      <c r="DS96" s="288"/>
      <c r="DT96" s="288"/>
      <c r="DU96" s="288"/>
      <c r="DV96" s="288"/>
      <c r="DW96" s="288"/>
      <c r="DX96" s="288"/>
      <c r="DY96" s="288"/>
      <c r="DZ96" s="288"/>
      <c r="EA96" s="288"/>
      <c r="EB96" s="288"/>
      <c r="EC96" s="288"/>
      <c r="ED96" s="288"/>
      <c r="EE96" s="288"/>
      <c r="EF96" s="288"/>
      <c r="EG96" s="288"/>
      <c r="EH96" s="288"/>
      <c r="EI96" s="288"/>
      <c r="EJ96" s="288"/>
      <c r="EK96" s="288"/>
      <c r="EL96" s="288"/>
      <c r="EM96" s="288"/>
      <c r="EN96" s="288"/>
      <c r="EO96" s="288"/>
      <c r="EP96" s="288"/>
      <c r="EQ96" s="288"/>
      <c r="ER96" s="288"/>
      <c r="ES96" s="288"/>
      <c r="ET96" s="288"/>
      <c r="EU96" s="288"/>
      <c r="EV96" s="288"/>
      <c r="EW96" s="288"/>
      <c r="EX96" s="288"/>
      <c r="EY96" s="288"/>
      <c r="EZ96" s="288"/>
      <c r="FA96" s="288"/>
      <c r="FB96" s="288"/>
      <c r="FC96" s="288"/>
      <c r="FD96" s="288"/>
      <c r="FE96" s="288"/>
      <c r="FF96" s="288"/>
      <c r="FG96" s="288"/>
      <c r="FH96" s="288"/>
      <c r="FI96" s="288"/>
      <c r="FJ96" s="288"/>
      <c r="FK96" s="288"/>
      <c r="FL96" s="288"/>
      <c r="FM96" s="288"/>
      <c r="FN96" s="288"/>
      <c r="FO96" s="288"/>
      <c r="FP96" s="288"/>
      <c r="FQ96" s="288"/>
      <c r="FR96" s="288"/>
      <c r="FS96" s="288"/>
      <c r="FT96" s="288"/>
      <c r="FU96" s="288"/>
      <c r="FV96" s="288"/>
      <c r="FW96" s="288"/>
      <c r="FX96" s="288"/>
      <c r="FY96" s="288"/>
      <c r="FZ96" s="288"/>
      <c r="GA96" s="288"/>
      <c r="GB96" s="288"/>
      <c r="GC96" s="288"/>
      <c r="GD96" s="288"/>
      <c r="GE96" s="288"/>
      <c r="GF96" s="288"/>
      <c r="GG96" s="288"/>
      <c r="GH96" s="288"/>
      <c r="GI96" s="288"/>
      <c r="GJ96" s="288"/>
      <c r="GK96" s="288"/>
      <c r="GL96" s="288"/>
      <c r="GM96" s="288"/>
      <c r="GN96" s="288"/>
      <c r="GO96" s="288"/>
      <c r="GP96" s="288"/>
      <c r="GQ96" s="288"/>
      <c r="GR96" s="288"/>
      <c r="GS96" s="288"/>
      <c r="GT96" s="288"/>
      <c r="GU96" s="288"/>
      <c r="GV96" s="288"/>
      <c r="GW96" s="288"/>
      <c r="GX96" s="288"/>
      <c r="GY96" s="288"/>
      <c r="GZ96" s="288"/>
      <c r="HA96" s="288"/>
      <c r="HB96" s="288"/>
      <c r="HC96" s="288"/>
      <c r="HD96" s="288"/>
      <c r="HE96" s="288"/>
      <c r="HF96" s="288"/>
      <c r="HG96" s="288"/>
      <c r="HH96" s="288"/>
      <c r="HI96" s="288"/>
      <c r="HJ96" s="288"/>
      <c r="HK96" s="288"/>
      <c r="HL96" s="288"/>
      <c r="HM96" s="288"/>
      <c r="HN96" s="288"/>
      <c r="HO96" s="288"/>
      <c r="HP96" s="288"/>
      <c r="HQ96" s="288"/>
      <c r="HR96" s="288"/>
      <c r="HS96" s="288"/>
      <c r="HT96" s="288"/>
      <c r="HU96" s="288"/>
      <c r="HV96" s="288"/>
      <c r="HW96" s="288"/>
      <c r="HX96" s="288"/>
      <c r="HY96" s="288"/>
      <c r="HZ96" s="288"/>
      <c r="IA96" s="288"/>
      <c r="IB96" s="288"/>
      <c r="IC96" s="288"/>
      <c r="ID96" s="288"/>
      <c r="IE96" s="288"/>
      <c r="IF96" s="288"/>
      <c r="IG96" s="288"/>
      <c r="IH96" s="288"/>
      <c r="II96" s="288"/>
      <c r="IJ96" s="288"/>
      <c r="IK96" s="288"/>
      <c r="IL96" s="288"/>
      <c r="IM96" s="288"/>
      <c r="IN96" s="288"/>
      <c r="IO96" s="288"/>
      <c r="IP96" s="288"/>
      <c r="IQ96" s="288"/>
      <c r="IR96" s="288"/>
      <c r="IS96" s="288"/>
      <c r="IT96" s="288"/>
      <c r="IU96" s="288"/>
      <c r="IV96" s="288"/>
    </row>
    <row r="97" spans="1:256" s="287" customFormat="1" ht="12" customHeight="1" thickBot="1">
      <c r="A97" s="288" t="s">
        <v>64</v>
      </c>
      <c r="B97" s="298">
        <v>23</v>
      </c>
      <c r="C97" s="317">
        <f>B97/$F97*100</f>
        <v>58.97435897435898</v>
      </c>
      <c r="D97" s="298">
        <v>16</v>
      </c>
      <c r="E97" s="317">
        <f>D97/$F97*100</f>
        <v>41.02564102564102</v>
      </c>
      <c r="F97" s="301">
        <f>SUM(D97,B97)</f>
        <v>39</v>
      </c>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88"/>
      <c r="CT97" s="288"/>
      <c r="CU97" s="288"/>
      <c r="CV97" s="288"/>
      <c r="CW97" s="288"/>
      <c r="CX97" s="288"/>
      <c r="CY97" s="288"/>
      <c r="CZ97" s="288"/>
      <c r="DA97" s="288"/>
      <c r="DB97" s="288"/>
      <c r="DC97" s="288"/>
      <c r="DD97" s="288"/>
      <c r="DE97" s="288"/>
      <c r="DF97" s="288"/>
      <c r="DG97" s="288"/>
      <c r="DH97" s="288"/>
      <c r="DI97" s="288"/>
      <c r="DJ97" s="288"/>
      <c r="DK97" s="288"/>
      <c r="DL97" s="288"/>
      <c r="DM97" s="288"/>
      <c r="DN97" s="288"/>
      <c r="DO97" s="288"/>
      <c r="DP97" s="288"/>
      <c r="DQ97" s="288"/>
      <c r="DR97" s="288"/>
      <c r="DS97" s="288"/>
      <c r="DT97" s="288"/>
      <c r="DU97" s="288"/>
      <c r="DV97" s="288"/>
      <c r="DW97" s="288"/>
      <c r="DX97" s="288"/>
      <c r="DY97" s="288"/>
      <c r="DZ97" s="288"/>
      <c r="EA97" s="288"/>
      <c r="EB97" s="288"/>
      <c r="EC97" s="288"/>
      <c r="ED97" s="288"/>
      <c r="EE97" s="288"/>
      <c r="EF97" s="288"/>
      <c r="EG97" s="288"/>
      <c r="EH97" s="288"/>
      <c r="EI97" s="288"/>
      <c r="EJ97" s="288"/>
      <c r="EK97" s="288"/>
      <c r="EL97" s="288"/>
      <c r="EM97" s="288"/>
      <c r="EN97" s="288"/>
      <c r="EO97" s="288"/>
      <c r="EP97" s="288"/>
      <c r="EQ97" s="288"/>
      <c r="ER97" s="288"/>
      <c r="ES97" s="288"/>
      <c r="ET97" s="288"/>
      <c r="EU97" s="288"/>
      <c r="EV97" s="288"/>
      <c r="EW97" s="288"/>
      <c r="EX97" s="288"/>
      <c r="EY97" s="288"/>
      <c r="EZ97" s="288"/>
      <c r="FA97" s="288"/>
      <c r="FB97" s="288"/>
      <c r="FC97" s="288"/>
      <c r="FD97" s="288"/>
      <c r="FE97" s="288"/>
      <c r="FF97" s="288"/>
      <c r="FG97" s="288"/>
      <c r="FH97" s="288"/>
      <c r="FI97" s="288"/>
      <c r="FJ97" s="288"/>
      <c r="FK97" s="288"/>
      <c r="FL97" s="288"/>
      <c r="FM97" s="288"/>
      <c r="FN97" s="288"/>
      <c r="FO97" s="288"/>
      <c r="FP97" s="288"/>
      <c r="FQ97" s="288"/>
      <c r="FR97" s="288"/>
      <c r="FS97" s="288"/>
      <c r="FT97" s="288"/>
      <c r="FU97" s="288"/>
      <c r="FV97" s="288"/>
      <c r="FW97" s="288"/>
      <c r="FX97" s="288"/>
      <c r="FY97" s="288"/>
      <c r="FZ97" s="288"/>
      <c r="GA97" s="288"/>
      <c r="GB97" s="288"/>
      <c r="GC97" s="288"/>
      <c r="GD97" s="288"/>
      <c r="GE97" s="288"/>
      <c r="GF97" s="288"/>
      <c r="GG97" s="288"/>
      <c r="GH97" s="288"/>
      <c r="GI97" s="288"/>
      <c r="GJ97" s="288"/>
      <c r="GK97" s="288"/>
      <c r="GL97" s="288"/>
      <c r="GM97" s="288"/>
      <c r="GN97" s="288"/>
      <c r="GO97" s="288"/>
      <c r="GP97" s="288"/>
      <c r="GQ97" s="288"/>
      <c r="GR97" s="288"/>
      <c r="GS97" s="288"/>
      <c r="GT97" s="288"/>
      <c r="GU97" s="288"/>
      <c r="GV97" s="288"/>
      <c r="GW97" s="288"/>
      <c r="GX97" s="288"/>
      <c r="GY97" s="288"/>
      <c r="GZ97" s="288"/>
      <c r="HA97" s="288"/>
      <c r="HB97" s="288"/>
      <c r="HC97" s="288"/>
      <c r="HD97" s="288"/>
      <c r="HE97" s="288"/>
      <c r="HF97" s="288"/>
      <c r="HG97" s="288"/>
      <c r="HH97" s="288"/>
      <c r="HI97" s="288"/>
      <c r="HJ97" s="288"/>
      <c r="HK97" s="288"/>
      <c r="HL97" s="288"/>
      <c r="HM97" s="288"/>
      <c r="HN97" s="288"/>
      <c r="HO97" s="288"/>
      <c r="HP97" s="288"/>
      <c r="HQ97" s="288"/>
      <c r="HR97" s="288"/>
      <c r="HS97" s="288"/>
      <c r="HT97" s="288"/>
      <c r="HU97" s="288"/>
      <c r="HV97" s="288"/>
      <c r="HW97" s="288"/>
      <c r="HX97" s="288"/>
      <c r="HY97" s="288"/>
      <c r="HZ97" s="288"/>
      <c r="IA97" s="288"/>
      <c r="IB97" s="288"/>
      <c r="IC97" s="288"/>
      <c r="ID97" s="288"/>
      <c r="IE97" s="288"/>
      <c r="IF97" s="288"/>
      <c r="IG97" s="288"/>
      <c r="IH97" s="288"/>
      <c r="II97" s="288"/>
      <c r="IJ97" s="288"/>
      <c r="IK97" s="288"/>
      <c r="IL97" s="288"/>
      <c r="IM97" s="288"/>
      <c r="IN97" s="288"/>
      <c r="IO97" s="288"/>
      <c r="IP97" s="288"/>
      <c r="IQ97" s="288"/>
      <c r="IR97" s="288"/>
      <c r="IS97" s="288"/>
      <c r="IT97" s="288"/>
      <c r="IU97" s="288"/>
      <c r="IV97" s="288"/>
    </row>
    <row r="98" spans="1:6" s="287" customFormat="1" ht="12" customHeight="1" thickTop="1">
      <c r="A98" s="329" t="s">
        <v>226</v>
      </c>
      <c r="B98" s="330">
        <v>19</v>
      </c>
      <c r="C98" s="331">
        <f>B98/$F98*100</f>
        <v>76</v>
      </c>
      <c r="D98" s="330">
        <v>6</v>
      </c>
      <c r="E98" s="331">
        <f>D98/$F98*100</f>
        <v>24</v>
      </c>
      <c r="F98" s="332">
        <f>SUM(D98,B98)</f>
        <v>25</v>
      </c>
    </row>
    <row r="99" spans="2:256" s="288" customFormat="1" ht="9.75">
      <c r="B99" s="325"/>
      <c r="C99" s="326"/>
      <c r="D99" s="325"/>
      <c r="E99" s="326"/>
      <c r="F99" s="32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7"/>
      <c r="BY99" s="287"/>
      <c r="BZ99" s="287"/>
      <c r="CA99" s="287"/>
      <c r="CB99" s="287"/>
      <c r="CC99" s="287"/>
      <c r="CD99" s="287"/>
      <c r="CE99" s="287"/>
      <c r="CF99" s="287"/>
      <c r="CG99" s="287"/>
      <c r="CH99" s="287"/>
      <c r="CI99" s="287"/>
      <c r="CJ99" s="287"/>
      <c r="CK99" s="287"/>
      <c r="CL99" s="287"/>
      <c r="CM99" s="287"/>
      <c r="CN99" s="287"/>
      <c r="CO99" s="287"/>
      <c r="CP99" s="287"/>
      <c r="CQ99" s="287"/>
      <c r="CR99" s="287"/>
      <c r="CS99" s="287"/>
      <c r="CT99" s="287"/>
      <c r="CU99" s="287"/>
      <c r="CV99" s="287"/>
      <c r="CW99" s="287"/>
      <c r="CX99" s="287"/>
      <c r="CY99" s="287"/>
      <c r="CZ99" s="287"/>
      <c r="DA99" s="287"/>
      <c r="DB99" s="287"/>
      <c r="DC99" s="287"/>
      <c r="DD99" s="287"/>
      <c r="DE99" s="287"/>
      <c r="DF99" s="287"/>
      <c r="DG99" s="287"/>
      <c r="DH99" s="287"/>
      <c r="DI99" s="287"/>
      <c r="DJ99" s="287"/>
      <c r="DK99" s="287"/>
      <c r="DL99" s="287"/>
      <c r="DM99" s="287"/>
      <c r="DN99" s="287"/>
      <c r="DO99" s="287"/>
      <c r="DP99" s="287"/>
      <c r="DQ99" s="287"/>
      <c r="DR99" s="287"/>
      <c r="DS99" s="287"/>
      <c r="DT99" s="287"/>
      <c r="DU99" s="287"/>
      <c r="DV99" s="287"/>
      <c r="DW99" s="287"/>
      <c r="DX99" s="287"/>
      <c r="DY99" s="287"/>
      <c r="DZ99" s="287"/>
      <c r="EA99" s="287"/>
      <c r="EB99" s="287"/>
      <c r="EC99" s="287"/>
      <c r="ED99" s="287"/>
      <c r="EE99" s="287"/>
      <c r="EF99" s="287"/>
      <c r="EG99" s="287"/>
      <c r="EH99" s="287"/>
      <c r="EI99" s="287"/>
      <c r="EJ99" s="287"/>
      <c r="EK99" s="287"/>
      <c r="EL99" s="287"/>
      <c r="EM99" s="287"/>
      <c r="EN99" s="287"/>
      <c r="EO99" s="287"/>
      <c r="EP99" s="287"/>
      <c r="EQ99" s="287"/>
      <c r="ER99" s="287"/>
      <c r="ES99" s="287"/>
      <c r="ET99" s="287"/>
      <c r="EU99" s="287"/>
      <c r="EV99" s="287"/>
      <c r="EW99" s="287"/>
      <c r="EX99" s="287"/>
      <c r="EY99" s="287"/>
      <c r="EZ99" s="287"/>
      <c r="FA99" s="287"/>
      <c r="FB99" s="287"/>
      <c r="FC99" s="287"/>
      <c r="FD99" s="287"/>
      <c r="FE99" s="287"/>
      <c r="FF99" s="287"/>
      <c r="FG99" s="287"/>
      <c r="FH99" s="287"/>
      <c r="FI99" s="287"/>
      <c r="FJ99" s="287"/>
      <c r="FK99" s="287"/>
      <c r="FL99" s="287"/>
      <c r="FM99" s="287"/>
      <c r="FN99" s="287"/>
      <c r="FO99" s="287"/>
      <c r="FP99" s="287"/>
      <c r="FQ99" s="287"/>
      <c r="FR99" s="287"/>
      <c r="FS99" s="287"/>
      <c r="FT99" s="287"/>
      <c r="FU99" s="287"/>
      <c r="FV99" s="287"/>
      <c r="FW99" s="287"/>
      <c r="FX99" s="287"/>
      <c r="FY99" s="287"/>
      <c r="FZ99" s="287"/>
      <c r="GA99" s="287"/>
      <c r="GB99" s="287"/>
      <c r="GC99" s="287"/>
      <c r="GD99" s="287"/>
      <c r="GE99" s="287"/>
      <c r="GF99" s="287"/>
      <c r="GG99" s="287"/>
      <c r="GH99" s="287"/>
      <c r="GI99" s="287"/>
      <c r="GJ99" s="287"/>
      <c r="GK99" s="287"/>
      <c r="GL99" s="287"/>
      <c r="GM99" s="287"/>
      <c r="GN99" s="287"/>
      <c r="GO99" s="287"/>
      <c r="GP99" s="287"/>
      <c r="GQ99" s="287"/>
      <c r="GR99" s="287"/>
      <c r="GS99" s="287"/>
      <c r="GT99" s="287"/>
      <c r="GU99" s="287"/>
      <c r="GV99" s="287"/>
      <c r="GW99" s="287"/>
      <c r="GX99" s="287"/>
      <c r="GY99" s="287"/>
      <c r="GZ99" s="287"/>
      <c r="HA99" s="287"/>
      <c r="HB99" s="287"/>
      <c r="HC99" s="287"/>
      <c r="HD99" s="287"/>
      <c r="HE99" s="287"/>
      <c r="HF99" s="287"/>
      <c r="HG99" s="287"/>
      <c r="HH99" s="287"/>
      <c r="HI99" s="287"/>
      <c r="HJ99" s="287"/>
      <c r="HK99" s="287"/>
      <c r="HL99" s="287"/>
      <c r="HM99" s="287"/>
      <c r="HN99" s="287"/>
      <c r="HO99" s="287"/>
      <c r="HP99" s="287"/>
      <c r="HQ99" s="287"/>
      <c r="HR99" s="287"/>
      <c r="HS99" s="287"/>
      <c r="HT99" s="287"/>
      <c r="HU99" s="287"/>
      <c r="HV99" s="287"/>
      <c r="HW99" s="287"/>
      <c r="HX99" s="287"/>
      <c r="HY99" s="287"/>
      <c r="HZ99" s="287"/>
      <c r="IA99" s="287"/>
      <c r="IB99" s="287"/>
      <c r="IC99" s="287"/>
      <c r="ID99" s="287"/>
      <c r="IE99" s="287"/>
      <c r="IF99" s="287"/>
      <c r="IG99" s="287"/>
      <c r="IH99" s="287"/>
      <c r="II99" s="287"/>
      <c r="IJ99" s="287"/>
      <c r="IK99" s="287"/>
      <c r="IL99" s="287"/>
      <c r="IM99" s="287"/>
      <c r="IN99" s="287"/>
      <c r="IO99" s="287"/>
      <c r="IP99" s="287"/>
      <c r="IQ99" s="287"/>
      <c r="IR99" s="287"/>
      <c r="IS99" s="287"/>
      <c r="IT99" s="287"/>
      <c r="IU99" s="287"/>
      <c r="IV99" s="287"/>
    </row>
    <row r="100" spans="1:256" s="288" customFormat="1" ht="12" customHeight="1">
      <c r="A100" s="361" t="s">
        <v>233</v>
      </c>
      <c r="B100" s="361"/>
      <c r="C100" s="361"/>
      <c r="D100" s="361"/>
      <c r="E100" s="361"/>
      <c r="F100" s="361"/>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c r="BV100" s="287"/>
      <c r="BW100" s="287"/>
      <c r="BX100" s="287"/>
      <c r="BY100" s="287"/>
      <c r="BZ100" s="287"/>
      <c r="CA100" s="287"/>
      <c r="CB100" s="287"/>
      <c r="CC100" s="287"/>
      <c r="CD100" s="287"/>
      <c r="CE100" s="287"/>
      <c r="CF100" s="287"/>
      <c r="CG100" s="287"/>
      <c r="CH100" s="287"/>
      <c r="CI100" s="287"/>
      <c r="CJ100" s="287"/>
      <c r="CK100" s="287"/>
      <c r="CL100" s="287"/>
      <c r="CM100" s="287"/>
      <c r="CN100" s="287"/>
      <c r="CO100" s="287"/>
      <c r="CP100" s="287"/>
      <c r="CQ100" s="287"/>
      <c r="CR100" s="287"/>
      <c r="CS100" s="287"/>
      <c r="CT100" s="287"/>
      <c r="CU100" s="287"/>
      <c r="CV100" s="287"/>
      <c r="CW100" s="287"/>
      <c r="CX100" s="287"/>
      <c r="CY100" s="287"/>
      <c r="CZ100" s="287"/>
      <c r="DA100" s="287"/>
      <c r="DB100" s="287"/>
      <c r="DC100" s="287"/>
      <c r="DD100" s="287"/>
      <c r="DE100" s="287"/>
      <c r="DF100" s="287"/>
      <c r="DG100" s="287"/>
      <c r="DH100" s="287"/>
      <c r="DI100" s="287"/>
      <c r="DJ100" s="287"/>
      <c r="DK100" s="287"/>
      <c r="DL100" s="287"/>
      <c r="DM100" s="287"/>
      <c r="DN100" s="287"/>
      <c r="DO100" s="287"/>
      <c r="DP100" s="287"/>
      <c r="DQ100" s="287"/>
      <c r="DR100" s="287"/>
      <c r="DS100" s="287"/>
      <c r="DT100" s="287"/>
      <c r="DU100" s="287"/>
      <c r="DV100" s="287"/>
      <c r="DW100" s="287"/>
      <c r="DX100" s="287"/>
      <c r="DY100" s="287"/>
      <c r="DZ100" s="287"/>
      <c r="EA100" s="287"/>
      <c r="EB100" s="287"/>
      <c r="EC100" s="287"/>
      <c r="ED100" s="287"/>
      <c r="EE100" s="287"/>
      <c r="EF100" s="287"/>
      <c r="EG100" s="287"/>
      <c r="EH100" s="287"/>
      <c r="EI100" s="287"/>
      <c r="EJ100" s="287"/>
      <c r="EK100" s="287"/>
      <c r="EL100" s="287"/>
      <c r="EM100" s="287"/>
      <c r="EN100" s="287"/>
      <c r="EO100" s="287"/>
      <c r="EP100" s="287"/>
      <c r="EQ100" s="287"/>
      <c r="ER100" s="287"/>
      <c r="ES100" s="287"/>
      <c r="ET100" s="287"/>
      <c r="EU100" s="287"/>
      <c r="EV100" s="287"/>
      <c r="EW100" s="287"/>
      <c r="EX100" s="287"/>
      <c r="EY100" s="287"/>
      <c r="EZ100" s="287"/>
      <c r="FA100" s="287"/>
      <c r="FB100" s="287"/>
      <c r="FC100" s="287"/>
      <c r="FD100" s="287"/>
      <c r="FE100" s="287"/>
      <c r="FF100" s="287"/>
      <c r="FG100" s="287"/>
      <c r="FH100" s="287"/>
      <c r="FI100" s="287"/>
      <c r="FJ100" s="287"/>
      <c r="FK100" s="287"/>
      <c r="FL100" s="287"/>
      <c r="FM100" s="287"/>
      <c r="FN100" s="287"/>
      <c r="FO100" s="287"/>
      <c r="FP100" s="287"/>
      <c r="FQ100" s="287"/>
      <c r="FR100" s="287"/>
      <c r="FS100" s="287"/>
      <c r="FT100" s="287"/>
      <c r="FU100" s="287"/>
      <c r="FV100" s="287"/>
      <c r="FW100" s="287"/>
      <c r="FX100" s="287"/>
      <c r="FY100" s="287"/>
      <c r="FZ100" s="287"/>
      <c r="GA100" s="287"/>
      <c r="GB100" s="287"/>
      <c r="GC100" s="287"/>
      <c r="GD100" s="287"/>
      <c r="GE100" s="287"/>
      <c r="GF100" s="287"/>
      <c r="GG100" s="287"/>
      <c r="GH100" s="287"/>
      <c r="GI100" s="287"/>
      <c r="GJ100" s="287"/>
      <c r="GK100" s="287"/>
      <c r="GL100" s="287"/>
      <c r="GM100" s="287"/>
      <c r="GN100" s="287"/>
      <c r="GO100" s="287"/>
      <c r="GP100" s="287"/>
      <c r="GQ100" s="287"/>
      <c r="GR100" s="287"/>
      <c r="GS100" s="287"/>
      <c r="GT100" s="287"/>
      <c r="GU100" s="287"/>
      <c r="GV100" s="287"/>
      <c r="GW100" s="287"/>
      <c r="GX100" s="287"/>
      <c r="GY100" s="287"/>
      <c r="GZ100" s="287"/>
      <c r="HA100" s="287"/>
      <c r="HB100" s="287"/>
      <c r="HC100" s="287"/>
      <c r="HD100" s="287"/>
      <c r="HE100" s="287"/>
      <c r="HF100" s="287"/>
      <c r="HG100" s="287"/>
      <c r="HH100" s="287"/>
      <c r="HI100" s="287"/>
      <c r="HJ100" s="287"/>
      <c r="HK100" s="287"/>
      <c r="HL100" s="287"/>
      <c r="HM100" s="287"/>
      <c r="HN100" s="287"/>
      <c r="HO100" s="287"/>
      <c r="HP100" s="287"/>
      <c r="HQ100" s="287"/>
      <c r="HR100" s="287"/>
      <c r="HS100" s="287"/>
      <c r="HT100" s="287"/>
      <c r="HU100" s="287"/>
      <c r="HV100" s="287"/>
      <c r="HW100" s="287"/>
      <c r="HX100" s="287"/>
      <c r="HY100" s="287"/>
      <c r="HZ100" s="287"/>
      <c r="IA100" s="287"/>
      <c r="IB100" s="287"/>
      <c r="IC100" s="287"/>
      <c r="ID100" s="287"/>
      <c r="IE100" s="287"/>
      <c r="IF100" s="287"/>
      <c r="IG100" s="287"/>
      <c r="IH100" s="287"/>
      <c r="II100" s="287"/>
      <c r="IJ100" s="287"/>
      <c r="IK100" s="287"/>
      <c r="IL100" s="287"/>
      <c r="IM100" s="287"/>
      <c r="IN100" s="287"/>
      <c r="IO100" s="287"/>
      <c r="IP100" s="287"/>
      <c r="IQ100" s="287"/>
      <c r="IR100" s="287"/>
      <c r="IS100" s="287"/>
      <c r="IT100" s="287"/>
      <c r="IU100" s="287"/>
      <c r="IV100" s="287"/>
    </row>
    <row r="101" spans="1:256" s="288" customFormat="1" ht="12" customHeight="1">
      <c r="A101" s="309"/>
      <c r="B101" s="287"/>
      <c r="C101" s="287"/>
      <c r="D101" s="287"/>
      <c r="E101" s="287"/>
      <c r="F101" s="289"/>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S101" s="287"/>
      <c r="CT101" s="287"/>
      <c r="CU101" s="287"/>
      <c r="CV101" s="287"/>
      <c r="CW101" s="287"/>
      <c r="CX101" s="287"/>
      <c r="CY101" s="287"/>
      <c r="CZ101" s="287"/>
      <c r="DA101" s="287"/>
      <c r="DB101" s="287"/>
      <c r="DC101" s="287"/>
      <c r="DD101" s="287"/>
      <c r="DE101" s="287"/>
      <c r="DF101" s="287"/>
      <c r="DG101" s="287"/>
      <c r="DH101" s="287"/>
      <c r="DI101" s="287"/>
      <c r="DJ101" s="287"/>
      <c r="DK101" s="287"/>
      <c r="DL101" s="287"/>
      <c r="DM101" s="287"/>
      <c r="DN101" s="287"/>
      <c r="DO101" s="287"/>
      <c r="DP101" s="287"/>
      <c r="DQ101" s="287"/>
      <c r="DR101" s="287"/>
      <c r="DS101" s="287"/>
      <c r="DT101" s="287"/>
      <c r="DU101" s="287"/>
      <c r="DV101" s="287"/>
      <c r="DW101" s="287"/>
      <c r="DX101" s="287"/>
      <c r="DY101" s="287"/>
      <c r="DZ101" s="287"/>
      <c r="EA101" s="287"/>
      <c r="EB101" s="287"/>
      <c r="EC101" s="287"/>
      <c r="ED101" s="287"/>
      <c r="EE101" s="287"/>
      <c r="EF101" s="287"/>
      <c r="EG101" s="287"/>
      <c r="EH101" s="287"/>
      <c r="EI101" s="287"/>
      <c r="EJ101" s="287"/>
      <c r="EK101" s="287"/>
      <c r="EL101" s="287"/>
      <c r="EM101" s="287"/>
      <c r="EN101" s="287"/>
      <c r="EO101" s="287"/>
      <c r="EP101" s="287"/>
      <c r="EQ101" s="287"/>
      <c r="ER101" s="287"/>
      <c r="ES101" s="287"/>
      <c r="ET101" s="287"/>
      <c r="EU101" s="287"/>
      <c r="EV101" s="287"/>
      <c r="EW101" s="287"/>
      <c r="EX101" s="287"/>
      <c r="EY101" s="287"/>
      <c r="EZ101" s="287"/>
      <c r="FA101" s="287"/>
      <c r="FB101" s="287"/>
      <c r="FC101" s="287"/>
      <c r="FD101" s="287"/>
      <c r="FE101" s="287"/>
      <c r="FF101" s="287"/>
      <c r="FG101" s="287"/>
      <c r="FH101" s="287"/>
      <c r="FI101" s="287"/>
      <c r="FJ101" s="287"/>
      <c r="FK101" s="287"/>
      <c r="FL101" s="287"/>
      <c r="FM101" s="287"/>
      <c r="FN101" s="287"/>
      <c r="FO101" s="287"/>
      <c r="FP101" s="287"/>
      <c r="FQ101" s="287"/>
      <c r="FR101" s="287"/>
      <c r="FS101" s="287"/>
      <c r="FT101" s="287"/>
      <c r="FU101" s="287"/>
      <c r="FV101" s="287"/>
      <c r="FW101" s="287"/>
      <c r="FX101" s="287"/>
      <c r="FY101" s="287"/>
      <c r="FZ101" s="287"/>
      <c r="GA101" s="287"/>
      <c r="GB101" s="287"/>
      <c r="GC101" s="287"/>
      <c r="GD101" s="287"/>
      <c r="GE101" s="287"/>
      <c r="GF101" s="287"/>
      <c r="GG101" s="287"/>
      <c r="GH101" s="287"/>
      <c r="GI101" s="287"/>
      <c r="GJ101" s="287"/>
      <c r="GK101" s="287"/>
      <c r="GL101" s="287"/>
      <c r="GM101" s="287"/>
      <c r="GN101" s="287"/>
      <c r="GO101" s="287"/>
      <c r="GP101" s="287"/>
      <c r="GQ101" s="287"/>
      <c r="GR101" s="287"/>
      <c r="GS101" s="287"/>
      <c r="GT101" s="287"/>
      <c r="GU101" s="287"/>
      <c r="GV101" s="287"/>
      <c r="GW101" s="287"/>
      <c r="GX101" s="287"/>
      <c r="GY101" s="287"/>
      <c r="GZ101" s="287"/>
      <c r="HA101" s="287"/>
      <c r="HB101" s="287"/>
      <c r="HC101" s="287"/>
      <c r="HD101" s="287"/>
      <c r="HE101" s="287"/>
      <c r="HF101" s="287"/>
      <c r="HG101" s="287"/>
      <c r="HH101" s="287"/>
      <c r="HI101" s="287"/>
      <c r="HJ101" s="287"/>
      <c r="HK101" s="287"/>
      <c r="HL101" s="287"/>
      <c r="HM101" s="287"/>
      <c r="HN101" s="287"/>
      <c r="HO101" s="287"/>
      <c r="HP101" s="287"/>
      <c r="HQ101" s="287"/>
      <c r="HR101" s="287"/>
      <c r="HS101" s="287"/>
      <c r="HT101" s="287"/>
      <c r="HU101" s="287"/>
      <c r="HV101" s="287"/>
      <c r="HW101" s="287"/>
      <c r="HX101" s="287"/>
      <c r="HY101" s="287"/>
      <c r="HZ101" s="287"/>
      <c r="IA101" s="287"/>
      <c r="IB101" s="287"/>
      <c r="IC101" s="287"/>
      <c r="ID101" s="287"/>
      <c r="IE101" s="287"/>
      <c r="IF101" s="287"/>
      <c r="IG101" s="287"/>
      <c r="IH101" s="287"/>
      <c r="II101" s="287"/>
      <c r="IJ101" s="287"/>
      <c r="IK101" s="287"/>
      <c r="IL101" s="287"/>
      <c r="IM101" s="287"/>
      <c r="IN101" s="287"/>
      <c r="IO101" s="287"/>
      <c r="IP101" s="287"/>
      <c r="IQ101" s="287"/>
      <c r="IR101" s="287"/>
      <c r="IS101" s="287"/>
      <c r="IT101" s="287"/>
      <c r="IU101" s="287"/>
      <c r="IV101" s="287"/>
    </row>
    <row r="102" spans="1:6" s="287" customFormat="1" ht="12" customHeight="1">
      <c r="A102" s="310"/>
      <c r="B102" s="363" t="s">
        <v>153</v>
      </c>
      <c r="C102" s="363"/>
      <c r="D102" s="364" t="s">
        <v>154</v>
      </c>
      <c r="E102" s="364"/>
      <c r="F102" s="312" t="s">
        <v>4</v>
      </c>
    </row>
    <row r="103" spans="1:6" s="287" customFormat="1" ht="12" customHeight="1">
      <c r="A103" s="313" t="s">
        <v>194</v>
      </c>
      <c r="B103" s="311" t="s">
        <v>13</v>
      </c>
      <c r="C103" s="311" t="s">
        <v>27</v>
      </c>
      <c r="D103" s="311" t="s">
        <v>13</v>
      </c>
      <c r="E103" s="311" t="s">
        <v>27</v>
      </c>
      <c r="F103" s="312" t="s">
        <v>13</v>
      </c>
    </row>
    <row r="104" spans="1:256" s="287" customFormat="1" ht="12" customHeight="1">
      <c r="A104" s="288" t="s">
        <v>42</v>
      </c>
      <c r="B104" s="298">
        <v>188</v>
      </c>
      <c r="C104" s="317">
        <f aca="true" t="shared" si="12" ref="C104:C109">B104/$F104*100</f>
        <v>14.135338345864662</v>
      </c>
      <c r="D104" s="298">
        <v>1142</v>
      </c>
      <c r="E104" s="317">
        <f aca="true" t="shared" si="13" ref="E104:E109">D104/$F104*100</f>
        <v>85.86466165413535</v>
      </c>
      <c r="F104" s="301">
        <f aca="true" t="shared" si="14" ref="F104:F109">SUM(D104,B104)</f>
        <v>1330</v>
      </c>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288"/>
      <c r="EB104" s="288"/>
      <c r="EC104" s="288"/>
      <c r="ED104" s="288"/>
      <c r="EE104" s="288"/>
      <c r="EF104" s="288"/>
      <c r="EG104" s="288"/>
      <c r="EH104" s="288"/>
      <c r="EI104" s="288"/>
      <c r="EJ104" s="288"/>
      <c r="EK104" s="288"/>
      <c r="EL104" s="288"/>
      <c r="EM104" s="288"/>
      <c r="EN104" s="288"/>
      <c r="EO104" s="288"/>
      <c r="EP104" s="288"/>
      <c r="EQ104" s="288"/>
      <c r="ER104" s="288"/>
      <c r="ES104" s="288"/>
      <c r="ET104" s="288"/>
      <c r="EU104" s="288"/>
      <c r="EV104" s="288"/>
      <c r="EW104" s="288"/>
      <c r="EX104" s="288"/>
      <c r="EY104" s="288"/>
      <c r="EZ104" s="288"/>
      <c r="FA104" s="288"/>
      <c r="FB104" s="288"/>
      <c r="FC104" s="288"/>
      <c r="FD104" s="288"/>
      <c r="FE104" s="288"/>
      <c r="FF104" s="288"/>
      <c r="FG104" s="288"/>
      <c r="FH104" s="288"/>
      <c r="FI104" s="288"/>
      <c r="FJ104" s="288"/>
      <c r="FK104" s="288"/>
      <c r="FL104" s="288"/>
      <c r="FM104" s="288"/>
      <c r="FN104" s="288"/>
      <c r="FO104" s="288"/>
      <c r="FP104" s="288"/>
      <c r="FQ104" s="288"/>
      <c r="FR104" s="288"/>
      <c r="FS104" s="288"/>
      <c r="FT104" s="288"/>
      <c r="FU104" s="288"/>
      <c r="FV104" s="288"/>
      <c r="FW104" s="288"/>
      <c r="FX104" s="288"/>
      <c r="FY104" s="288"/>
      <c r="FZ104" s="288"/>
      <c r="GA104" s="288"/>
      <c r="GB104" s="288"/>
      <c r="GC104" s="288"/>
      <c r="GD104" s="288"/>
      <c r="GE104" s="288"/>
      <c r="GF104" s="288"/>
      <c r="GG104" s="288"/>
      <c r="GH104" s="288"/>
      <c r="GI104" s="288"/>
      <c r="GJ104" s="288"/>
      <c r="GK104" s="288"/>
      <c r="GL104" s="288"/>
      <c r="GM104" s="288"/>
      <c r="GN104" s="288"/>
      <c r="GO104" s="288"/>
      <c r="GP104" s="288"/>
      <c r="GQ104" s="288"/>
      <c r="GR104" s="288"/>
      <c r="GS104" s="288"/>
      <c r="GT104" s="288"/>
      <c r="GU104" s="288"/>
      <c r="GV104" s="288"/>
      <c r="GW104" s="288"/>
      <c r="GX104" s="288"/>
      <c r="GY104" s="288"/>
      <c r="GZ104" s="288"/>
      <c r="HA104" s="288"/>
      <c r="HB104" s="288"/>
      <c r="HC104" s="288"/>
      <c r="HD104" s="288"/>
      <c r="HE104" s="288"/>
      <c r="HF104" s="288"/>
      <c r="HG104" s="288"/>
      <c r="HH104" s="288"/>
      <c r="HI104" s="288"/>
      <c r="HJ104" s="288"/>
      <c r="HK104" s="288"/>
      <c r="HL104" s="288"/>
      <c r="HM104" s="288"/>
      <c r="HN104" s="288"/>
      <c r="HO104" s="288"/>
      <c r="HP104" s="288"/>
      <c r="HQ104" s="288"/>
      <c r="HR104" s="288"/>
      <c r="HS104" s="288"/>
      <c r="HT104" s="288"/>
      <c r="HU104" s="288"/>
      <c r="HV104" s="288"/>
      <c r="HW104" s="288"/>
      <c r="HX104" s="288"/>
      <c r="HY104" s="288"/>
      <c r="HZ104" s="288"/>
      <c r="IA104" s="288"/>
      <c r="IB104" s="288"/>
      <c r="IC104" s="288"/>
      <c r="ID104" s="288"/>
      <c r="IE104" s="288"/>
      <c r="IF104" s="288"/>
      <c r="IG104" s="288"/>
      <c r="IH104" s="288"/>
      <c r="II104" s="288"/>
      <c r="IJ104" s="288"/>
      <c r="IK104" s="288"/>
      <c r="IL104" s="288"/>
      <c r="IM104" s="288"/>
      <c r="IN104" s="288"/>
      <c r="IO104" s="288"/>
      <c r="IP104" s="288"/>
      <c r="IQ104" s="288"/>
      <c r="IR104" s="288"/>
      <c r="IS104" s="288"/>
      <c r="IT104" s="288"/>
      <c r="IU104" s="288"/>
      <c r="IV104" s="288"/>
    </row>
    <row r="105" spans="1:256" s="287" customFormat="1" ht="12" customHeight="1">
      <c r="A105" s="288" t="s">
        <v>43</v>
      </c>
      <c r="B105" s="298">
        <v>124</v>
      </c>
      <c r="C105" s="317">
        <f t="shared" si="12"/>
        <v>13.641364136413642</v>
      </c>
      <c r="D105" s="298">
        <v>785</v>
      </c>
      <c r="E105" s="317">
        <f t="shared" si="13"/>
        <v>86.35863586358636</v>
      </c>
      <c r="F105" s="301">
        <f t="shared" si="14"/>
        <v>909</v>
      </c>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8"/>
      <c r="CZ105" s="288"/>
      <c r="DA105" s="288"/>
      <c r="DB105" s="288"/>
      <c r="DC105" s="288"/>
      <c r="DD105" s="288"/>
      <c r="DE105" s="288"/>
      <c r="DF105" s="288"/>
      <c r="DG105" s="288"/>
      <c r="DH105" s="288"/>
      <c r="DI105" s="288"/>
      <c r="DJ105" s="288"/>
      <c r="DK105" s="288"/>
      <c r="DL105" s="288"/>
      <c r="DM105" s="288"/>
      <c r="DN105" s="288"/>
      <c r="DO105" s="288"/>
      <c r="DP105" s="288"/>
      <c r="DQ105" s="288"/>
      <c r="DR105" s="288"/>
      <c r="DS105" s="288"/>
      <c r="DT105" s="288"/>
      <c r="DU105" s="288"/>
      <c r="DV105" s="288"/>
      <c r="DW105" s="288"/>
      <c r="DX105" s="288"/>
      <c r="DY105" s="288"/>
      <c r="DZ105" s="288"/>
      <c r="EA105" s="288"/>
      <c r="EB105" s="288"/>
      <c r="EC105" s="288"/>
      <c r="ED105" s="288"/>
      <c r="EE105" s="288"/>
      <c r="EF105" s="288"/>
      <c r="EG105" s="288"/>
      <c r="EH105" s="288"/>
      <c r="EI105" s="288"/>
      <c r="EJ105" s="288"/>
      <c r="EK105" s="288"/>
      <c r="EL105" s="288"/>
      <c r="EM105" s="288"/>
      <c r="EN105" s="288"/>
      <c r="EO105" s="288"/>
      <c r="EP105" s="288"/>
      <c r="EQ105" s="288"/>
      <c r="ER105" s="288"/>
      <c r="ES105" s="288"/>
      <c r="ET105" s="288"/>
      <c r="EU105" s="288"/>
      <c r="EV105" s="288"/>
      <c r="EW105" s="288"/>
      <c r="EX105" s="288"/>
      <c r="EY105" s="288"/>
      <c r="EZ105" s="288"/>
      <c r="FA105" s="288"/>
      <c r="FB105" s="288"/>
      <c r="FC105" s="288"/>
      <c r="FD105" s="288"/>
      <c r="FE105" s="288"/>
      <c r="FF105" s="288"/>
      <c r="FG105" s="288"/>
      <c r="FH105" s="288"/>
      <c r="FI105" s="288"/>
      <c r="FJ105" s="288"/>
      <c r="FK105" s="288"/>
      <c r="FL105" s="288"/>
      <c r="FM105" s="288"/>
      <c r="FN105" s="288"/>
      <c r="FO105" s="288"/>
      <c r="FP105" s="288"/>
      <c r="FQ105" s="288"/>
      <c r="FR105" s="288"/>
      <c r="FS105" s="288"/>
      <c r="FT105" s="288"/>
      <c r="FU105" s="288"/>
      <c r="FV105" s="288"/>
      <c r="FW105" s="288"/>
      <c r="FX105" s="288"/>
      <c r="FY105" s="288"/>
      <c r="FZ105" s="288"/>
      <c r="GA105" s="288"/>
      <c r="GB105" s="288"/>
      <c r="GC105" s="288"/>
      <c r="GD105" s="288"/>
      <c r="GE105" s="288"/>
      <c r="GF105" s="288"/>
      <c r="GG105" s="288"/>
      <c r="GH105" s="288"/>
      <c r="GI105" s="288"/>
      <c r="GJ105" s="288"/>
      <c r="GK105" s="288"/>
      <c r="GL105" s="288"/>
      <c r="GM105" s="288"/>
      <c r="GN105" s="288"/>
      <c r="GO105" s="288"/>
      <c r="GP105" s="288"/>
      <c r="GQ105" s="288"/>
      <c r="GR105" s="288"/>
      <c r="GS105" s="288"/>
      <c r="GT105" s="288"/>
      <c r="GU105" s="288"/>
      <c r="GV105" s="288"/>
      <c r="GW105" s="288"/>
      <c r="GX105" s="288"/>
      <c r="GY105" s="288"/>
      <c r="GZ105" s="288"/>
      <c r="HA105" s="288"/>
      <c r="HB105" s="288"/>
      <c r="HC105" s="288"/>
      <c r="HD105" s="288"/>
      <c r="HE105" s="288"/>
      <c r="HF105" s="288"/>
      <c r="HG105" s="288"/>
      <c r="HH105" s="288"/>
      <c r="HI105" s="288"/>
      <c r="HJ105" s="288"/>
      <c r="HK105" s="288"/>
      <c r="HL105" s="288"/>
      <c r="HM105" s="288"/>
      <c r="HN105" s="288"/>
      <c r="HO105" s="288"/>
      <c r="HP105" s="288"/>
      <c r="HQ105" s="288"/>
      <c r="HR105" s="288"/>
      <c r="HS105" s="288"/>
      <c r="HT105" s="288"/>
      <c r="HU105" s="288"/>
      <c r="HV105" s="288"/>
      <c r="HW105" s="288"/>
      <c r="HX105" s="288"/>
      <c r="HY105" s="288"/>
      <c r="HZ105" s="288"/>
      <c r="IA105" s="288"/>
      <c r="IB105" s="288"/>
      <c r="IC105" s="288"/>
      <c r="ID105" s="288"/>
      <c r="IE105" s="288"/>
      <c r="IF105" s="288"/>
      <c r="IG105" s="288"/>
      <c r="IH105" s="288"/>
      <c r="II105" s="288"/>
      <c r="IJ105" s="288"/>
      <c r="IK105" s="288"/>
      <c r="IL105" s="288"/>
      <c r="IM105" s="288"/>
      <c r="IN105" s="288"/>
      <c r="IO105" s="288"/>
      <c r="IP105" s="288"/>
      <c r="IQ105" s="288"/>
      <c r="IR105" s="288"/>
      <c r="IS105" s="288"/>
      <c r="IT105" s="288"/>
      <c r="IU105" s="288"/>
      <c r="IV105" s="288"/>
    </row>
    <row r="106" spans="1:256" s="287" customFormat="1" ht="12" customHeight="1">
      <c r="A106" s="288" t="s">
        <v>63</v>
      </c>
      <c r="B106" s="298">
        <v>29</v>
      </c>
      <c r="C106" s="317">
        <f t="shared" si="12"/>
        <v>12.719298245614036</v>
      </c>
      <c r="D106" s="298">
        <v>199</v>
      </c>
      <c r="E106" s="317">
        <f t="shared" si="13"/>
        <v>87.28070175438597</v>
      </c>
      <c r="F106" s="301">
        <f t="shared" si="14"/>
        <v>228</v>
      </c>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8"/>
      <c r="CY106" s="288"/>
      <c r="CZ106" s="288"/>
      <c r="DA106" s="288"/>
      <c r="DB106" s="288"/>
      <c r="DC106" s="288"/>
      <c r="DD106" s="288"/>
      <c r="DE106" s="288"/>
      <c r="DF106" s="288"/>
      <c r="DG106" s="288"/>
      <c r="DH106" s="288"/>
      <c r="DI106" s="288"/>
      <c r="DJ106" s="288"/>
      <c r="DK106" s="288"/>
      <c r="DL106" s="288"/>
      <c r="DM106" s="288"/>
      <c r="DN106" s="288"/>
      <c r="DO106" s="288"/>
      <c r="DP106" s="288"/>
      <c r="DQ106" s="288"/>
      <c r="DR106" s="288"/>
      <c r="DS106" s="288"/>
      <c r="DT106" s="288"/>
      <c r="DU106" s="288"/>
      <c r="DV106" s="288"/>
      <c r="DW106" s="288"/>
      <c r="DX106" s="288"/>
      <c r="DY106" s="288"/>
      <c r="DZ106" s="288"/>
      <c r="EA106" s="288"/>
      <c r="EB106" s="288"/>
      <c r="EC106" s="288"/>
      <c r="ED106" s="288"/>
      <c r="EE106" s="288"/>
      <c r="EF106" s="288"/>
      <c r="EG106" s="288"/>
      <c r="EH106" s="288"/>
      <c r="EI106" s="288"/>
      <c r="EJ106" s="288"/>
      <c r="EK106" s="288"/>
      <c r="EL106" s="288"/>
      <c r="EM106" s="288"/>
      <c r="EN106" s="288"/>
      <c r="EO106" s="288"/>
      <c r="EP106" s="288"/>
      <c r="EQ106" s="288"/>
      <c r="ER106" s="288"/>
      <c r="ES106" s="288"/>
      <c r="ET106" s="288"/>
      <c r="EU106" s="288"/>
      <c r="EV106" s="288"/>
      <c r="EW106" s="288"/>
      <c r="EX106" s="288"/>
      <c r="EY106" s="288"/>
      <c r="EZ106" s="288"/>
      <c r="FA106" s="288"/>
      <c r="FB106" s="288"/>
      <c r="FC106" s="288"/>
      <c r="FD106" s="288"/>
      <c r="FE106" s="288"/>
      <c r="FF106" s="288"/>
      <c r="FG106" s="288"/>
      <c r="FH106" s="288"/>
      <c r="FI106" s="288"/>
      <c r="FJ106" s="288"/>
      <c r="FK106" s="288"/>
      <c r="FL106" s="288"/>
      <c r="FM106" s="288"/>
      <c r="FN106" s="288"/>
      <c r="FO106" s="288"/>
      <c r="FP106" s="288"/>
      <c r="FQ106" s="288"/>
      <c r="FR106" s="288"/>
      <c r="FS106" s="288"/>
      <c r="FT106" s="288"/>
      <c r="FU106" s="288"/>
      <c r="FV106" s="288"/>
      <c r="FW106" s="288"/>
      <c r="FX106" s="288"/>
      <c r="FY106" s="288"/>
      <c r="FZ106" s="288"/>
      <c r="GA106" s="288"/>
      <c r="GB106" s="288"/>
      <c r="GC106" s="288"/>
      <c r="GD106" s="288"/>
      <c r="GE106" s="288"/>
      <c r="GF106" s="288"/>
      <c r="GG106" s="288"/>
      <c r="GH106" s="288"/>
      <c r="GI106" s="288"/>
      <c r="GJ106" s="288"/>
      <c r="GK106" s="288"/>
      <c r="GL106" s="288"/>
      <c r="GM106" s="288"/>
      <c r="GN106" s="288"/>
      <c r="GO106" s="288"/>
      <c r="GP106" s="288"/>
      <c r="GQ106" s="288"/>
      <c r="GR106" s="288"/>
      <c r="GS106" s="288"/>
      <c r="GT106" s="288"/>
      <c r="GU106" s="288"/>
      <c r="GV106" s="288"/>
      <c r="GW106" s="288"/>
      <c r="GX106" s="288"/>
      <c r="GY106" s="288"/>
      <c r="GZ106" s="288"/>
      <c r="HA106" s="288"/>
      <c r="HB106" s="288"/>
      <c r="HC106" s="288"/>
      <c r="HD106" s="288"/>
      <c r="HE106" s="288"/>
      <c r="HF106" s="288"/>
      <c r="HG106" s="288"/>
      <c r="HH106" s="288"/>
      <c r="HI106" s="288"/>
      <c r="HJ106" s="288"/>
      <c r="HK106" s="288"/>
      <c r="HL106" s="288"/>
      <c r="HM106" s="288"/>
      <c r="HN106" s="288"/>
      <c r="HO106" s="288"/>
      <c r="HP106" s="288"/>
      <c r="HQ106" s="288"/>
      <c r="HR106" s="288"/>
      <c r="HS106" s="288"/>
      <c r="HT106" s="288"/>
      <c r="HU106" s="288"/>
      <c r="HV106" s="288"/>
      <c r="HW106" s="288"/>
      <c r="HX106" s="288"/>
      <c r="HY106" s="288"/>
      <c r="HZ106" s="288"/>
      <c r="IA106" s="288"/>
      <c r="IB106" s="288"/>
      <c r="IC106" s="288"/>
      <c r="ID106" s="288"/>
      <c r="IE106" s="288"/>
      <c r="IF106" s="288"/>
      <c r="IG106" s="288"/>
      <c r="IH106" s="288"/>
      <c r="II106" s="288"/>
      <c r="IJ106" s="288"/>
      <c r="IK106" s="288"/>
      <c r="IL106" s="288"/>
      <c r="IM106" s="288"/>
      <c r="IN106" s="288"/>
      <c r="IO106" s="288"/>
      <c r="IP106" s="288"/>
      <c r="IQ106" s="288"/>
      <c r="IR106" s="288"/>
      <c r="IS106" s="288"/>
      <c r="IT106" s="288"/>
      <c r="IU106" s="288"/>
      <c r="IV106" s="288"/>
    </row>
    <row r="107" spans="1:6" s="287" customFormat="1" ht="12" customHeight="1" thickBot="1">
      <c r="A107" s="288" t="s">
        <v>64</v>
      </c>
      <c r="B107" s="298">
        <v>9</v>
      </c>
      <c r="C107" s="317">
        <f t="shared" si="12"/>
        <v>18.367346938775512</v>
      </c>
      <c r="D107" s="298">
        <v>40</v>
      </c>
      <c r="E107" s="317">
        <f t="shared" si="13"/>
        <v>81.63265306122449</v>
      </c>
      <c r="F107" s="301">
        <f t="shared" si="14"/>
        <v>49</v>
      </c>
    </row>
    <row r="108" spans="1:6" s="287" customFormat="1" ht="12" customHeight="1" thickTop="1">
      <c r="A108" s="302" t="s">
        <v>226</v>
      </c>
      <c r="B108" s="303">
        <v>1</v>
      </c>
      <c r="C108" s="318">
        <f t="shared" si="12"/>
        <v>16.666666666666664</v>
      </c>
      <c r="D108" s="303">
        <v>5</v>
      </c>
      <c r="E108" s="318">
        <f t="shared" si="13"/>
        <v>83.33333333333334</v>
      </c>
      <c r="F108" s="304">
        <f t="shared" si="14"/>
        <v>6</v>
      </c>
    </row>
    <row r="109" spans="1:6" s="287" customFormat="1" ht="12" customHeight="1">
      <c r="A109" s="313" t="s">
        <v>68</v>
      </c>
      <c r="B109" s="333">
        <v>0</v>
      </c>
      <c r="C109" s="334">
        <f t="shared" si="12"/>
        <v>0</v>
      </c>
      <c r="D109" s="333">
        <v>4</v>
      </c>
      <c r="E109" s="334">
        <f t="shared" si="13"/>
        <v>100</v>
      </c>
      <c r="F109" s="335">
        <f t="shared" si="14"/>
        <v>4</v>
      </c>
    </row>
    <row r="110" spans="1:6" s="287" customFormat="1" ht="12" customHeight="1">
      <c r="A110" s="288"/>
      <c r="B110" s="325"/>
      <c r="C110" s="326"/>
      <c r="D110" s="325"/>
      <c r="E110" s="326"/>
      <c r="F110" s="327"/>
    </row>
    <row r="111" spans="1:6" s="287" customFormat="1" ht="12" customHeight="1">
      <c r="A111" s="361" t="s">
        <v>234</v>
      </c>
      <c r="B111" s="361"/>
      <c r="C111" s="361"/>
      <c r="D111" s="361"/>
      <c r="E111" s="361"/>
      <c r="F111" s="361"/>
    </row>
    <row r="112" spans="1:6" s="287" customFormat="1" ht="12" customHeight="1">
      <c r="A112" s="309"/>
      <c r="F112" s="289"/>
    </row>
    <row r="113" spans="1:6" s="287" customFormat="1" ht="12" customHeight="1">
      <c r="A113" s="310"/>
      <c r="B113" s="363" t="s">
        <v>153</v>
      </c>
      <c r="C113" s="363"/>
      <c r="D113" s="364" t="s">
        <v>154</v>
      </c>
      <c r="E113" s="364"/>
      <c r="F113" s="312" t="s">
        <v>4</v>
      </c>
    </row>
    <row r="114" spans="1:6" s="287" customFormat="1" ht="12" customHeight="1">
      <c r="A114" s="313" t="s">
        <v>194</v>
      </c>
      <c r="B114" s="311" t="s">
        <v>13</v>
      </c>
      <c r="C114" s="311" t="s">
        <v>27</v>
      </c>
      <c r="D114" s="311" t="s">
        <v>13</v>
      </c>
      <c r="E114" s="311" t="s">
        <v>27</v>
      </c>
      <c r="F114" s="312" t="s">
        <v>13</v>
      </c>
    </row>
    <row r="115" spans="1:6" s="287" customFormat="1" ht="12" customHeight="1">
      <c r="A115" s="288" t="s">
        <v>42</v>
      </c>
      <c r="B115" s="298">
        <v>230</v>
      </c>
      <c r="C115" s="317">
        <f aca="true" t="shared" si="15" ref="C115:C120">B115/$F115*100</f>
        <v>36.68261562998405</v>
      </c>
      <c r="D115" s="298">
        <v>397</v>
      </c>
      <c r="E115" s="317">
        <f aca="true" t="shared" si="16" ref="E115:E120">D115/$F115*100</f>
        <v>63.31738437001595</v>
      </c>
      <c r="F115" s="301">
        <f aca="true" t="shared" si="17" ref="F115:F120">SUM(D115,B115)</f>
        <v>627</v>
      </c>
    </row>
    <row r="116" spans="1:6" s="287" customFormat="1" ht="12" customHeight="1">
      <c r="A116" s="288" t="s">
        <v>43</v>
      </c>
      <c r="B116" s="298">
        <v>184</v>
      </c>
      <c r="C116" s="317">
        <f t="shared" si="15"/>
        <v>39.48497854077253</v>
      </c>
      <c r="D116" s="298">
        <v>282</v>
      </c>
      <c r="E116" s="317">
        <f t="shared" si="16"/>
        <v>60.51502145922747</v>
      </c>
      <c r="F116" s="301">
        <f t="shared" si="17"/>
        <v>466</v>
      </c>
    </row>
    <row r="117" spans="1:6" s="287" customFormat="1" ht="12" customHeight="1">
      <c r="A117" s="288" t="s">
        <v>63</v>
      </c>
      <c r="B117" s="298">
        <v>167</v>
      </c>
      <c r="C117" s="317">
        <f t="shared" si="15"/>
        <v>34.791666666666664</v>
      </c>
      <c r="D117" s="298">
        <v>313</v>
      </c>
      <c r="E117" s="317">
        <f t="shared" si="16"/>
        <v>65.20833333333333</v>
      </c>
      <c r="F117" s="301">
        <f t="shared" si="17"/>
        <v>480</v>
      </c>
    </row>
    <row r="118" spans="1:6" s="287" customFormat="1" ht="12" customHeight="1" thickBot="1">
      <c r="A118" s="288" t="s">
        <v>64</v>
      </c>
      <c r="B118" s="298">
        <v>105</v>
      </c>
      <c r="C118" s="317">
        <f t="shared" si="15"/>
        <v>36.971830985915496</v>
      </c>
      <c r="D118" s="298">
        <v>179</v>
      </c>
      <c r="E118" s="317">
        <f t="shared" si="16"/>
        <v>63.02816901408451</v>
      </c>
      <c r="F118" s="301">
        <f t="shared" si="17"/>
        <v>284</v>
      </c>
    </row>
    <row r="119" spans="1:6" s="287" customFormat="1" ht="12" customHeight="1" thickTop="1">
      <c r="A119" s="302" t="s">
        <v>226</v>
      </c>
      <c r="B119" s="303">
        <v>69</v>
      </c>
      <c r="C119" s="318">
        <f t="shared" si="15"/>
        <v>40.35087719298245</v>
      </c>
      <c r="D119" s="303">
        <v>102</v>
      </c>
      <c r="E119" s="318">
        <f t="shared" si="16"/>
        <v>59.64912280701754</v>
      </c>
      <c r="F119" s="304">
        <f t="shared" si="17"/>
        <v>171</v>
      </c>
    </row>
    <row r="120" spans="1:6" s="287" customFormat="1" ht="12" customHeight="1">
      <c r="A120" s="313" t="s">
        <v>68</v>
      </c>
      <c r="B120" s="333">
        <v>5</v>
      </c>
      <c r="C120" s="334">
        <f t="shared" si="15"/>
        <v>31.25</v>
      </c>
      <c r="D120" s="333">
        <v>11</v>
      </c>
      <c r="E120" s="334">
        <f t="shared" si="16"/>
        <v>68.75</v>
      </c>
      <c r="F120" s="335">
        <f t="shared" si="17"/>
        <v>16</v>
      </c>
    </row>
    <row r="121" spans="1:6" s="287" customFormat="1" ht="11.25" customHeight="1">
      <c r="A121" s="288"/>
      <c r="B121" s="325"/>
      <c r="C121" s="326"/>
      <c r="D121" s="325"/>
      <c r="E121" s="326"/>
      <c r="F121" s="327"/>
    </row>
    <row r="122" spans="1:6" s="287" customFormat="1" ht="12" customHeight="1">
      <c r="A122" s="361" t="s">
        <v>235</v>
      </c>
      <c r="B122" s="361"/>
      <c r="C122" s="361"/>
      <c r="D122" s="361"/>
      <c r="E122" s="361"/>
      <c r="F122" s="361"/>
    </row>
    <row r="123" spans="1:6" s="287" customFormat="1" ht="12" customHeight="1">
      <c r="A123" s="309"/>
      <c r="F123" s="289"/>
    </row>
    <row r="124" spans="1:6" s="287" customFormat="1" ht="12" customHeight="1">
      <c r="A124" s="310"/>
      <c r="B124" s="363" t="s">
        <v>153</v>
      </c>
      <c r="C124" s="363"/>
      <c r="D124" s="364" t="s">
        <v>154</v>
      </c>
      <c r="E124" s="364"/>
      <c r="F124" s="312" t="s">
        <v>4</v>
      </c>
    </row>
    <row r="125" spans="1:6" s="287" customFormat="1" ht="12" customHeight="1">
      <c r="A125" s="313" t="s">
        <v>194</v>
      </c>
      <c r="B125" s="311" t="s">
        <v>13</v>
      </c>
      <c r="C125" s="311" t="s">
        <v>27</v>
      </c>
      <c r="D125" s="311" t="s">
        <v>13</v>
      </c>
      <c r="E125" s="311" t="s">
        <v>27</v>
      </c>
      <c r="F125" s="312" t="s">
        <v>13</v>
      </c>
    </row>
    <row r="126" spans="1:6" s="287" customFormat="1" ht="12" customHeight="1">
      <c r="A126" s="310" t="s">
        <v>42</v>
      </c>
      <c r="B126" s="314">
        <v>645</v>
      </c>
      <c r="C126" s="315">
        <f aca="true" t="shared" si="18" ref="C126:C132">B126/$F126*100</f>
        <v>31.695331695331696</v>
      </c>
      <c r="D126" s="314">
        <v>1390</v>
      </c>
      <c r="E126" s="315">
        <f aca="true" t="shared" si="19" ref="E126:E132">D126/$F126*100</f>
        <v>68.3046683046683</v>
      </c>
      <c r="F126" s="316">
        <f aca="true" t="shared" si="20" ref="F126:F132">SUM(D126,B126)</f>
        <v>2035</v>
      </c>
    </row>
    <row r="127" spans="1:6" s="287" customFormat="1" ht="12" customHeight="1">
      <c r="A127" s="288" t="s">
        <v>43</v>
      </c>
      <c r="B127" s="298">
        <v>613</v>
      </c>
      <c r="C127" s="317">
        <f t="shared" si="18"/>
        <v>29.65650701499758</v>
      </c>
      <c r="D127" s="298">
        <v>1454</v>
      </c>
      <c r="E127" s="317">
        <f t="shared" si="19"/>
        <v>70.34349298500243</v>
      </c>
      <c r="F127" s="301">
        <f t="shared" si="20"/>
        <v>2067</v>
      </c>
    </row>
    <row r="128" spans="1:256" ht="12" customHeight="1">
      <c r="A128" s="288" t="s">
        <v>63</v>
      </c>
      <c r="B128" s="298">
        <v>674</v>
      </c>
      <c r="C128" s="317">
        <f t="shared" si="18"/>
        <v>30.664240218380346</v>
      </c>
      <c r="D128" s="298">
        <v>1524</v>
      </c>
      <c r="E128" s="317">
        <f t="shared" si="19"/>
        <v>69.33575978161966</v>
      </c>
      <c r="F128" s="301">
        <f t="shared" si="20"/>
        <v>2198</v>
      </c>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S128" s="287"/>
      <c r="BT128" s="287"/>
      <c r="BU128" s="287"/>
      <c r="BV128" s="287"/>
      <c r="BW128" s="287"/>
      <c r="BX128" s="287"/>
      <c r="BY128" s="287"/>
      <c r="BZ128" s="287"/>
      <c r="CA128" s="287"/>
      <c r="CB128" s="287"/>
      <c r="CC128" s="287"/>
      <c r="CD128" s="287"/>
      <c r="CE128" s="287"/>
      <c r="CF128" s="287"/>
      <c r="CG128" s="287"/>
      <c r="CH128" s="287"/>
      <c r="CI128" s="287"/>
      <c r="CJ128" s="287"/>
      <c r="CK128" s="287"/>
      <c r="CL128" s="287"/>
      <c r="CM128" s="287"/>
      <c r="CN128" s="287"/>
      <c r="CO128" s="287"/>
      <c r="CP128" s="287"/>
      <c r="CQ128" s="287"/>
      <c r="CR128" s="287"/>
      <c r="CS128" s="287"/>
      <c r="CT128" s="287"/>
      <c r="CU128" s="287"/>
      <c r="CV128" s="287"/>
      <c r="CW128" s="287"/>
      <c r="CX128" s="287"/>
      <c r="CY128" s="287"/>
      <c r="CZ128" s="287"/>
      <c r="DA128" s="287"/>
      <c r="DB128" s="287"/>
      <c r="DC128" s="287"/>
      <c r="DD128" s="287"/>
      <c r="DE128" s="287"/>
      <c r="DF128" s="287"/>
      <c r="DG128" s="287"/>
      <c r="DH128" s="287"/>
      <c r="DI128" s="287"/>
      <c r="DJ128" s="287"/>
      <c r="DK128" s="287"/>
      <c r="DL128" s="287"/>
      <c r="DM128" s="287"/>
      <c r="DN128" s="287"/>
      <c r="DO128" s="287"/>
      <c r="DP128" s="287"/>
      <c r="DQ128" s="287"/>
      <c r="DR128" s="287"/>
      <c r="DS128" s="287"/>
      <c r="DT128" s="287"/>
      <c r="DU128" s="287"/>
      <c r="DV128" s="287"/>
      <c r="DW128" s="287"/>
      <c r="DX128" s="287"/>
      <c r="DY128" s="287"/>
      <c r="DZ128" s="287"/>
      <c r="EA128" s="287"/>
      <c r="EB128" s="287"/>
      <c r="EC128" s="287"/>
      <c r="ED128" s="287"/>
      <c r="EE128" s="287"/>
      <c r="EF128" s="287"/>
      <c r="EG128" s="287"/>
      <c r="EH128" s="287"/>
      <c r="EI128" s="287"/>
      <c r="EJ128" s="287"/>
      <c r="EK128" s="287"/>
      <c r="EL128" s="287"/>
      <c r="EM128" s="287"/>
      <c r="EN128" s="287"/>
      <c r="EO128" s="287"/>
      <c r="EP128" s="287"/>
      <c r="EQ128" s="287"/>
      <c r="ER128" s="287"/>
      <c r="ES128" s="287"/>
      <c r="ET128" s="287"/>
      <c r="EU128" s="287"/>
      <c r="EV128" s="287"/>
      <c r="EW128" s="287"/>
      <c r="EX128" s="287"/>
      <c r="EY128" s="287"/>
      <c r="EZ128" s="287"/>
      <c r="FA128" s="287"/>
      <c r="FB128" s="287"/>
      <c r="FC128" s="287"/>
      <c r="FD128" s="287"/>
      <c r="FE128" s="287"/>
      <c r="FF128" s="287"/>
      <c r="FG128" s="287"/>
      <c r="FH128" s="287"/>
      <c r="FI128" s="287"/>
      <c r="FJ128" s="287"/>
      <c r="FK128" s="287"/>
      <c r="FL128" s="287"/>
      <c r="FM128" s="287"/>
      <c r="FN128" s="287"/>
      <c r="FO128" s="287"/>
      <c r="FP128" s="287"/>
      <c r="FQ128" s="287"/>
      <c r="FR128" s="287"/>
      <c r="FS128" s="287"/>
      <c r="FT128" s="287"/>
      <c r="FU128" s="287"/>
      <c r="FV128" s="287"/>
      <c r="FW128" s="287"/>
      <c r="FX128" s="287"/>
      <c r="FY128" s="287"/>
      <c r="FZ128" s="287"/>
      <c r="GA128" s="287"/>
      <c r="GB128" s="287"/>
      <c r="GC128" s="287"/>
      <c r="GD128" s="287"/>
      <c r="GE128" s="287"/>
      <c r="GF128" s="287"/>
      <c r="GG128" s="287"/>
      <c r="GH128" s="287"/>
      <c r="GI128" s="287"/>
      <c r="GJ128" s="287"/>
      <c r="GK128" s="287"/>
      <c r="GL128" s="287"/>
      <c r="GM128" s="287"/>
      <c r="GN128" s="287"/>
      <c r="GO128" s="287"/>
      <c r="GP128" s="287"/>
      <c r="GQ128" s="287"/>
      <c r="GR128" s="287"/>
      <c r="GS128" s="287"/>
      <c r="GT128" s="287"/>
      <c r="GU128" s="287"/>
      <c r="GV128" s="287"/>
      <c r="GW128" s="287"/>
      <c r="GX128" s="287"/>
      <c r="GY128" s="287"/>
      <c r="GZ128" s="287"/>
      <c r="HA128" s="287"/>
      <c r="HB128" s="287"/>
      <c r="HC128" s="287"/>
      <c r="HD128" s="287"/>
      <c r="HE128" s="287"/>
      <c r="HF128" s="287"/>
      <c r="HG128" s="287"/>
      <c r="HH128" s="287"/>
      <c r="HI128" s="287"/>
      <c r="HJ128" s="287"/>
      <c r="HK128" s="287"/>
      <c r="HL128" s="287"/>
      <c r="HM128" s="287"/>
      <c r="HN128" s="287"/>
      <c r="HO128" s="287"/>
      <c r="HP128" s="287"/>
      <c r="HQ128" s="287"/>
      <c r="HR128" s="287"/>
      <c r="HS128" s="287"/>
      <c r="HT128" s="287"/>
      <c r="HU128" s="287"/>
      <c r="HV128" s="287"/>
      <c r="HW128" s="287"/>
      <c r="HX128" s="287"/>
      <c r="HY128" s="287"/>
      <c r="HZ128" s="287"/>
      <c r="IA128" s="287"/>
      <c r="IB128" s="287"/>
      <c r="IC128" s="287"/>
      <c r="ID128" s="287"/>
      <c r="IE128" s="287"/>
      <c r="IF128" s="287"/>
      <c r="IG128" s="287"/>
      <c r="IH128" s="287"/>
      <c r="II128" s="287"/>
      <c r="IJ128" s="287"/>
      <c r="IK128" s="287"/>
      <c r="IL128" s="287"/>
      <c r="IM128" s="287"/>
      <c r="IN128" s="287"/>
      <c r="IO128" s="287"/>
      <c r="IP128" s="287"/>
      <c r="IQ128" s="287"/>
      <c r="IR128" s="287"/>
      <c r="IS128" s="287"/>
      <c r="IT128" s="287"/>
      <c r="IU128" s="287"/>
      <c r="IV128" s="287"/>
    </row>
    <row r="129" spans="1:256" ht="12" customHeight="1" thickBot="1">
      <c r="A129" s="288" t="s">
        <v>64</v>
      </c>
      <c r="B129" s="298">
        <v>364</v>
      </c>
      <c r="C129" s="317">
        <f t="shared" si="18"/>
        <v>27.680608365019012</v>
      </c>
      <c r="D129" s="298">
        <v>951</v>
      </c>
      <c r="E129" s="317">
        <f t="shared" si="19"/>
        <v>72.31939163498099</v>
      </c>
      <c r="F129" s="301">
        <f t="shared" si="20"/>
        <v>1315</v>
      </c>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c r="BR129" s="287"/>
      <c r="BS129" s="287"/>
      <c r="BT129" s="287"/>
      <c r="BU129" s="287"/>
      <c r="BV129" s="287"/>
      <c r="BW129" s="287"/>
      <c r="BX129" s="287"/>
      <c r="BY129" s="287"/>
      <c r="BZ129" s="28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87"/>
      <c r="DQ129" s="287"/>
      <c r="DR129" s="287"/>
      <c r="DS129" s="287"/>
      <c r="DT129" s="287"/>
      <c r="DU129" s="287"/>
      <c r="DV129" s="287"/>
      <c r="DW129" s="287"/>
      <c r="DX129" s="287"/>
      <c r="DY129" s="287"/>
      <c r="DZ129" s="287"/>
      <c r="EA129" s="287"/>
      <c r="EB129" s="287"/>
      <c r="EC129" s="287"/>
      <c r="ED129" s="287"/>
      <c r="EE129" s="287"/>
      <c r="EF129" s="287"/>
      <c r="EG129" s="287"/>
      <c r="EH129" s="287"/>
      <c r="EI129" s="287"/>
      <c r="EJ129" s="287"/>
      <c r="EK129" s="287"/>
      <c r="EL129" s="287"/>
      <c r="EM129" s="287"/>
      <c r="EN129" s="287"/>
      <c r="EO129" s="287"/>
      <c r="EP129" s="287"/>
      <c r="EQ129" s="287"/>
      <c r="ER129" s="287"/>
      <c r="ES129" s="287"/>
      <c r="ET129" s="287"/>
      <c r="EU129" s="287"/>
      <c r="EV129" s="287"/>
      <c r="EW129" s="287"/>
      <c r="EX129" s="287"/>
      <c r="EY129" s="287"/>
      <c r="EZ129" s="287"/>
      <c r="FA129" s="287"/>
      <c r="FB129" s="287"/>
      <c r="FC129" s="287"/>
      <c r="FD129" s="287"/>
      <c r="FE129" s="287"/>
      <c r="FF129" s="287"/>
      <c r="FG129" s="287"/>
      <c r="FH129" s="287"/>
      <c r="FI129" s="287"/>
      <c r="FJ129" s="287"/>
      <c r="FK129" s="287"/>
      <c r="FL129" s="287"/>
      <c r="FM129" s="287"/>
      <c r="FN129" s="287"/>
      <c r="FO129" s="287"/>
      <c r="FP129" s="287"/>
      <c r="FQ129" s="287"/>
      <c r="FR129" s="287"/>
      <c r="FS129" s="287"/>
      <c r="FT129" s="287"/>
      <c r="FU129" s="287"/>
      <c r="FV129" s="287"/>
      <c r="FW129" s="287"/>
      <c r="FX129" s="287"/>
      <c r="FY129" s="287"/>
      <c r="FZ129" s="287"/>
      <c r="GA129" s="287"/>
      <c r="GB129" s="287"/>
      <c r="GC129" s="287"/>
      <c r="GD129" s="287"/>
      <c r="GE129" s="287"/>
      <c r="GF129" s="287"/>
      <c r="GG129" s="287"/>
      <c r="GH129" s="287"/>
      <c r="GI129" s="287"/>
      <c r="GJ129" s="287"/>
      <c r="GK129" s="287"/>
      <c r="GL129" s="287"/>
      <c r="GM129" s="287"/>
      <c r="GN129" s="287"/>
      <c r="GO129" s="287"/>
      <c r="GP129" s="287"/>
      <c r="GQ129" s="287"/>
      <c r="GR129" s="287"/>
      <c r="GS129" s="287"/>
      <c r="GT129" s="287"/>
      <c r="GU129" s="287"/>
      <c r="GV129" s="287"/>
      <c r="GW129" s="287"/>
      <c r="GX129" s="287"/>
      <c r="GY129" s="287"/>
      <c r="GZ129" s="287"/>
      <c r="HA129" s="287"/>
      <c r="HB129" s="287"/>
      <c r="HC129" s="287"/>
      <c r="HD129" s="287"/>
      <c r="HE129" s="287"/>
      <c r="HF129" s="287"/>
      <c r="HG129" s="287"/>
      <c r="HH129" s="287"/>
      <c r="HI129" s="287"/>
      <c r="HJ129" s="287"/>
      <c r="HK129" s="287"/>
      <c r="HL129" s="287"/>
      <c r="HM129" s="287"/>
      <c r="HN129" s="287"/>
      <c r="HO129" s="287"/>
      <c r="HP129" s="287"/>
      <c r="HQ129" s="287"/>
      <c r="HR129" s="287"/>
      <c r="HS129" s="287"/>
      <c r="HT129" s="287"/>
      <c r="HU129" s="287"/>
      <c r="HV129" s="287"/>
      <c r="HW129" s="287"/>
      <c r="HX129" s="287"/>
      <c r="HY129" s="287"/>
      <c r="HZ129" s="287"/>
      <c r="IA129" s="287"/>
      <c r="IB129" s="287"/>
      <c r="IC129" s="287"/>
      <c r="ID129" s="287"/>
      <c r="IE129" s="287"/>
      <c r="IF129" s="287"/>
      <c r="IG129" s="287"/>
      <c r="IH129" s="287"/>
      <c r="II129" s="287"/>
      <c r="IJ129" s="287"/>
      <c r="IK129" s="287"/>
      <c r="IL129" s="287"/>
      <c r="IM129" s="287"/>
      <c r="IN129" s="287"/>
      <c r="IO129" s="287"/>
      <c r="IP129" s="287"/>
      <c r="IQ129" s="287"/>
      <c r="IR129" s="287"/>
      <c r="IS129" s="287"/>
      <c r="IT129" s="287"/>
      <c r="IU129" s="287"/>
      <c r="IV129" s="287"/>
    </row>
    <row r="130" spans="1:256" ht="12" customHeight="1" thickTop="1">
      <c r="A130" s="302" t="s">
        <v>226</v>
      </c>
      <c r="B130" s="303">
        <v>301</v>
      </c>
      <c r="C130" s="318">
        <f t="shared" si="18"/>
        <v>26.2882096069869</v>
      </c>
      <c r="D130" s="303">
        <v>844</v>
      </c>
      <c r="E130" s="318">
        <f t="shared" si="19"/>
        <v>73.7117903930131</v>
      </c>
      <c r="F130" s="304">
        <f t="shared" si="20"/>
        <v>1145</v>
      </c>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c r="BR130" s="287"/>
      <c r="BS130" s="287"/>
      <c r="BT130" s="287"/>
      <c r="BU130" s="287"/>
      <c r="BV130" s="287"/>
      <c r="BW130" s="287"/>
      <c r="BX130" s="287"/>
      <c r="BY130" s="287"/>
      <c r="BZ130" s="28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87"/>
      <c r="DQ130" s="287"/>
      <c r="DR130" s="287"/>
      <c r="DS130" s="287"/>
      <c r="DT130" s="287"/>
      <c r="DU130" s="287"/>
      <c r="DV130" s="287"/>
      <c r="DW130" s="287"/>
      <c r="DX130" s="287"/>
      <c r="DY130" s="287"/>
      <c r="DZ130" s="287"/>
      <c r="EA130" s="287"/>
      <c r="EB130" s="287"/>
      <c r="EC130" s="287"/>
      <c r="ED130" s="287"/>
      <c r="EE130" s="287"/>
      <c r="EF130" s="287"/>
      <c r="EG130" s="287"/>
      <c r="EH130" s="287"/>
      <c r="EI130" s="287"/>
      <c r="EJ130" s="287"/>
      <c r="EK130" s="287"/>
      <c r="EL130" s="287"/>
      <c r="EM130" s="287"/>
      <c r="EN130" s="287"/>
      <c r="EO130" s="287"/>
      <c r="EP130" s="287"/>
      <c r="EQ130" s="287"/>
      <c r="ER130" s="287"/>
      <c r="ES130" s="287"/>
      <c r="ET130" s="287"/>
      <c r="EU130" s="287"/>
      <c r="EV130" s="287"/>
      <c r="EW130" s="287"/>
      <c r="EX130" s="287"/>
      <c r="EY130" s="287"/>
      <c r="EZ130" s="287"/>
      <c r="FA130" s="287"/>
      <c r="FB130" s="287"/>
      <c r="FC130" s="287"/>
      <c r="FD130" s="287"/>
      <c r="FE130" s="287"/>
      <c r="FF130" s="287"/>
      <c r="FG130" s="287"/>
      <c r="FH130" s="287"/>
      <c r="FI130" s="287"/>
      <c r="FJ130" s="287"/>
      <c r="FK130" s="287"/>
      <c r="FL130" s="287"/>
      <c r="FM130" s="287"/>
      <c r="FN130" s="287"/>
      <c r="FO130" s="287"/>
      <c r="FP130" s="287"/>
      <c r="FQ130" s="287"/>
      <c r="FR130" s="287"/>
      <c r="FS130" s="287"/>
      <c r="FT130" s="287"/>
      <c r="FU130" s="287"/>
      <c r="FV130" s="287"/>
      <c r="FW130" s="287"/>
      <c r="FX130" s="287"/>
      <c r="FY130" s="287"/>
      <c r="FZ130" s="287"/>
      <c r="GA130" s="287"/>
      <c r="GB130" s="287"/>
      <c r="GC130" s="287"/>
      <c r="GD130" s="287"/>
      <c r="GE130" s="287"/>
      <c r="GF130" s="287"/>
      <c r="GG130" s="287"/>
      <c r="GH130" s="287"/>
      <c r="GI130" s="287"/>
      <c r="GJ130" s="287"/>
      <c r="GK130" s="287"/>
      <c r="GL130" s="287"/>
      <c r="GM130" s="287"/>
      <c r="GN130" s="287"/>
      <c r="GO130" s="287"/>
      <c r="GP130" s="287"/>
      <c r="GQ130" s="287"/>
      <c r="GR130" s="287"/>
      <c r="GS130" s="287"/>
      <c r="GT130" s="287"/>
      <c r="GU130" s="287"/>
      <c r="GV130" s="287"/>
      <c r="GW130" s="287"/>
      <c r="GX130" s="287"/>
      <c r="GY130" s="287"/>
      <c r="GZ130" s="287"/>
      <c r="HA130" s="287"/>
      <c r="HB130" s="287"/>
      <c r="HC130" s="287"/>
      <c r="HD130" s="287"/>
      <c r="HE130" s="287"/>
      <c r="HF130" s="287"/>
      <c r="HG130" s="287"/>
      <c r="HH130" s="287"/>
      <c r="HI130" s="287"/>
      <c r="HJ130" s="287"/>
      <c r="HK130" s="287"/>
      <c r="HL130" s="287"/>
      <c r="HM130" s="287"/>
      <c r="HN130" s="287"/>
      <c r="HO130" s="287"/>
      <c r="HP130" s="287"/>
      <c r="HQ130" s="287"/>
      <c r="HR130" s="287"/>
      <c r="HS130" s="287"/>
      <c r="HT130" s="287"/>
      <c r="HU130" s="287"/>
      <c r="HV130" s="287"/>
      <c r="HW130" s="287"/>
      <c r="HX130" s="287"/>
      <c r="HY130" s="287"/>
      <c r="HZ130" s="287"/>
      <c r="IA130" s="287"/>
      <c r="IB130" s="287"/>
      <c r="IC130" s="287"/>
      <c r="ID130" s="287"/>
      <c r="IE130" s="287"/>
      <c r="IF130" s="287"/>
      <c r="IG130" s="287"/>
      <c r="IH130" s="287"/>
      <c r="II130" s="287"/>
      <c r="IJ130" s="287"/>
      <c r="IK130" s="287"/>
      <c r="IL130" s="287"/>
      <c r="IM130" s="287"/>
      <c r="IN130" s="287"/>
      <c r="IO130" s="287"/>
      <c r="IP130" s="287"/>
      <c r="IQ130" s="287"/>
      <c r="IR130" s="287"/>
      <c r="IS130" s="287"/>
      <c r="IT130" s="287"/>
      <c r="IU130" s="287"/>
      <c r="IV130" s="287"/>
    </row>
    <row r="131" spans="1:256" ht="12" customHeight="1">
      <c r="A131" s="288" t="s">
        <v>68</v>
      </c>
      <c r="B131" s="298">
        <v>39</v>
      </c>
      <c r="C131" s="317">
        <f t="shared" si="18"/>
        <v>20.418848167539267</v>
      </c>
      <c r="D131" s="298">
        <v>152</v>
      </c>
      <c r="E131" s="317">
        <f t="shared" si="19"/>
        <v>79.58115183246073</v>
      </c>
      <c r="F131" s="301">
        <f t="shared" si="20"/>
        <v>191</v>
      </c>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87"/>
      <c r="BW131" s="287"/>
      <c r="BX131" s="287"/>
      <c r="BY131" s="287"/>
      <c r="BZ131" s="2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87"/>
      <c r="DQ131" s="287"/>
      <c r="DR131" s="287"/>
      <c r="DS131" s="287"/>
      <c r="DT131" s="287"/>
      <c r="DU131" s="287"/>
      <c r="DV131" s="287"/>
      <c r="DW131" s="287"/>
      <c r="DX131" s="287"/>
      <c r="DY131" s="287"/>
      <c r="DZ131" s="287"/>
      <c r="EA131" s="287"/>
      <c r="EB131" s="287"/>
      <c r="EC131" s="287"/>
      <c r="ED131" s="287"/>
      <c r="EE131" s="287"/>
      <c r="EF131" s="287"/>
      <c r="EG131" s="287"/>
      <c r="EH131" s="287"/>
      <c r="EI131" s="287"/>
      <c r="EJ131" s="287"/>
      <c r="EK131" s="287"/>
      <c r="EL131" s="287"/>
      <c r="EM131" s="287"/>
      <c r="EN131" s="287"/>
      <c r="EO131" s="287"/>
      <c r="EP131" s="287"/>
      <c r="EQ131" s="287"/>
      <c r="ER131" s="287"/>
      <c r="ES131" s="287"/>
      <c r="ET131" s="287"/>
      <c r="EU131" s="287"/>
      <c r="EV131" s="287"/>
      <c r="EW131" s="287"/>
      <c r="EX131" s="287"/>
      <c r="EY131" s="287"/>
      <c r="EZ131" s="287"/>
      <c r="FA131" s="287"/>
      <c r="FB131" s="287"/>
      <c r="FC131" s="287"/>
      <c r="FD131" s="287"/>
      <c r="FE131" s="287"/>
      <c r="FF131" s="287"/>
      <c r="FG131" s="287"/>
      <c r="FH131" s="287"/>
      <c r="FI131" s="287"/>
      <c r="FJ131" s="287"/>
      <c r="FK131" s="287"/>
      <c r="FL131" s="287"/>
      <c r="FM131" s="287"/>
      <c r="FN131" s="287"/>
      <c r="FO131" s="287"/>
      <c r="FP131" s="287"/>
      <c r="FQ131" s="287"/>
      <c r="FR131" s="287"/>
      <c r="FS131" s="287"/>
      <c r="FT131" s="287"/>
      <c r="FU131" s="287"/>
      <c r="FV131" s="287"/>
      <c r="FW131" s="287"/>
      <c r="FX131" s="287"/>
      <c r="FY131" s="287"/>
      <c r="FZ131" s="287"/>
      <c r="GA131" s="287"/>
      <c r="GB131" s="287"/>
      <c r="GC131" s="287"/>
      <c r="GD131" s="287"/>
      <c r="GE131" s="287"/>
      <c r="GF131" s="287"/>
      <c r="GG131" s="287"/>
      <c r="GH131" s="287"/>
      <c r="GI131" s="287"/>
      <c r="GJ131" s="287"/>
      <c r="GK131" s="287"/>
      <c r="GL131" s="287"/>
      <c r="GM131" s="287"/>
      <c r="GN131" s="287"/>
      <c r="GO131" s="287"/>
      <c r="GP131" s="287"/>
      <c r="GQ131" s="287"/>
      <c r="GR131" s="287"/>
      <c r="GS131" s="287"/>
      <c r="GT131" s="287"/>
      <c r="GU131" s="287"/>
      <c r="GV131" s="287"/>
      <c r="GW131" s="287"/>
      <c r="GX131" s="287"/>
      <c r="GY131" s="287"/>
      <c r="GZ131" s="287"/>
      <c r="HA131" s="287"/>
      <c r="HB131" s="287"/>
      <c r="HC131" s="287"/>
      <c r="HD131" s="287"/>
      <c r="HE131" s="287"/>
      <c r="HF131" s="287"/>
      <c r="HG131" s="287"/>
      <c r="HH131" s="287"/>
      <c r="HI131" s="287"/>
      <c r="HJ131" s="287"/>
      <c r="HK131" s="287"/>
      <c r="HL131" s="287"/>
      <c r="HM131" s="287"/>
      <c r="HN131" s="287"/>
      <c r="HO131" s="287"/>
      <c r="HP131" s="287"/>
      <c r="HQ131" s="287"/>
      <c r="HR131" s="287"/>
      <c r="HS131" s="287"/>
      <c r="HT131" s="287"/>
      <c r="HU131" s="287"/>
      <c r="HV131" s="287"/>
      <c r="HW131" s="287"/>
      <c r="HX131" s="287"/>
      <c r="HY131" s="287"/>
      <c r="HZ131" s="287"/>
      <c r="IA131" s="287"/>
      <c r="IB131" s="287"/>
      <c r="IC131" s="287"/>
      <c r="ID131" s="287"/>
      <c r="IE131" s="287"/>
      <c r="IF131" s="287"/>
      <c r="IG131" s="287"/>
      <c r="IH131" s="287"/>
      <c r="II131" s="287"/>
      <c r="IJ131" s="287"/>
      <c r="IK131" s="287"/>
      <c r="IL131" s="287"/>
      <c r="IM131" s="287"/>
      <c r="IN131" s="287"/>
      <c r="IO131" s="287"/>
      <c r="IP131" s="287"/>
      <c r="IQ131" s="287"/>
      <c r="IR131" s="287"/>
      <c r="IS131" s="287"/>
      <c r="IT131" s="287"/>
      <c r="IU131" s="287"/>
      <c r="IV131" s="287"/>
    </row>
    <row r="132" spans="1:256" ht="12" customHeight="1">
      <c r="A132" s="306" t="s">
        <v>72</v>
      </c>
      <c r="B132" s="201">
        <v>1</v>
      </c>
      <c r="C132" s="336">
        <f t="shared" si="18"/>
        <v>12.5</v>
      </c>
      <c r="D132" s="201">
        <v>7</v>
      </c>
      <c r="E132" s="336">
        <f t="shared" si="19"/>
        <v>87.5</v>
      </c>
      <c r="F132" s="308">
        <f t="shared" si="20"/>
        <v>8</v>
      </c>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c r="BR132" s="287"/>
      <c r="BS132" s="287"/>
      <c r="BT132" s="287"/>
      <c r="BU132" s="287"/>
      <c r="BV132" s="287"/>
      <c r="BW132" s="287"/>
      <c r="BX132" s="287"/>
      <c r="BY132" s="287"/>
      <c r="BZ132" s="287"/>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87"/>
      <c r="DQ132" s="287"/>
      <c r="DR132" s="287"/>
      <c r="DS132" s="287"/>
      <c r="DT132" s="287"/>
      <c r="DU132" s="287"/>
      <c r="DV132" s="287"/>
      <c r="DW132" s="287"/>
      <c r="DX132" s="287"/>
      <c r="DY132" s="287"/>
      <c r="DZ132" s="287"/>
      <c r="EA132" s="287"/>
      <c r="EB132" s="287"/>
      <c r="EC132" s="287"/>
      <c r="ED132" s="287"/>
      <c r="EE132" s="287"/>
      <c r="EF132" s="287"/>
      <c r="EG132" s="287"/>
      <c r="EH132" s="287"/>
      <c r="EI132" s="287"/>
      <c r="EJ132" s="287"/>
      <c r="EK132" s="287"/>
      <c r="EL132" s="287"/>
      <c r="EM132" s="287"/>
      <c r="EN132" s="287"/>
      <c r="EO132" s="287"/>
      <c r="EP132" s="287"/>
      <c r="EQ132" s="287"/>
      <c r="ER132" s="287"/>
      <c r="ES132" s="287"/>
      <c r="ET132" s="287"/>
      <c r="EU132" s="287"/>
      <c r="EV132" s="287"/>
      <c r="EW132" s="287"/>
      <c r="EX132" s="287"/>
      <c r="EY132" s="287"/>
      <c r="EZ132" s="287"/>
      <c r="FA132" s="287"/>
      <c r="FB132" s="287"/>
      <c r="FC132" s="287"/>
      <c r="FD132" s="287"/>
      <c r="FE132" s="287"/>
      <c r="FF132" s="287"/>
      <c r="FG132" s="287"/>
      <c r="FH132" s="287"/>
      <c r="FI132" s="287"/>
      <c r="FJ132" s="287"/>
      <c r="FK132" s="287"/>
      <c r="FL132" s="287"/>
      <c r="FM132" s="287"/>
      <c r="FN132" s="287"/>
      <c r="FO132" s="287"/>
      <c r="FP132" s="287"/>
      <c r="FQ132" s="287"/>
      <c r="FR132" s="287"/>
      <c r="FS132" s="287"/>
      <c r="FT132" s="287"/>
      <c r="FU132" s="287"/>
      <c r="FV132" s="287"/>
      <c r="FW132" s="287"/>
      <c r="FX132" s="287"/>
      <c r="FY132" s="287"/>
      <c r="FZ132" s="287"/>
      <c r="GA132" s="287"/>
      <c r="GB132" s="287"/>
      <c r="GC132" s="287"/>
      <c r="GD132" s="287"/>
      <c r="GE132" s="287"/>
      <c r="GF132" s="287"/>
      <c r="GG132" s="287"/>
      <c r="GH132" s="287"/>
      <c r="GI132" s="287"/>
      <c r="GJ132" s="287"/>
      <c r="GK132" s="287"/>
      <c r="GL132" s="287"/>
      <c r="GM132" s="287"/>
      <c r="GN132" s="287"/>
      <c r="GO132" s="287"/>
      <c r="GP132" s="287"/>
      <c r="GQ132" s="287"/>
      <c r="GR132" s="287"/>
      <c r="GS132" s="287"/>
      <c r="GT132" s="287"/>
      <c r="GU132" s="287"/>
      <c r="GV132" s="287"/>
      <c r="GW132" s="287"/>
      <c r="GX132" s="287"/>
      <c r="GY132" s="287"/>
      <c r="GZ132" s="287"/>
      <c r="HA132" s="287"/>
      <c r="HB132" s="287"/>
      <c r="HC132" s="287"/>
      <c r="HD132" s="287"/>
      <c r="HE132" s="287"/>
      <c r="HF132" s="287"/>
      <c r="HG132" s="287"/>
      <c r="HH132" s="287"/>
      <c r="HI132" s="287"/>
      <c r="HJ132" s="287"/>
      <c r="HK132" s="287"/>
      <c r="HL132" s="287"/>
      <c r="HM132" s="287"/>
      <c r="HN132" s="287"/>
      <c r="HO132" s="287"/>
      <c r="HP132" s="287"/>
      <c r="HQ132" s="287"/>
      <c r="HR132" s="287"/>
      <c r="HS132" s="287"/>
      <c r="HT132" s="287"/>
      <c r="HU132" s="287"/>
      <c r="HV132" s="287"/>
      <c r="HW132" s="287"/>
      <c r="HX132" s="287"/>
      <c r="HY132" s="287"/>
      <c r="HZ132" s="287"/>
      <c r="IA132" s="287"/>
      <c r="IB132" s="287"/>
      <c r="IC132" s="287"/>
      <c r="ID132" s="287"/>
      <c r="IE132" s="287"/>
      <c r="IF132" s="287"/>
      <c r="IG132" s="287"/>
      <c r="IH132" s="287"/>
      <c r="II132" s="287"/>
      <c r="IJ132" s="287"/>
      <c r="IK132" s="287"/>
      <c r="IL132" s="287"/>
      <c r="IM132" s="287"/>
      <c r="IN132" s="287"/>
      <c r="IO132" s="287"/>
      <c r="IP132" s="287"/>
      <c r="IQ132" s="287"/>
      <c r="IR132" s="287"/>
      <c r="IS132" s="287"/>
      <c r="IT132" s="287"/>
      <c r="IU132" s="287"/>
      <c r="IV132" s="287"/>
    </row>
    <row r="134" spans="1:6" ht="12" customHeight="1">
      <c r="A134" s="361" t="s">
        <v>236</v>
      </c>
      <c r="B134" s="361"/>
      <c r="C134" s="361"/>
      <c r="D134" s="361"/>
      <c r="E134" s="361"/>
      <c r="F134" s="361"/>
    </row>
    <row r="135" spans="1:6" ht="12" customHeight="1">
      <c r="A135" s="309"/>
      <c r="B135" s="287"/>
      <c r="C135" s="287"/>
      <c r="D135" s="287"/>
      <c r="E135" s="287"/>
      <c r="F135" s="289"/>
    </row>
    <row r="136" spans="1:6" ht="12" customHeight="1">
      <c r="A136" s="310"/>
      <c r="B136" s="363" t="s">
        <v>153</v>
      </c>
      <c r="C136" s="363"/>
      <c r="D136" s="364" t="s">
        <v>154</v>
      </c>
      <c r="E136" s="364"/>
      <c r="F136" s="312" t="s">
        <v>4</v>
      </c>
    </row>
    <row r="137" spans="1:6" ht="12" customHeight="1">
      <c r="A137" s="313" t="s">
        <v>194</v>
      </c>
      <c r="B137" s="311" t="s">
        <v>13</v>
      </c>
      <c r="C137" s="311" t="s">
        <v>27</v>
      </c>
      <c r="D137" s="311" t="s">
        <v>13</v>
      </c>
      <c r="E137" s="311" t="s">
        <v>27</v>
      </c>
      <c r="F137" s="312" t="s">
        <v>13</v>
      </c>
    </row>
    <row r="138" spans="1:6" ht="12" customHeight="1">
      <c r="A138" s="310" t="s">
        <v>42</v>
      </c>
      <c r="B138" s="314">
        <v>1252</v>
      </c>
      <c r="C138" s="315">
        <f>B138/$F138*100</f>
        <v>52.60504201680673</v>
      </c>
      <c r="D138" s="314">
        <v>1128</v>
      </c>
      <c r="E138" s="315">
        <f>D138/$F138*100</f>
        <v>47.39495798319327</v>
      </c>
      <c r="F138" s="316">
        <f>SUM(D138,B138)</f>
        <v>2380</v>
      </c>
    </row>
    <row r="139" spans="1:6" ht="12" customHeight="1">
      <c r="A139" s="288" t="s">
        <v>43</v>
      </c>
      <c r="B139" s="298">
        <v>1029</v>
      </c>
      <c r="C139" s="317">
        <f>B139/$F139*100</f>
        <v>50.991080277502476</v>
      </c>
      <c r="D139" s="298">
        <v>989</v>
      </c>
      <c r="E139" s="317">
        <f>D139/$F139*100</f>
        <v>49.008919722497524</v>
      </c>
      <c r="F139" s="301">
        <f>SUM(D139,B139)</f>
        <v>2018</v>
      </c>
    </row>
    <row r="140" spans="1:6" ht="12" customHeight="1">
      <c r="A140" s="288" t="s">
        <v>63</v>
      </c>
      <c r="B140" s="298">
        <v>784</v>
      </c>
      <c r="C140" s="317">
        <f>B140/$F140*100</f>
        <v>48.246153846153845</v>
      </c>
      <c r="D140" s="298">
        <v>841</v>
      </c>
      <c r="E140" s="317">
        <f>D140/$F140*100</f>
        <v>51.75384615384615</v>
      </c>
      <c r="F140" s="301">
        <f>SUM(D140,B140)</f>
        <v>1625</v>
      </c>
    </row>
    <row r="141" spans="1:6" ht="12" customHeight="1" thickBot="1">
      <c r="A141" s="288" t="s">
        <v>64</v>
      </c>
      <c r="B141" s="298">
        <v>169</v>
      </c>
      <c r="C141" s="317">
        <f>B141/$F141*100</f>
        <v>45.92391304347826</v>
      </c>
      <c r="D141" s="298">
        <v>199</v>
      </c>
      <c r="E141" s="317">
        <f>D141/$F141*100</f>
        <v>54.07608695652174</v>
      </c>
      <c r="F141" s="301">
        <f>SUM(D141,B141)</f>
        <v>368</v>
      </c>
    </row>
    <row r="142" spans="1:6" ht="12" customHeight="1" thickTop="1">
      <c r="A142" s="329" t="s">
        <v>226</v>
      </c>
      <c r="B142" s="330">
        <v>27</v>
      </c>
      <c r="C142" s="331">
        <f>B142/$F142*100</f>
        <v>45</v>
      </c>
      <c r="D142" s="330">
        <v>33</v>
      </c>
      <c r="E142" s="331">
        <f>D142/$F142*100</f>
        <v>55.00000000000001</v>
      </c>
      <c r="F142" s="332">
        <f>SUM(D142,B142)</f>
        <v>60</v>
      </c>
    </row>
    <row r="143" spans="1:6" ht="9.75">
      <c r="A143" s="136"/>
      <c r="B143" s="325"/>
      <c r="C143" s="326"/>
      <c r="D143" s="325"/>
      <c r="E143" s="326"/>
      <c r="F143" s="327"/>
    </row>
    <row r="144" spans="1:6" ht="12" customHeight="1">
      <c r="A144" s="361" t="s">
        <v>237</v>
      </c>
      <c r="B144" s="361"/>
      <c r="C144" s="361"/>
      <c r="D144" s="361"/>
      <c r="E144" s="361"/>
      <c r="F144" s="361"/>
    </row>
    <row r="145" spans="1:6" ht="12" customHeight="1">
      <c r="A145" s="309"/>
      <c r="B145" s="287"/>
      <c r="C145" s="287"/>
      <c r="D145" s="287"/>
      <c r="E145" s="287"/>
      <c r="F145" s="289"/>
    </row>
    <row r="146" spans="1:6" ht="12" customHeight="1">
      <c r="A146" s="310"/>
      <c r="B146" s="363" t="s">
        <v>153</v>
      </c>
      <c r="C146" s="363"/>
      <c r="D146" s="364" t="s">
        <v>154</v>
      </c>
      <c r="E146" s="364"/>
      <c r="F146" s="312" t="s">
        <v>4</v>
      </c>
    </row>
    <row r="147" spans="1:6" ht="12" customHeight="1">
      <c r="A147" s="313" t="s">
        <v>194</v>
      </c>
      <c r="B147" s="311" t="s">
        <v>13</v>
      </c>
      <c r="C147" s="311" t="s">
        <v>27</v>
      </c>
      <c r="D147" s="311" t="s">
        <v>13</v>
      </c>
      <c r="E147" s="311" t="s">
        <v>27</v>
      </c>
      <c r="F147" s="312" t="s">
        <v>13</v>
      </c>
    </row>
    <row r="148" spans="1:6" ht="12" customHeight="1">
      <c r="A148" s="310" t="s">
        <v>42</v>
      </c>
      <c r="B148" s="314">
        <v>1240</v>
      </c>
      <c r="C148" s="315">
        <f aca="true" t="shared" si="21" ref="C148:C153">B148/$F148*100</f>
        <v>52.45346869712352</v>
      </c>
      <c r="D148" s="314">
        <v>1124</v>
      </c>
      <c r="E148" s="315">
        <f aca="true" t="shared" si="22" ref="E148:E153">D148/$F148*100</f>
        <v>47.54653130287648</v>
      </c>
      <c r="F148" s="316">
        <f aca="true" t="shared" si="23" ref="F148:F153">SUM(D148,B148)</f>
        <v>2364</v>
      </c>
    </row>
    <row r="149" spans="1:6" ht="12" customHeight="1">
      <c r="A149" s="288" t="s">
        <v>43</v>
      </c>
      <c r="B149" s="298">
        <v>591</v>
      </c>
      <c r="C149" s="317">
        <f t="shared" si="21"/>
        <v>45.08009153318078</v>
      </c>
      <c r="D149" s="298">
        <v>720</v>
      </c>
      <c r="E149" s="317">
        <f t="shared" si="22"/>
        <v>54.91990846681922</v>
      </c>
      <c r="F149" s="301">
        <f t="shared" si="23"/>
        <v>1311</v>
      </c>
    </row>
    <row r="150" spans="1:6" ht="12" customHeight="1">
      <c r="A150" s="288" t="s">
        <v>63</v>
      </c>
      <c r="B150" s="298">
        <v>356</v>
      </c>
      <c r="C150" s="317">
        <f t="shared" si="21"/>
        <v>48.30393487109905</v>
      </c>
      <c r="D150" s="298">
        <v>381</v>
      </c>
      <c r="E150" s="317">
        <f t="shared" si="22"/>
        <v>51.69606512890095</v>
      </c>
      <c r="F150" s="301">
        <f t="shared" si="23"/>
        <v>737</v>
      </c>
    </row>
    <row r="151" spans="1:256" s="337" customFormat="1" ht="12" customHeight="1" thickBot="1">
      <c r="A151" s="288" t="s">
        <v>64</v>
      </c>
      <c r="B151" s="298">
        <v>225</v>
      </c>
      <c r="C151" s="317">
        <f t="shared" si="21"/>
        <v>53.699284009546545</v>
      </c>
      <c r="D151" s="298">
        <v>194</v>
      </c>
      <c r="E151" s="317">
        <f t="shared" si="22"/>
        <v>46.30071599045346</v>
      </c>
      <c r="F151" s="301">
        <f t="shared" si="23"/>
        <v>419</v>
      </c>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c r="CO151" s="284"/>
      <c r="CP151" s="284"/>
      <c r="CQ151" s="284"/>
      <c r="CR151" s="284"/>
      <c r="CS151" s="284"/>
      <c r="CT151" s="284"/>
      <c r="CU151" s="284"/>
      <c r="CV151" s="284"/>
      <c r="CW151" s="284"/>
      <c r="CX151" s="284"/>
      <c r="CY151" s="284"/>
      <c r="CZ151" s="284"/>
      <c r="DA151" s="284"/>
      <c r="DB151" s="284"/>
      <c r="DC151" s="284"/>
      <c r="DD151" s="284"/>
      <c r="DE151" s="284"/>
      <c r="DF151" s="284"/>
      <c r="DG151" s="284"/>
      <c r="DH151" s="284"/>
      <c r="DI151" s="284"/>
      <c r="DJ151" s="284"/>
      <c r="DK151" s="284"/>
      <c r="DL151" s="284"/>
      <c r="DM151" s="284"/>
      <c r="DN151" s="284"/>
      <c r="DO151" s="284"/>
      <c r="DP151" s="284"/>
      <c r="DQ151" s="284"/>
      <c r="DR151" s="284"/>
      <c r="DS151" s="284"/>
      <c r="DT151" s="284"/>
      <c r="DU151" s="284"/>
      <c r="DV151" s="284"/>
      <c r="DW151" s="284"/>
      <c r="DX151" s="284"/>
      <c r="DY151" s="284"/>
      <c r="DZ151" s="284"/>
      <c r="EA151" s="284"/>
      <c r="EB151" s="284"/>
      <c r="EC151" s="284"/>
      <c r="ED151" s="284"/>
      <c r="EE151" s="284"/>
      <c r="EF151" s="284"/>
      <c r="EG151" s="284"/>
      <c r="EH151" s="284"/>
      <c r="EI151" s="284"/>
      <c r="EJ151" s="284"/>
      <c r="EK151" s="284"/>
      <c r="EL151" s="284"/>
      <c r="EM151" s="284"/>
      <c r="EN151" s="284"/>
      <c r="EO151" s="284"/>
      <c r="EP151" s="284"/>
      <c r="EQ151" s="284"/>
      <c r="ER151" s="284"/>
      <c r="ES151" s="284"/>
      <c r="ET151" s="284"/>
      <c r="EU151" s="284"/>
      <c r="EV151" s="284"/>
      <c r="EW151" s="284"/>
      <c r="EX151" s="284"/>
      <c r="EY151" s="284"/>
      <c r="EZ151" s="284"/>
      <c r="FA151" s="284"/>
      <c r="FB151" s="284"/>
      <c r="FC151" s="284"/>
      <c r="FD151" s="284"/>
      <c r="FE151" s="284"/>
      <c r="FF151" s="284"/>
      <c r="FG151" s="284"/>
      <c r="FH151" s="284"/>
      <c r="FI151" s="284"/>
      <c r="FJ151" s="284"/>
      <c r="FK151" s="284"/>
      <c r="FL151" s="284"/>
      <c r="FM151" s="284"/>
      <c r="FN151" s="284"/>
      <c r="FO151" s="284"/>
      <c r="FP151" s="284"/>
      <c r="FQ151" s="284"/>
      <c r="FR151" s="284"/>
      <c r="FS151" s="284"/>
      <c r="FT151" s="284"/>
      <c r="FU151" s="284"/>
      <c r="FV151" s="284"/>
      <c r="FW151" s="284"/>
      <c r="FX151" s="284"/>
      <c r="FY151" s="284"/>
      <c r="FZ151" s="284"/>
      <c r="GA151" s="284"/>
      <c r="GB151" s="284"/>
      <c r="GC151" s="284"/>
      <c r="GD151" s="284"/>
      <c r="GE151" s="284"/>
      <c r="GF151" s="284"/>
      <c r="GG151" s="284"/>
      <c r="GH151" s="284"/>
      <c r="GI151" s="284"/>
      <c r="GJ151" s="284"/>
      <c r="GK151" s="284"/>
      <c r="GL151" s="284"/>
      <c r="GM151" s="284"/>
      <c r="GN151" s="284"/>
      <c r="GO151" s="284"/>
      <c r="GP151" s="284"/>
      <c r="GQ151" s="284"/>
      <c r="GR151" s="284"/>
      <c r="GS151" s="284"/>
      <c r="GT151" s="284"/>
      <c r="GU151" s="284"/>
      <c r="GV151" s="284"/>
      <c r="GW151" s="284"/>
      <c r="GX151" s="284"/>
      <c r="GY151" s="284"/>
      <c r="GZ151" s="284"/>
      <c r="HA151" s="284"/>
      <c r="HB151" s="284"/>
      <c r="HC151" s="284"/>
      <c r="HD151" s="284"/>
      <c r="HE151" s="284"/>
      <c r="HF151" s="284"/>
      <c r="HG151" s="284"/>
      <c r="HH151" s="284"/>
      <c r="HI151" s="284"/>
      <c r="HJ151" s="284"/>
      <c r="HK151" s="284"/>
      <c r="HL151" s="284"/>
      <c r="HM151" s="284"/>
      <c r="HN151" s="284"/>
      <c r="HO151" s="284"/>
      <c r="HP151" s="284"/>
      <c r="HQ151" s="284"/>
      <c r="HR151" s="284"/>
      <c r="HS151" s="284"/>
      <c r="HT151" s="284"/>
      <c r="HU151" s="284"/>
      <c r="HV151" s="284"/>
      <c r="HW151" s="284"/>
      <c r="HX151" s="284"/>
      <c r="HY151" s="284"/>
      <c r="HZ151" s="284"/>
      <c r="IA151" s="284"/>
      <c r="IB151" s="284"/>
      <c r="IC151" s="284"/>
      <c r="ID151" s="284"/>
      <c r="IE151" s="284"/>
      <c r="IF151" s="284"/>
      <c r="IG151" s="284"/>
      <c r="IH151" s="284"/>
      <c r="II151" s="284"/>
      <c r="IJ151" s="284"/>
      <c r="IK151" s="284"/>
      <c r="IL151" s="284"/>
      <c r="IM151" s="284"/>
      <c r="IN151" s="284"/>
      <c r="IO151" s="284"/>
      <c r="IP151" s="284"/>
      <c r="IQ151" s="284"/>
      <c r="IR151" s="284"/>
      <c r="IS151" s="284"/>
      <c r="IT151" s="284"/>
      <c r="IU151" s="284"/>
      <c r="IV151" s="284"/>
    </row>
    <row r="152" spans="1:256" s="337" customFormat="1" ht="12" customHeight="1" thickTop="1">
      <c r="A152" s="302" t="s">
        <v>226</v>
      </c>
      <c r="B152" s="303">
        <v>50</v>
      </c>
      <c r="C152" s="318">
        <f t="shared" si="21"/>
        <v>46.2962962962963</v>
      </c>
      <c r="D152" s="303">
        <v>58</v>
      </c>
      <c r="E152" s="318">
        <f t="shared" si="22"/>
        <v>53.70370370370371</v>
      </c>
      <c r="F152" s="304">
        <f t="shared" si="23"/>
        <v>108</v>
      </c>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c r="CO152" s="284"/>
      <c r="CP152" s="284"/>
      <c r="CQ152" s="284"/>
      <c r="CR152" s="284"/>
      <c r="CS152" s="284"/>
      <c r="CT152" s="284"/>
      <c r="CU152" s="284"/>
      <c r="CV152" s="284"/>
      <c r="CW152" s="284"/>
      <c r="CX152" s="284"/>
      <c r="CY152" s="284"/>
      <c r="CZ152" s="284"/>
      <c r="DA152" s="284"/>
      <c r="DB152" s="284"/>
      <c r="DC152" s="284"/>
      <c r="DD152" s="284"/>
      <c r="DE152" s="284"/>
      <c r="DF152" s="284"/>
      <c r="DG152" s="284"/>
      <c r="DH152" s="284"/>
      <c r="DI152" s="284"/>
      <c r="DJ152" s="284"/>
      <c r="DK152" s="284"/>
      <c r="DL152" s="284"/>
      <c r="DM152" s="284"/>
      <c r="DN152" s="284"/>
      <c r="DO152" s="284"/>
      <c r="DP152" s="284"/>
      <c r="DQ152" s="284"/>
      <c r="DR152" s="284"/>
      <c r="DS152" s="284"/>
      <c r="DT152" s="284"/>
      <c r="DU152" s="284"/>
      <c r="DV152" s="284"/>
      <c r="DW152" s="284"/>
      <c r="DX152" s="284"/>
      <c r="DY152" s="284"/>
      <c r="DZ152" s="284"/>
      <c r="EA152" s="284"/>
      <c r="EB152" s="284"/>
      <c r="EC152" s="284"/>
      <c r="ED152" s="284"/>
      <c r="EE152" s="284"/>
      <c r="EF152" s="284"/>
      <c r="EG152" s="284"/>
      <c r="EH152" s="284"/>
      <c r="EI152" s="284"/>
      <c r="EJ152" s="284"/>
      <c r="EK152" s="284"/>
      <c r="EL152" s="284"/>
      <c r="EM152" s="284"/>
      <c r="EN152" s="284"/>
      <c r="EO152" s="284"/>
      <c r="EP152" s="284"/>
      <c r="EQ152" s="284"/>
      <c r="ER152" s="284"/>
      <c r="ES152" s="284"/>
      <c r="ET152" s="284"/>
      <c r="EU152" s="284"/>
      <c r="EV152" s="284"/>
      <c r="EW152" s="284"/>
      <c r="EX152" s="284"/>
      <c r="EY152" s="284"/>
      <c r="EZ152" s="284"/>
      <c r="FA152" s="284"/>
      <c r="FB152" s="284"/>
      <c r="FC152" s="284"/>
      <c r="FD152" s="284"/>
      <c r="FE152" s="284"/>
      <c r="FF152" s="284"/>
      <c r="FG152" s="284"/>
      <c r="FH152" s="284"/>
      <c r="FI152" s="284"/>
      <c r="FJ152" s="284"/>
      <c r="FK152" s="284"/>
      <c r="FL152" s="284"/>
      <c r="FM152" s="284"/>
      <c r="FN152" s="284"/>
      <c r="FO152" s="284"/>
      <c r="FP152" s="284"/>
      <c r="FQ152" s="284"/>
      <c r="FR152" s="284"/>
      <c r="FS152" s="284"/>
      <c r="FT152" s="284"/>
      <c r="FU152" s="284"/>
      <c r="FV152" s="284"/>
      <c r="FW152" s="284"/>
      <c r="FX152" s="284"/>
      <c r="FY152" s="284"/>
      <c r="FZ152" s="284"/>
      <c r="GA152" s="284"/>
      <c r="GB152" s="284"/>
      <c r="GC152" s="284"/>
      <c r="GD152" s="284"/>
      <c r="GE152" s="284"/>
      <c r="GF152" s="284"/>
      <c r="GG152" s="284"/>
      <c r="GH152" s="284"/>
      <c r="GI152" s="284"/>
      <c r="GJ152" s="284"/>
      <c r="GK152" s="284"/>
      <c r="GL152" s="284"/>
      <c r="GM152" s="284"/>
      <c r="GN152" s="284"/>
      <c r="GO152" s="284"/>
      <c r="GP152" s="284"/>
      <c r="GQ152" s="284"/>
      <c r="GR152" s="284"/>
      <c r="GS152" s="284"/>
      <c r="GT152" s="284"/>
      <c r="GU152" s="284"/>
      <c r="GV152" s="284"/>
      <c r="GW152" s="284"/>
      <c r="GX152" s="284"/>
      <c r="GY152" s="284"/>
      <c r="GZ152" s="284"/>
      <c r="HA152" s="284"/>
      <c r="HB152" s="284"/>
      <c r="HC152" s="284"/>
      <c r="HD152" s="284"/>
      <c r="HE152" s="284"/>
      <c r="HF152" s="284"/>
      <c r="HG152" s="284"/>
      <c r="HH152" s="284"/>
      <c r="HI152" s="284"/>
      <c r="HJ152" s="284"/>
      <c r="HK152" s="284"/>
      <c r="HL152" s="284"/>
      <c r="HM152" s="284"/>
      <c r="HN152" s="284"/>
      <c r="HO152" s="284"/>
      <c r="HP152" s="284"/>
      <c r="HQ152" s="284"/>
      <c r="HR152" s="284"/>
      <c r="HS152" s="284"/>
      <c r="HT152" s="284"/>
      <c r="HU152" s="284"/>
      <c r="HV152" s="284"/>
      <c r="HW152" s="284"/>
      <c r="HX152" s="284"/>
      <c r="HY152" s="284"/>
      <c r="HZ152" s="284"/>
      <c r="IA152" s="284"/>
      <c r="IB152" s="284"/>
      <c r="IC152" s="284"/>
      <c r="ID152" s="284"/>
      <c r="IE152" s="284"/>
      <c r="IF152" s="284"/>
      <c r="IG152" s="284"/>
      <c r="IH152" s="284"/>
      <c r="II152" s="284"/>
      <c r="IJ152" s="284"/>
      <c r="IK152" s="284"/>
      <c r="IL152" s="284"/>
      <c r="IM152" s="284"/>
      <c r="IN152" s="284"/>
      <c r="IO152" s="284"/>
      <c r="IP152" s="284"/>
      <c r="IQ152" s="284"/>
      <c r="IR152" s="284"/>
      <c r="IS152" s="284"/>
      <c r="IT152" s="284"/>
      <c r="IU152" s="284"/>
      <c r="IV152" s="284"/>
    </row>
    <row r="153" spans="1:256" s="337" customFormat="1" ht="12" customHeight="1">
      <c r="A153" s="313" t="s">
        <v>68</v>
      </c>
      <c r="B153" s="333">
        <v>4</v>
      </c>
      <c r="C153" s="334">
        <f t="shared" si="21"/>
        <v>13.793103448275861</v>
      </c>
      <c r="D153" s="333">
        <v>25</v>
      </c>
      <c r="E153" s="334">
        <f t="shared" si="22"/>
        <v>86.20689655172413</v>
      </c>
      <c r="F153" s="335">
        <f t="shared" si="23"/>
        <v>29</v>
      </c>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c r="CO153" s="284"/>
      <c r="CP153" s="284"/>
      <c r="CQ153" s="284"/>
      <c r="CR153" s="284"/>
      <c r="CS153" s="284"/>
      <c r="CT153" s="284"/>
      <c r="CU153" s="284"/>
      <c r="CV153" s="284"/>
      <c r="CW153" s="284"/>
      <c r="CX153" s="284"/>
      <c r="CY153" s="284"/>
      <c r="CZ153" s="284"/>
      <c r="DA153" s="284"/>
      <c r="DB153" s="284"/>
      <c r="DC153" s="284"/>
      <c r="DD153" s="284"/>
      <c r="DE153" s="284"/>
      <c r="DF153" s="284"/>
      <c r="DG153" s="284"/>
      <c r="DH153" s="284"/>
      <c r="DI153" s="284"/>
      <c r="DJ153" s="284"/>
      <c r="DK153" s="284"/>
      <c r="DL153" s="284"/>
      <c r="DM153" s="284"/>
      <c r="DN153" s="284"/>
      <c r="DO153" s="284"/>
      <c r="DP153" s="284"/>
      <c r="DQ153" s="284"/>
      <c r="DR153" s="284"/>
      <c r="DS153" s="284"/>
      <c r="DT153" s="284"/>
      <c r="DU153" s="284"/>
      <c r="DV153" s="284"/>
      <c r="DW153" s="284"/>
      <c r="DX153" s="284"/>
      <c r="DY153" s="284"/>
      <c r="DZ153" s="284"/>
      <c r="EA153" s="284"/>
      <c r="EB153" s="284"/>
      <c r="EC153" s="284"/>
      <c r="ED153" s="284"/>
      <c r="EE153" s="284"/>
      <c r="EF153" s="284"/>
      <c r="EG153" s="284"/>
      <c r="EH153" s="284"/>
      <c r="EI153" s="284"/>
      <c r="EJ153" s="284"/>
      <c r="EK153" s="284"/>
      <c r="EL153" s="284"/>
      <c r="EM153" s="284"/>
      <c r="EN153" s="284"/>
      <c r="EO153" s="284"/>
      <c r="EP153" s="284"/>
      <c r="EQ153" s="284"/>
      <c r="ER153" s="284"/>
      <c r="ES153" s="284"/>
      <c r="ET153" s="284"/>
      <c r="EU153" s="284"/>
      <c r="EV153" s="284"/>
      <c r="EW153" s="284"/>
      <c r="EX153" s="284"/>
      <c r="EY153" s="284"/>
      <c r="EZ153" s="284"/>
      <c r="FA153" s="284"/>
      <c r="FB153" s="284"/>
      <c r="FC153" s="284"/>
      <c r="FD153" s="284"/>
      <c r="FE153" s="284"/>
      <c r="FF153" s="284"/>
      <c r="FG153" s="284"/>
      <c r="FH153" s="284"/>
      <c r="FI153" s="284"/>
      <c r="FJ153" s="284"/>
      <c r="FK153" s="284"/>
      <c r="FL153" s="284"/>
      <c r="FM153" s="284"/>
      <c r="FN153" s="284"/>
      <c r="FO153" s="284"/>
      <c r="FP153" s="284"/>
      <c r="FQ153" s="284"/>
      <c r="FR153" s="284"/>
      <c r="FS153" s="284"/>
      <c r="FT153" s="284"/>
      <c r="FU153" s="284"/>
      <c r="FV153" s="284"/>
      <c r="FW153" s="284"/>
      <c r="FX153" s="284"/>
      <c r="FY153" s="284"/>
      <c r="FZ153" s="284"/>
      <c r="GA153" s="284"/>
      <c r="GB153" s="284"/>
      <c r="GC153" s="284"/>
      <c r="GD153" s="284"/>
      <c r="GE153" s="284"/>
      <c r="GF153" s="284"/>
      <c r="GG153" s="284"/>
      <c r="GH153" s="284"/>
      <c r="GI153" s="284"/>
      <c r="GJ153" s="284"/>
      <c r="GK153" s="284"/>
      <c r="GL153" s="284"/>
      <c r="GM153" s="284"/>
      <c r="GN153" s="284"/>
      <c r="GO153" s="284"/>
      <c r="GP153" s="284"/>
      <c r="GQ153" s="284"/>
      <c r="GR153" s="284"/>
      <c r="GS153" s="284"/>
      <c r="GT153" s="284"/>
      <c r="GU153" s="284"/>
      <c r="GV153" s="284"/>
      <c r="GW153" s="284"/>
      <c r="GX153" s="284"/>
      <c r="GY153" s="284"/>
      <c r="GZ153" s="284"/>
      <c r="HA153" s="284"/>
      <c r="HB153" s="284"/>
      <c r="HC153" s="284"/>
      <c r="HD153" s="284"/>
      <c r="HE153" s="284"/>
      <c r="HF153" s="284"/>
      <c r="HG153" s="284"/>
      <c r="HH153" s="284"/>
      <c r="HI153" s="284"/>
      <c r="HJ153" s="284"/>
      <c r="HK153" s="284"/>
      <c r="HL153" s="284"/>
      <c r="HM153" s="284"/>
      <c r="HN153" s="284"/>
      <c r="HO153" s="284"/>
      <c r="HP153" s="284"/>
      <c r="HQ153" s="284"/>
      <c r="HR153" s="284"/>
      <c r="HS153" s="284"/>
      <c r="HT153" s="284"/>
      <c r="HU153" s="284"/>
      <c r="HV153" s="284"/>
      <c r="HW153" s="284"/>
      <c r="HX153" s="284"/>
      <c r="HY153" s="284"/>
      <c r="HZ153" s="284"/>
      <c r="IA153" s="284"/>
      <c r="IB153" s="284"/>
      <c r="IC153" s="284"/>
      <c r="ID153" s="284"/>
      <c r="IE153" s="284"/>
      <c r="IF153" s="284"/>
      <c r="IG153" s="284"/>
      <c r="IH153" s="284"/>
      <c r="II153" s="284"/>
      <c r="IJ153" s="284"/>
      <c r="IK153" s="284"/>
      <c r="IL153" s="284"/>
      <c r="IM153" s="284"/>
      <c r="IN153" s="284"/>
      <c r="IO153" s="284"/>
      <c r="IP153" s="284"/>
      <c r="IQ153" s="284"/>
      <c r="IR153" s="284"/>
      <c r="IS153" s="284"/>
      <c r="IT153" s="284"/>
      <c r="IU153" s="284"/>
      <c r="IV153" s="284"/>
    </row>
    <row r="154" spans="1:256" s="287" customFormat="1" ht="9.75">
      <c r="A154" s="136"/>
      <c r="B154" s="325"/>
      <c r="C154" s="326"/>
      <c r="D154" s="325"/>
      <c r="E154" s="326"/>
      <c r="F154" s="327"/>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c r="CO154" s="284"/>
      <c r="CP154" s="284"/>
      <c r="CQ154" s="284"/>
      <c r="CR154" s="284"/>
      <c r="CS154" s="284"/>
      <c r="CT154" s="284"/>
      <c r="CU154" s="284"/>
      <c r="CV154" s="284"/>
      <c r="CW154" s="284"/>
      <c r="CX154" s="284"/>
      <c r="CY154" s="284"/>
      <c r="CZ154" s="284"/>
      <c r="DA154" s="284"/>
      <c r="DB154" s="284"/>
      <c r="DC154" s="284"/>
      <c r="DD154" s="284"/>
      <c r="DE154" s="284"/>
      <c r="DF154" s="284"/>
      <c r="DG154" s="284"/>
      <c r="DH154" s="284"/>
      <c r="DI154" s="284"/>
      <c r="DJ154" s="284"/>
      <c r="DK154" s="284"/>
      <c r="DL154" s="284"/>
      <c r="DM154" s="284"/>
      <c r="DN154" s="284"/>
      <c r="DO154" s="284"/>
      <c r="DP154" s="284"/>
      <c r="DQ154" s="284"/>
      <c r="DR154" s="284"/>
      <c r="DS154" s="284"/>
      <c r="DT154" s="284"/>
      <c r="DU154" s="284"/>
      <c r="DV154" s="284"/>
      <c r="DW154" s="284"/>
      <c r="DX154" s="284"/>
      <c r="DY154" s="284"/>
      <c r="DZ154" s="284"/>
      <c r="EA154" s="284"/>
      <c r="EB154" s="284"/>
      <c r="EC154" s="284"/>
      <c r="ED154" s="284"/>
      <c r="EE154" s="284"/>
      <c r="EF154" s="284"/>
      <c r="EG154" s="284"/>
      <c r="EH154" s="284"/>
      <c r="EI154" s="284"/>
      <c r="EJ154" s="284"/>
      <c r="EK154" s="284"/>
      <c r="EL154" s="284"/>
      <c r="EM154" s="284"/>
      <c r="EN154" s="284"/>
      <c r="EO154" s="284"/>
      <c r="EP154" s="284"/>
      <c r="EQ154" s="284"/>
      <c r="ER154" s="284"/>
      <c r="ES154" s="284"/>
      <c r="ET154" s="284"/>
      <c r="EU154" s="284"/>
      <c r="EV154" s="284"/>
      <c r="EW154" s="284"/>
      <c r="EX154" s="284"/>
      <c r="EY154" s="284"/>
      <c r="EZ154" s="284"/>
      <c r="FA154" s="284"/>
      <c r="FB154" s="284"/>
      <c r="FC154" s="284"/>
      <c r="FD154" s="284"/>
      <c r="FE154" s="284"/>
      <c r="FF154" s="284"/>
      <c r="FG154" s="284"/>
      <c r="FH154" s="284"/>
      <c r="FI154" s="284"/>
      <c r="FJ154" s="284"/>
      <c r="FK154" s="284"/>
      <c r="FL154" s="284"/>
      <c r="FM154" s="284"/>
      <c r="FN154" s="284"/>
      <c r="FO154" s="284"/>
      <c r="FP154" s="284"/>
      <c r="FQ154" s="284"/>
      <c r="FR154" s="284"/>
      <c r="FS154" s="284"/>
      <c r="FT154" s="284"/>
      <c r="FU154" s="284"/>
      <c r="FV154" s="284"/>
      <c r="FW154" s="284"/>
      <c r="FX154" s="284"/>
      <c r="FY154" s="284"/>
      <c r="FZ154" s="284"/>
      <c r="GA154" s="284"/>
      <c r="GB154" s="284"/>
      <c r="GC154" s="284"/>
      <c r="GD154" s="284"/>
      <c r="GE154" s="284"/>
      <c r="GF154" s="284"/>
      <c r="GG154" s="284"/>
      <c r="GH154" s="284"/>
      <c r="GI154" s="284"/>
      <c r="GJ154" s="284"/>
      <c r="GK154" s="284"/>
      <c r="GL154" s="284"/>
      <c r="GM154" s="284"/>
      <c r="GN154" s="284"/>
      <c r="GO154" s="284"/>
      <c r="GP154" s="284"/>
      <c r="GQ154" s="284"/>
      <c r="GR154" s="284"/>
      <c r="GS154" s="284"/>
      <c r="GT154" s="284"/>
      <c r="GU154" s="284"/>
      <c r="GV154" s="284"/>
      <c r="GW154" s="284"/>
      <c r="GX154" s="284"/>
      <c r="GY154" s="284"/>
      <c r="GZ154" s="284"/>
      <c r="HA154" s="284"/>
      <c r="HB154" s="284"/>
      <c r="HC154" s="284"/>
      <c r="HD154" s="284"/>
      <c r="HE154" s="284"/>
      <c r="HF154" s="284"/>
      <c r="HG154" s="284"/>
      <c r="HH154" s="284"/>
      <c r="HI154" s="284"/>
      <c r="HJ154" s="284"/>
      <c r="HK154" s="284"/>
      <c r="HL154" s="284"/>
      <c r="HM154" s="284"/>
      <c r="HN154" s="284"/>
      <c r="HO154" s="284"/>
      <c r="HP154" s="284"/>
      <c r="HQ154" s="284"/>
      <c r="HR154" s="284"/>
      <c r="HS154" s="284"/>
      <c r="HT154" s="284"/>
      <c r="HU154" s="284"/>
      <c r="HV154" s="284"/>
      <c r="HW154" s="284"/>
      <c r="HX154" s="284"/>
      <c r="HY154" s="284"/>
      <c r="HZ154" s="284"/>
      <c r="IA154" s="284"/>
      <c r="IB154" s="284"/>
      <c r="IC154" s="284"/>
      <c r="ID154" s="284"/>
      <c r="IE154" s="284"/>
      <c r="IF154" s="284"/>
      <c r="IG154" s="284"/>
      <c r="IH154" s="284"/>
      <c r="II154" s="284"/>
      <c r="IJ154" s="284"/>
      <c r="IK154" s="284"/>
      <c r="IL154" s="284"/>
      <c r="IM154" s="284"/>
      <c r="IN154" s="284"/>
      <c r="IO154" s="284"/>
      <c r="IP154" s="284"/>
      <c r="IQ154" s="284"/>
      <c r="IR154" s="284"/>
      <c r="IS154" s="284"/>
      <c r="IT154" s="284"/>
      <c r="IU154" s="284"/>
      <c r="IV154" s="284"/>
    </row>
    <row r="155" spans="1:256" s="287" customFormat="1" ht="9.75">
      <c r="A155" s="136"/>
      <c r="B155" s="325"/>
      <c r="C155" s="326"/>
      <c r="D155" s="325"/>
      <c r="E155" s="326"/>
      <c r="F155" s="327"/>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c r="CO155" s="284"/>
      <c r="CP155" s="284"/>
      <c r="CQ155" s="284"/>
      <c r="CR155" s="284"/>
      <c r="CS155" s="284"/>
      <c r="CT155" s="284"/>
      <c r="CU155" s="284"/>
      <c r="CV155" s="284"/>
      <c r="CW155" s="284"/>
      <c r="CX155" s="284"/>
      <c r="CY155" s="284"/>
      <c r="CZ155" s="284"/>
      <c r="DA155" s="284"/>
      <c r="DB155" s="284"/>
      <c r="DC155" s="284"/>
      <c r="DD155" s="284"/>
      <c r="DE155" s="284"/>
      <c r="DF155" s="284"/>
      <c r="DG155" s="284"/>
      <c r="DH155" s="284"/>
      <c r="DI155" s="284"/>
      <c r="DJ155" s="284"/>
      <c r="DK155" s="284"/>
      <c r="DL155" s="284"/>
      <c r="DM155" s="284"/>
      <c r="DN155" s="284"/>
      <c r="DO155" s="284"/>
      <c r="DP155" s="284"/>
      <c r="DQ155" s="284"/>
      <c r="DR155" s="284"/>
      <c r="DS155" s="284"/>
      <c r="DT155" s="284"/>
      <c r="DU155" s="284"/>
      <c r="DV155" s="284"/>
      <c r="DW155" s="284"/>
      <c r="DX155" s="284"/>
      <c r="DY155" s="284"/>
      <c r="DZ155" s="284"/>
      <c r="EA155" s="284"/>
      <c r="EB155" s="284"/>
      <c r="EC155" s="284"/>
      <c r="ED155" s="284"/>
      <c r="EE155" s="284"/>
      <c r="EF155" s="284"/>
      <c r="EG155" s="284"/>
      <c r="EH155" s="284"/>
      <c r="EI155" s="284"/>
      <c r="EJ155" s="284"/>
      <c r="EK155" s="284"/>
      <c r="EL155" s="284"/>
      <c r="EM155" s="284"/>
      <c r="EN155" s="284"/>
      <c r="EO155" s="284"/>
      <c r="EP155" s="284"/>
      <c r="EQ155" s="284"/>
      <c r="ER155" s="284"/>
      <c r="ES155" s="284"/>
      <c r="ET155" s="284"/>
      <c r="EU155" s="284"/>
      <c r="EV155" s="284"/>
      <c r="EW155" s="284"/>
      <c r="EX155" s="284"/>
      <c r="EY155" s="284"/>
      <c r="EZ155" s="284"/>
      <c r="FA155" s="284"/>
      <c r="FB155" s="284"/>
      <c r="FC155" s="284"/>
      <c r="FD155" s="284"/>
      <c r="FE155" s="284"/>
      <c r="FF155" s="284"/>
      <c r="FG155" s="284"/>
      <c r="FH155" s="284"/>
      <c r="FI155" s="284"/>
      <c r="FJ155" s="284"/>
      <c r="FK155" s="284"/>
      <c r="FL155" s="284"/>
      <c r="FM155" s="284"/>
      <c r="FN155" s="284"/>
      <c r="FO155" s="284"/>
      <c r="FP155" s="284"/>
      <c r="FQ155" s="284"/>
      <c r="FR155" s="284"/>
      <c r="FS155" s="284"/>
      <c r="FT155" s="284"/>
      <c r="FU155" s="284"/>
      <c r="FV155" s="284"/>
      <c r="FW155" s="284"/>
      <c r="FX155" s="284"/>
      <c r="FY155" s="284"/>
      <c r="FZ155" s="284"/>
      <c r="GA155" s="284"/>
      <c r="GB155" s="284"/>
      <c r="GC155" s="284"/>
      <c r="GD155" s="284"/>
      <c r="GE155" s="284"/>
      <c r="GF155" s="284"/>
      <c r="GG155" s="284"/>
      <c r="GH155" s="284"/>
      <c r="GI155" s="284"/>
      <c r="GJ155" s="284"/>
      <c r="GK155" s="284"/>
      <c r="GL155" s="284"/>
      <c r="GM155" s="284"/>
      <c r="GN155" s="284"/>
      <c r="GO155" s="284"/>
      <c r="GP155" s="284"/>
      <c r="GQ155" s="284"/>
      <c r="GR155" s="284"/>
      <c r="GS155" s="284"/>
      <c r="GT155" s="284"/>
      <c r="GU155" s="284"/>
      <c r="GV155" s="284"/>
      <c r="GW155" s="284"/>
      <c r="GX155" s="284"/>
      <c r="GY155" s="284"/>
      <c r="GZ155" s="284"/>
      <c r="HA155" s="284"/>
      <c r="HB155" s="284"/>
      <c r="HC155" s="284"/>
      <c r="HD155" s="284"/>
      <c r="HE155" s="284"/>
      <c r="HF155" s="284"/>
      <c r="HG155" s="284"/>
      <c r="HH155" s="284"/>
      <c r="HI155" s="284"/>
      <c r="HJ155" s="284"/>
      <c r="HK155" s="284"/>
      <c r="HL155" s="284"/>
      <c r="HM155" s="284"/>
      <c r="HN155" s="284"/>
      <c r="HO155" s="284"/>
      <c r="HP155" s="284"/>
      <c r="HQ155" s="284"/>
      <c r="HR155" s="284"/>
      <c r="HS155" s="284"/>
      <c r="HT155" s="284"/>
      <c r="HU155" s="284"/>
      <c r="HV155" s="284"/>
      <c r="HW155" s="284"/>
      <c r="HX155" s="284"/>
      <c r="HY155" s="284"/>
      <c r="HZ155" s="284"/>
      <c r="IA155" s="284"/>
      <c r="IB155" s="284"/>
      <c r="IC155" s="284"/>
      <c r="ID155" s="284"/>
      <c r="IE155" s="284"/>
      <c r="IF155" s="284"/>
      <c r="IG155" s="284"/>
      <c r="IH155" s="284"/>
      <c r="II155" s="284"/>
      <c r="IJ155" s="284"/>
      <c r="IK155" s="284"/>
      <c r="IL155" s="284"/>
      <c r="IM155" s="284"/>
      <c r="IN155" s="284"/>
      <c r="IO155" s="284"/>
      <c r="IP155" s="284"/>
      <c r="IQ155" s="284"/>
      <c r="IR155" s="284"/>
      <c r="IS155" s="284"/>
      <c r="IT155" s="284"/>
      <c r="IU155" s="284"/>
      <c r="IV155" s="284"/>
    </row>
    <row r="156" spans="1:256" s="96" customFormat="1" ht="12" customHeight="1">
      <c r="A156" s="309"/>
      <c r="B156" s="337"/>
      <c r="C156" s="337"/>
      <c r="D156" s="337"/>
      <c r="E156" s="337"/>
      <c r="F156" s="337"/>
      <c r="G156" s="286"/>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337"/>
      <c r="AR156" s="337"/>
      <c r="AS156" s="337"/>
      <c r="AT156" s="337"/>
      <c r="AU156" s="337"/>
      <c r="AV156" s="337"/>
      <c r="AW156" s="337"/>
      <c r="AX156" s="337"/>
      <c r="AY156" s="337"/>
      <c r="AZ156" s="337"/>
      <c r="BA156" s="337"/>
      <c r="BB156" s="337"/>
      <c r="BC156" s="337"/>
      <c r="BD156" s="337"/>
      <c r="BE156" s="337"/>
      <c r="BF156" s="337"/>
      <c r="BG156" s="337"/>
      <c r="BH156" s="337"/>
      <c r="BI156" s="337"/>
      <c r="BJ156" s="337"/>
      <c r="BK156" s="337"/>
      <c r="BL156" s="337"/>
      <c r="BM156" s="337"/>
      <c r="BN156" s="337"/>
      <c r="BO156" s="337"/>
      <c r="BP156" s="337"/>
      <c r="BQ156" s="337"/>
      <c r="BR156" s="337"/>
      <c r="BS156" s="337"/>
      <c r="BT156" s="337"/>
      <c r="BU156" s="337"/>
      <c r="BV156" s="337"/>
      <c r="BW156" s="337"/>
      <c r="BX156" s="337"/>
      <c r="BY156" s="337"/>
      <c r="BZ156" s="337"/>
      <c r="CA156" s="337"/>
      <c r="CB156" s="337"/>
      <c r="CC156" s="337"/>
      <c r="CD156" s="337"/>
      <c r="CE156" s="337"/>
      <c r="CF156" s="337"/>
      <c r="CG156" s="337"/>
      <c r="CH156" s="337"/>
      <c r="CI156" s="337"/>
      <c r="CJ156" s="337"/>
      <c r="CK156" s="337"/>
      <c r="CL156" s="337"/>
      <c r="CM156" s="337"/>
      <c r="CN156" s="337"/>
      <c r="CO156" s="337"/>
      <c r="CP156" s="337"/>
      <c r="CQ156" s="337"/>
      <c r="CR156" s="337"/>
      <c r="CS156" s="337"/>
      <c r="CT156" s="337"/>
      <c r="CU156" s="337"/>
      <c r="CV156" s="337"/>
      <c r="CW156" s="337"/>
      <c r="CX156" s="337"/>
      <c r="CY156" s="337"/>
      <c r="CZ156" s="337"/>
      <c r="DA156" s="337"/>
      <c r="DB156" s="337"/>
      <c r="DC156" s="337"/>
      <c r="DD156" s="337"/>
      <c r="DE156" s="337"/>
      <c r="DF156" s="337"/>
      <c r="DG156" s="337"/>
      <c r="DH156" s="337"/>
      <c r="DI156" s="337"/>
      <c r="DJ156" s="337"/>
      <c r="DK156" s="337"/>
      <c r="DL156" s="337"/>
      <c r="DM156" s="337"/>
      <c r="DN156" s="337"/>
      <c r="DO156" s="337"/>
      <c r="DP156" s="337"/>
      <c r="DQ156" s="337"/>
      <c r="DR156" s="337"/>
      <c r="DS156" s="337"/>
      <c r="DT156" s="337"/>
      <c r="DU156" s="337"/>
      <c r="DV156" s="337"/>
      <c r="DW156" s="337"/>
      <c r="DX156" s="337"/>
      <c r="DY156" s="337"/>
      <c r="DZ156" s="337"/>
      <c r="EA156" s="337"/>
      <c r="EB156" s="337"/>
      <c r="EC156" s="337"/>
      <c r="ED156" s="337"/>
      <c r="EE156" s="337"/>
      <c r="EF156" s="337"/>
      <c r="EG156" s="337"/>
      <c r="EH156" s="337"/>
      <c r="EI156" s="337"/>
      <c r="EJ156" s="337"/>
      <c r="EK156" s="337"/>
      <c r="EL156" s="337"/>
      <c r="EM156" s="337"/>
      <c r="EN156" s="337"/>
      <c r="EO156" s="337"/>
      <c r="EP156" s="337"/>
      <c r="EQ156" s="337"/>
      <c r="ER156" s="337"/>
      <c r="ES156" s="337"/>
      <c r="ET156" s="337"/>
      <c r="EU156" s="337"/>
      <c r="EV156" s="337"/>
      <c r="EW156" s="337"/>
      <c r="EX156" s="337"/>
      <c r="EY156" s="337"/>
      <c r="EZ156" s="337"/>
      <c r="FA156" s="337"/>
      <c r="FB156" s="337"/>
      <c r="FC156" s="337"/>
      <c r="FD156" s="337"/>
      <c r="FE156" s="337"/>
      <c r="FF156" s="337"/>
      <c r="FG156" s="337"/>
      <c r="FH156" s="337"/>
      <c r="FI156" s="337"/>
      <c r="FJ156" s="337"/>
      <c r="FK156" s="337"/>
      <c r="FL156" s="337"/>
      <c r="FM156" s="337"/>
      <c r="FN156" s="337"/>
      <c r="FO156" s="337"/>
      <c r="FP156" s="337"/>
      <c r="FQ156" s="337"/>
      <c r="FR156" s="337"/>
      <c r="FS156" s="337"/>
      <c r="FT156" s="337"/>
      <c r="FU156" s="337"/>
      <c r="FV156" s="337"/>
      <c r="FW156" s="337"/>
      <c r="FX156" s="337"/>
      <c r="FY156" s="337"/>
      <c r="FZ156" s="337"/>
      <c r="GA156" s="337"/>
      <c r="GB156" s="337"/>
      <c r="GC156" s="337"/>
      <c r="GD156" s="337"/>
      <c r="GE156" s="337"/>
      <c r="GF156" s="337"/>
      <c r="GG156" s="337"/>
      <c r="GH156" s="337"/>
      <c r="GI156" s="337"/>
      <c r="GJ156" s="337"/>
      <c r="GK156" s="337"/>
      <c r="GL156" s="337"/>
      <c r="GM156" s="337"/>
      <c r="GN156" s="337"/>
      <c r="GO156" s="337"/>
      <c r="GP156" s="337"/>
      <c r="GQ156" s="337"/>
      <c r="GR156" s="337"/>
      <c r="GS156" s="337"/>
      <c r="GT156" s="337"/>
      <c r="GU156" s="337"/>
      <c r="GV156" s="337"/>
      <c r="GW156" s="337"/>
      <c r="GX156" s="337"/>
      <c r="GY156" s="337"/>
      <c r="GZ156" s="337"/>
      <c r="HA156" s="337"/>
      <c r="HB156" s="337"/>
      <c r="HC156" s="337"/>
      <c r="HD156" s="337"/>
      <c r="HE156" s="337"/>
      <c r="HF156" s="337"/>
      <c r="HG156" s="337"/>
      <c r="HH156" s="337"/>
      <c r="HI156" s="337"/>
      <c r="HJ156" s="337"/>
      <c r="HK156" s="337"/>
      <c r="HL156" s="337"/>
      <c r="HM156" s="337"/>
      <c r="HN156" s="337"/>
      <c r="HO156" s="337"/>
      <c r="HP156" s="337"/>
      <c r="HQ156" s="337"/>
      <c r="HR156" s="337"/>
      <c r="HS156" s="337"/>
      <c r="HT156" s="337"/>
      <c r="HU156" s="337"/>
      <c r="HV156" s="337"/>
      <c r="HW156" s="337"/>
      <c r="HX156" s="337"/>
      <c r="HY156" s="337"/>
      <c r="HZ156" s="337"/>
      <c r="IA156" s="337"/>
      <c r="IB156" s="337"/>
      <c r="IC156" s="337"/>
      <c r="ID156" s="337"/>
      <c r="IE156" s="337"/>
      <c r="IF156" s="337"/>
      <c r="IG156" s="337"/>
      <c r="IH156" s="337"/>
      <c r="II156" s="337"/>
      <c r="IJ156" s="337"/>
      <c r="IK156" s="337"/>
      <c r="IL156" s="337"/>
      <c r="IM156" s="337"/>
      <c r="IN156" s="337"/>
      <c r="IO156" s="337"/>
      <c r="IP156" s="337"/>
      <c r="IQ156" s="337"/>
      <c r="IR156" s="337"/>
      <c r="IS156" s="337"/>
      <c r="IT156" s="337"/>
      <c r="IU156" s="337"/>
      <c r="IV156" s="337"/>
    </row>
    <row r="157" spans="1:256" s="136" customFormat="1" ht="12" customHeight="1">
      <c r="A157" s="361" t="s">
        <v>221</v>
      </c>
      <c r="B157" s="361"/>
      <c r="C157" s="361"/>
      <c r="D157" s="361"/>
      <c r="E157" s="361"/>
      <c r="F157" s="361"/>
      <c r="G157" s="286"/>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7"/>
      <c r="AJ157" s="337"/>
      <c r="AK157" s="337"/>
      <c r="AL157" s="337"/>
      <c r="AM157" s="337"/>
      <c r="AN157" s="337"/>
      <c r="AO157" s="337"/>
      <c r="AP157" s="337"/>
      <c r="AQ157" s="337"/>
      <c r="AR157" s="337"/>
      <c r="AS157" s="337"/>
      <c r="AT157" s="337"/>
      <c r="AU157" s="337"/>
      <c r="AV157" s="337"/>
      <c r="AW157" s="337"/>
      <c r="AX157" s="337"/>
      <c r="AY157" s="337"/>
      <c r="AZ157" s="337"/>
      <c r="BA157" s="337"/>
      <c r="BB157" s="337"/>
      <c r="BC157" s="337"/>
      <c r="BD157" s="337"/>
      <c r="BE157" s="337"/>
      <c r="BF157" s="337"/>
      <c r="BG157" s="337"/>
      <c r="BH157" s="337"/>
      <c r="BI157" s="337"/>
      <c r="BJ157" s="337"/>
      <c r="BK157" s="337"/>
      <c r="BL157" s="337"/>
      <c r="BM157" s="337"/>
      <c r="BN157" s="337"/>
      <c r="BO157" s="337"/>
      <c r="BP157" s="337"/>
      <c r="BQ157" s="337"/>
      <c r="BR157" s="337"/>
      <c r="BS157" s="337"/>
      <c r="BT157" s="337"/>
      <c r="BU157" s="337"/>
      <c r="BV157" s="337"/>
      <c r="BW157" s="337"/>
      <c r="BX157" s="337"/>
      <c r="BY157" s="337"/>
      <c r="BZ157" s="337"/>
      <c r="CA157" s="337"/>
      <c r="CB157" s="337"/>
      <c r="CC157" s="337"/>
      <c r="CD157" s="337"/>
      <c r="CE157" s="337"/>
      <c r="CF157" s="337"/>
      <c r="CG157" s="337"/>
      <c r="CH157" s="337"/>
      <c r="CI157" s="337"/>
      <c r="CJ157" s="337"/>
      <c r="CK157" s="337"/>
      <c r="CL157" s="337"/>
      <c r="CM157" s="337"/>
      <c r="CN157" s="337"/>
      <c r="CO157" s="337"/>
      <c r="CP157" s="337"/>
      <c r="CQ157" s="337"/>
      <c r="CR157" s="337"/>
      <c r="CS157" s="337"/>
      <c r="CT157" s="337"/>
      <c r="CU157" s="337"/>
      <c r="CV157" s="337"/>
      <c r="CW157" s="337"/>
      <c r="CX157" s="337"/>
      <c r="CY157" s="337"/>
      <c r="CZ157" s="337"/>
      <c r="DA157" s="337"/>
      <c r="DB157" s="337"/>
      <c r="DC157" s="337"/>
      <c r="DD157" s="337"/>
      <c r="DE157" s="337"/>
      <c r="DF157" s="337"/>
      <c r="DG157" s="337"/>
      <c r="DH157" s="337"/>
      <c r="DI157" s="337"/>
      <c r="DJ157" s="337"/>
      <c r="DK157" s="337"/>
      <c r="DL157" s="337"/>
      <c r="DM157" s="337"/>
      <c r="DN157" s="337"/>
      <c r="DO157" s="337"/>
      <c r="DP157" s="337"/>
      <c r="DQ157" s="337"/>
      <c r="DR157" s="337"/>
      <c r="DS157" s="337"/>
      <c r="DT157" s="337"/>
      <c r="DU157" s="337"/>
      <c r="DV157" s="337"/>
      <c r="DW157" s="337"/>
      <c r="DX157" s="337"/>
      <c r="DY157" s="337"/>
      <c r="DZ157" s="337"/>
      <c r="EA157" s="337"/>
      <c r="EB157" s="337"/>
      <c r="EC157" s="337"/>
      <c r="ED157" s="337"/>
      <c r="EE157" s="337"/>
      <c r="EF157" s="337"/>
      <c r="EG157" s="337"/>
      <c r="EH157" s="337"/>
      <c r="EI157" s="337"/>
      <c r="EJ157" s="337"/>
      <c r="EK157" s="337"/>
      <c r="EL157" s="337"/>
      <c r="EM157" s="337"/>
      <c r="EN157" s="337"/>
      <c r="EO157" s="337"/>
      <c r="EP157" s="337"/>
      <c r="EQ157" s="337"/>
      <c r="ER157" s="337"/>
      <c r="ES157" s="337"/>
      <c r="ET157" s="337"/>
      <c r="EU157" s="337"/>
      <c r="EV157" s="337"/>
      <c r="EW157" s="337"/>
      <c r="EX157" s="337"/>
      <c r="EY157" s="337"/>
      <c r="EZ157" s="337"/>
      <c r="FA157" s="337"/>
      <c r="FB157" s="337"/>
      <c r="FC157" s="337"/>
      <c r="FD157" s="337"/>
      <c r="FE157" s="337"/>
      <c r="FF157" s="337"/>
      <c r="FG157" s="337"/>
      <c r="FH157" s="337"/>
      <c r="FI157" s="337"/>
      <c r="FJ157" s="337"/>
      <c r="FK157" s="337"/>
      <c r="FL157" s="337"/>
      <c r="FM157" s="337"/>
      <c r="FN157" s="337"/>
      <c r="FO157" s="337"/>
      <c r="FP157" s="337"/>
      <c r="FQ157" s="337"/>
      <c r="FR157" s="337"/>
      <c r="FS157" s="337"/>
      <c r="FT157" s="337"/>
      <c r="FU157" s="337"/>
      <c r="FV157" s="337"/>
      <c r="FW157" s="337"/>
      <c r="FX157" s="337"/>
      <c r="FY157" s="337"/>
      <c r="FZ157" s="337"/>
      <c r="GA157" s="337"/>
      <c r="GB157" s="337"/>
      <c r="GC157" s="337"/>
      <c r="GD157" s="337"/>
      <c r="GE157" s="337"/>
      <c r="GF157" s="337"/>
      <c r="GG157" s="337"/>
      <c r="GH157" s="337"/>
      <c r="GI157" s="337"/>
      <c r="GJ157" s="337"/>
      <c r="GK157" s="337"/>
      <c r="GL157" s="337"/>
      <c r="GM157" s="337"/>
      <c r="GN157" s="337"/>
      <c r="GO157" s="337"/>
      <c r="GP157" s="337"/>
      <c r="GQ157" s="337"/>
      <c r="GR157" s="337"/>
      <c r="GS157" s="337"/>
      <c r="GT157" s="337"/>
      <c r="GU157" s="337"/>
      <c r="GV157" s="337"/>
      <c r="GW157" s="337"/>
      <c r="GX157" s="337"/>
      <c r="GY157" s="337"/>
      <c r="GZ157" s="337"/>
      <c r="HA157" s="337"/>
      <c r="HB157" s="337"/>
      <c r="HC157" s="337"/>
      <c r="HD157" s="337"/>
      <c r="HE157" s="337"/>
      <c r="HF157" s="337"/>
      <c r="HG157" s="337"/>
      <c r="HH157" s="337"/>
      <c r="HI157" s="337"/>
      <c r="HJ157" s="337"/>
      <c r="HK157" s="337"/>
      <c r="HL157" s="337"/>
      <c r="HM157" s="337"/>
      <c r="HN157" s="337"/>
      <c r="HO157" s="337"/>
      <c r="HP157" s="337"/>
      <c r="HQ157" s="337"/>
      <c r="HR157" s="337"/>
      <c r="HS157" s="337"/>
      <c r="HT157" s="337"/>
      <c r="HU157" s="337"/>
      <c r="HV157" s="337"/>
      <c r="HW157" s="337"/>
      <c r="HX157" s="337"/>
      <c r="HY157" s="337"/>
      <c r="HZ157" s="337"/>
      <c r="IA157" s="337"/>
      <c r="IB157" s="337"/>
      <c r="IC157" s="337"/>
      <c r="ID157" s="337"/>
      <c r="IE157" s="337"/>
      <c r="IF157" s="337"/>
      <c r="IG157" s="337"/>
      <c r="IH157" s="337"/>
      <c r="II157" s="337"/>
      <c r="IJ157" s="337"/>
      <c r="IK157" s="337"/>
      <c r="IL157" s="337"/>
      <c r="IM157" s="337"/>
      <c r="IN157" s="337"/>
      <c r="IO157" s="337"/>
      <c r="IP157" s="337"/>
      <c r="IQ157" s="337"/>
      <c r="IR157" s="337"/>
      <c r="IS157" s="337"/>
      <c r="IT157" s="337"/>
      <c r="IU157" s="337"/>
      <c r="IV157" s="337"/>
    </row>
    <row r="158" spans="1:256" s="136" customFormat="1" ht="12" customHeight="1">
      <c r="A158" s="366" t="s">
        <v>238</v>
      </c>
      <c r="B158" s="366"/>
      <c r="C158" s="366"/>
      <c r="D158" s="366"/>
      <c r="E158" s="366"/>
      <c r="F158" s="366"/>
      <c r="G158" s="286"/>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7"/>
      <c r="AN158" s="337"/>
      <c r="AO158" s="337"/>
      <c r="AP158" s="337"/>
      <c r="AQ158" s="337"/>
      <c r="AR158" s="337"/>
      <c r="AS158" s="337"/>
      <c r="AT158" s="337"/>
      <c r="AU158" s="337"/>
      <c r="AV158" s="337"/>
      <c r="AW158" s="337"/>
      <c r="AX158" s="337"/>
      <c r="AY158" s="337"/>
      <c r="AZ158" s="337"/>
      <c r="BA158" s="337"/>
      <c r="BB158" s="337"/>
      <c r="BC158" s="337"/>
      <c r="BD158" s="337"/>
      <c r="BE158" s="337"/>
      <c r="BF158" s="337"/>
      <c r="BG158" s="337"/>
      <c r="BH158" s="337"/>
      <c r="BI158" s="337"/>
      <c r="BJ158" s="337"/>
      <c r="BK158" s="337"/>
      <c r="BL158" s="337"/>
      <c r="BM158" s="337"/>
      <c r="BN158" s="337"/>
      <c r="BO158" s="337"/>
      <c r="BP158" s="337"/>
      <c r="BQ158" s="337"/>
      <c r="BR158" s="337"/>
      <c r="BS158" s="337"/>
      <c r="BT158" s="337"/>
      <c r="BU158" s="337"/>
      <c r="BV158" s="337"/>
      <c r="BW158" s="337"/>
      <c r="BX158" s="337"/>
      <c r="BY158" s="337"/>
      <c r="BZ158" s="337"/>
      <c r="CA158" s="337"/>
      <c r="CB158" s="337"/>
      <c r="CC158" s="337"/>
      <c r="CD158" s="337"/>
      <c r="CE158" s="337"/>
      <c r="CF158" s="337"/>
      <c r="CG158" s="337"/>
      <c r="CH158" s="337"/>
      <c r="CI158" s="337"/>
      <c r="CJ158" s="337"/>
      <c r="CK158" s="337"/>
      <c r="CL158" s="337"/>
      <c r="CM158" s="337"/>
      <c r="CN158" s="337"/>
      <c r="CO158" s="337"/>
      <c r="CP158" s="337"/>
      <c r="CQ158" s="337"/>
      <c r="CR158" s="337"/>
      <c r="CS158" s="337"/>
      <c r="CT158" s="337"/>
      <c r="CU158" s="337"/>
      <c r="CV158" s="337"/>
      <c r="CW158" s="337"/>
      <c r="CX158" s="337"/>
      <c r="CY158" s="337"/>
      <c r="CZ158" s="337"/>
      <c r="DA158" s="337"/>
      <c r="DB158" s="337"/>
      <c r="DC158" s="337"/>
      <c r="DD158" s="337"/>
      <c r="DE158" s="337"/>
      <c r="DF158" s="337"/>
      <c r="DG158" s="337"/>
      <c r="DH158" s="337"/>
      <c r="DI158" s="337"/>
      <c r="DJ158" s="337"/>
      <c r="DK158" s="337"/>
      <c r="DL158" s="337"/>
      <c r="DM158" s="337"/>
      <c r="DN158" s="337"/>
      <c r="DO158" s="337"/>
      <c r="DP158" s="337"/>
      <c r="DQ158" s="337"/>
      <c r="DR158" s="337"/>
      <c r="DS158" s="337"/>
      <c r="DT158" s="337"/>
      <c r="DU158" s="337"/>
      <c r="DV158" s="337"/>
      <c r="DW158" s="337"/>
      <c r="DX158" s="337"/>
      <c r="DY158" s="337"/>
      <c r="DZ158" s="337"/>
      <c r="EA158" s="337"/>
      <c r="EB158" s="337"/>
      <c r="EC158" s="337"/>
      <c r="ED158" s="337"/>
      <c r="EE158" s="337"/>
      <c r="EF158" s="337"/>
      <c r="EG158" s="337"/>
      <c r="EH158" s="337"/>
      <c r="EI158" s="337"/>
      <c r="EJ158" s="337"/>
      <c r="EK158" s="337"/>
      <c r="EL158" s="337"/>
      <c r="EM158" s="337"/>
      <c r="EN158" s="337"/>
      <c r="EO158" s="337"/>
      <c r="EP158" s="337"/>
      <c r="EQ158" s="337"/>
      <c r="ER158" s="337"/>
      <c r="ES158" s="337"/>
      <c r="ET158" s="337"/>
      <c r="EU158" s="337"/>
      <c r="EV158" s="337"/>
      <c r="EW158" s="337"/>
      <c r="EX158" s="337"/>
      <c r="EY158" s="337"/>
      <c r="EZ158" s="337"/>
      <c r="FA158" s="337"/>
      <c r="FB158" s="337"/>
      <c r="FC158" s="337"/>
      <c r="FD158" s="337"/>
      <c r="FE158" s="337"/>
      <c r="FF158" s="337"/>
      <c r="FG158" s="337"/>
      <c r="FH158" s="337"/>
      <c r="FI158" s="337"/>
      <c r="FJ158" s="337"/>
      <c r="FK158" s="337"/>
      <c r="FL158" s="337"/>
      <c r="FM158" s="337"/>
      <c r="FN158" s="337"/>
      <c r="FO158" s="337"/>
      <c r="FP158" s="337"/>
      <c r="FQ158" s="337"/>
      <c r="FR158" s="337"/>
      <c r="FS158" s="337"/>
      <c r="FT158" s="337"/>
      <c r="FU158" s="337"/>
      <c r="FV158" s="337"/>
      <c r="FW158" s="337"/>
      <c r="FX158" s="337"/>
      <c r="FY158" s="337"/>
      <c r="FZ158" s="337"/>
      <c r="GA158" s="337"/>
      <c r="GB158" s="337"/>
      <c r="GC158" s="337"/>
      <c r="GD158" s="337"/>
      <c r="GE158" s="337"/>
      <c r="GF158" s="337"/>
      <c r="GG158" s="337"/>
      <c r="GH158" s="337"/>
      <c r="GI158" s="337"/>
      <c r="GJ158" s="337"/>
      <c r="GK158" s="337"/>
      <c r="GL158" s="337"/>
      <c r="GM158" s="337"/>
      <c r="GN158" s="337"/>
      <c r="GO158" s="337"/>
      <c r="GP158" s="337"/>
      <c r="GQ158" s="337"/>
      <c r="GR158" s="337"/>
      <c r="GS158" s="337"/>
      <c r="GT158" s="337"/>
      <c r="GU158" s="337"/>
      <c r="GV158" s="337"/>
      <c r="GW158" s="337"/>
      <c r="GX158" s="337"/>
      <c r="GY158" s="337"/>
      <c r="GZ158" s="337"/>
      <c r="HA158" s="337"/>
      <c r="HB158" s="337"/>
      <c r="HC158" s="337"/>
      <c r="HD158" s="337"/>
      <c r="HE158" s="337"/>
      <c r="HF158" s="337"/>
      <c r="HG158" s="337"/>
      <c r="HH158" s="337"/>
      <c r="HI158" s="337"/>
      <c r="HJ158" s="337"/>
      <c r="HK158" s="337"/>
      <c r="HL158" s="337"/>
      <c r="HM158" s="337"/>
      <c r="HN158" s="337"/>
      <c r="HO158" s="337"/>
      <c r="HP158" s="337"/>
      <c r="HQ158" s="337"/>
      <c r="HR158" s="337"/>
      <c r="HS158" s="337"/>
      <c r="HT158" s="337"/>
      <c r="HU158" s="337"/>
      <c r="HV158" s="337"/>
      <c r="HW158" s="337"/>
      <c r="HX158" s="337"/>
      <c r="HY158" s="337"/>
      <c r="HZ158" s="337"/>
      <c r="IA158" s="337"/>
      <c r="IB158" s="337"/>
      <c r="IC158" s="337"/>
      <c r="ID158" s="337"/>
      <c r="IE158" s="337"/>
      <c r="IF158" s="337"/>
      <c r="IG158" s="337"/>
      <c r="IH158" s="337"/>
      <c r="II158" s="337"/>
      <c r="IJ158" s="337"/>
      <c r="IK158" s="337"/>
      <c r="IL158" s="337"/>
      <c r="IM158" s="337"/>
      <c r="IN158" s="337"/>
      <c r="IO158" s="337"/>
      <c r="IP158" s="337"/>
      <c r="IQ158" s="337"/>
      <c r="IR158" s="337"/>
      <c r="IS158" s="337"/>
      <c r="IT158" s="337"/>
      <c r="IU158" s="337"/>
      <c r="IV158" s="337"/>
    </row>
    <row r="159" spans="1:256" s="136" customFormat="1" ht="12" customHeight="1" thickBot="1">
      <c r="A159" s="288"/>
      <c r="B159" s="338"/>
      <c r="C159" s="339"/>
      <c r="D159" s="338"/>
      <c r="E159" s="339"/>
      <c r="F159" s="338"/>
      <c r="G159" s="338"/>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c r="BO159" s="287"/>
      <c r="BP159" s="287"/>
      <c r="BQ159" s="287"/>
      <c r="BR159" s="287"/>
      <c r="BS159" s="287"/>
      <c r="BT159" s="287"/>
      <c r="BU159" s="287"/>
      <c r="BV159" s="287"/>
      <c r="BW159" s="287"/>
      <c r="BX159" s="287"/>
      <c r="BY159" s="287"/>
      <c r="BZ159" s="287"/>
      <c r="CA159" s="287"/>
      <c r="CB159" s="287"/>
      <c r="CC159" s="287"/>
      <c r="CD159" s="287"/>
      <c r="CE159" s="287"/>
      <c r="CF159" s="287"/>
      <c r="CG159" s="287"/>
      <c r="CH159" s="287"/>
      <c r="CI159" s="287"/>
      <c r="CJ159" s="287"/>
      <c r="CK159" s="287"/>
      <c r="CL159" s="287"/>
      <c r="CM159" s="287"/>
      <c r="CN159" s="287"/>
      <c r="CO159" s="287"/>
      <c r="CP159" s="287"/>
      <c r="CQ159" s="287"/>
      <c r="CR159" s="287"/>
      <c r="CS159" s="287"/>
      <c r="CT159" s="287"/>
      <c r="CU159" s="287"/>
      <c r="CV159" s="287"/>
      <c r="CW159" s="287"/>
      <c r="CX159" s="287"/>
      <c r="CY159" s="287"/>
      <c r="CZ159" s="287"/>
      <c r="DA159" s="287"/>
      <c r="DB159" s="287"/>
      <c r="DC159" s="287"/>
      <c r="DD159" s="287"/>
      <c r="DE159" s="287"/>
      <c r="DF159" s="287"/>
      <c r="DG159" s="287"/>
      <c r="DH159" s="287"/>
      <c r="DI159" s="287"/>
      <c r="DJ159" s="287"/>
      <c r="DK159" s="287"/>
      <c r="DL159" s="287"/>
      <c r="DM159" s="287"/>
      <c r="DN159" s="287"/>
      <c r="DO159" s="287"/>
      <c r="DP159" s="287"/>
      <c r="DQ159" s="287"/>
      <c r="DR159" s="287"/>
      <c r="DS159" s="287"/>
      <c r="DT159" s="287"/>
      <c r="DU159" s="287"/>
      <c r="DV159" s="287"/>
      <c r="DW159" s="287"/>
      <c r="DX159" s="287"/>
      <c r="DY159" s="287"/>
      <c r="DZ159" s="287"/>
      <c r="EA159" s="287"/>
      <c r="EB159" s="287"/>
      <c r="EC159" s="287"/>
      <c r="ED159" s="287"/>
      <c r="EE159" s="287"/>
      <c r="EF159" s="287"/>
      <c r="EG159" s="287"/>
      <c r="EH159" s="287"/>
      <c r="EI159" s="287"/>
      <c r="EJ159" s="287"/>
      <c r="EK159" s="287"/>
      <c r="EL159" s="287"/>
      <c r="EM159" s="287"/>
      <c r="EN159" s="287"/>
      <c r="EO159" s="287"/>
      <c r="EP159" s="287"/>
      <c r="EQ159" s="287"/>
      <c r="ER159" s="287"/>
      <c r="ES159" s="287"/>
      <c r="ET159" s="287"/>
      <c r="EU159" s="287"/>
      <c r="EV159" s="287"/>
      <c r="EW159" s="287"/>
      <c r="EX159" s="287"/>
      <c r="EY159" s="287"/>
      <c r="EZ159" s="287"/>
      <c r="FA159" s="287"/>
      <c r="FB159" s="287"/>
      <c r="FC159" s="287"/>
      <c r="FD159" s="287"/>
      <c r="FE159" s="287"/>
      <c r="FF159" s="287"/>
      <c r="FG159" s="287"/>
      <c r="FH159" s="287"/>
      <c r="FI159" s="287"/>
      <c r="FJ159" s="287"/>
      <c r="FK159" s="287"/>
      <c r="FL159" s="287"/>
      <c r="FM159" s="287"/>
      <c r="FN159" s="287"/>
      <c r="FO159" s="287"/>
      <c r="FP159" s="287"/>
      <c r="FQ159" s="287"/>
      <c r="FR159" s="287"/>
      <c r="FS159" s="287"/>
      <c r="FT159" s="287"/>
      <c r="FU159" s="287"/>
      <c r="FV159" s="287"/>
      <c r="FW159" s="287"/>
      <c r="FX159" s="287"/>
      <c r="FY159" s="287"/>
      <c r="FZ159" s="287"/>
      <c r="GA159" s="287"/>
      <c r="GB159" s="287"/>
      <c r="GC159" s="287"/>
      <c r="GD159" s="287"/>
      <c r="GE159" s="287"/>
      <c r="GF159" s="287"/>
      <c r="GG159" s="287"/>
      <c r="GH159" s="287"/>
      <c r="GI159" s="287"/>
      <c r="GJ159" s="287"/>
      <c r="GK159" s="287"/>
      <c r="GL159" s="287"/>
      <c r="GM159" s="287"/>
      <c r="GN159" s="287"/>
      <c r="GO159" s="287"/>
      <c r="GP159" s="287"/>
      <c r="GQ159" s="287"/>
      <c r="GR159" s="287"/>
      <c r="GS159" s="287"/>
      <c r="GT159" s="287"/>
      <c r="GU159" s="287"/>
      <c r="GV159" s="287"/>
      <c r="GW159" s="287"/>
      <c r="GX159" s="287"/>
      <c r="GY159" s="287"/>
      <c r="GZ159" s="287"/>
      <c r="HA159" s="287"/>
      <c r="HB159" s="287"/>
      <c r="HC159" s="287"/>
      <c r="HD159" s="287"/>
      <c r="HE159" s="287"/>
      <c r="HF159" s="287"/>
      <c r="HG159" s="287"/>
      <c r="HH159" s="287"/>
      <c r="HI159" s="287"/>
      <c r="HJ159" s="287"/>
      <c r="HK159" s="287"/>
      <c r="HL159" s="287"/>
      <c r="HM159" s="287"/>
      <c r="HN159" s="287"/>
      <c r="HO159" s="287"/>
      <c r="HP159" s="287"/>
      <c r="HQ159" s="287"/>
      <c r="HR159" s="287"/>
      <c r="HS159" s="287"/>
      <c r="HT159" s="287"/>
      <c r="HU159" s="287"/>
      <c r="HV159" s="287"/>
      <c r="HW159" s="287"/>
      <c r="HX159" s="287"/>
      <c r="HY159" s="287"/>
      <c r="HZ159" s="287"/>
      <c r="IA159" s="287"/>
      <c r="IB159" s="287"/>
      <c r="IC159" s="287"/>
      <c r="ID159" s="287"/>
      <c r="IE159" s="287"/>
      <c r="IF159" s="287"/>
      <c r="IG159" s="287"/>
      <c r="IH159" s="287"/>
      <c r="II159" s="287"/>
      <c r="IJ159" s="287"/>
      <c r="IK159" s="287"/>
      <c r="IL159" s="287"/>
      <c r="IM159" s="287"/>
      <c r="IN159" s="287"/>
      <c r="IO159" s="287"/>
      <c r="IP159" s="287"/>
      <c r="IQ159" s="287"/>
      <c r="IR159" s="287"/>
      <c r="IS159" s="287"/>
      <c r="IT159" s="287"/>
      <c r="IU159" s="287"/>
      <c r="IV159" s="287"/>
    </row>
    <row r="160" spans="1:256" s="136" customFormat="1" ht="12" customHeight="1">
      <c r="A160" s="340" t="s">
        <v>194</v>
      </c>
      <c r="B160" s="341" t="s">
        <v>239</v>
      </c>
      <c r="C160" s="367" t="s">
        <v>240</v>
      </c>
      <c r="D160" s="368"/>
      <c r="E160" s="342" t="s">
        <v>4</v>
      </c>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c r="BO160" s="287"/>
      <c r="BP160" s="287"/>
      <c r="BQ160" s="287"/>
      <c r="BR160" s="287"/>
      <c r="BS160" s="287"/>
      <c r="BT160" s="287"/>
      <c r="BU160" s="287"/>
      <c r="BV160" s="287"/>
      <c r="BW160" s="287"/>
      <c r="BX160" s="287"/>
      <c r="BY160" s="287"/>
      <c r="BZ160" s="287"/>
      <c r="CA160" s="287"/>
      <c r="CB160" s="287"/>
      <c r="CC160" s="287"/>
      <c r="CD160" s="287"/>
      <c r="CE160" s="287"/>
      <c r="CF160" s="287"/>
      <c r="CG160" s="287"/>
      <c r="CH160" s="287"/>
      <c r="CI160" s="287"/>
      <c r="CJ160" s="287"/>
      <c r="CK160" s="287"/>
      <c r="CL160" s="287"/>
      <c r="CM160" s="287"/>
      <c r="CN160" s="287"/>
      <c r="CO160" s="287"/>
      <c r="CP160" s="287"/>
      <c r="CQ160" s="287"/>
      <c r="CR160" s="287"/>
      <c r="CS160" s="287"/>
      <c r="CT160" s="287"/>
      <c r="CU160" s="287"/>
      <c r="CV160" s="287"/>
      <c r="CW160" s="287"/>
      <c r="CX160" s="287"/>
      <c r="CY160" s="287"/>
      <c r="CZ160" s="287"/>
      <c r="DA160" s="287"/>
      <c r="DB160" s="287"/>
      <c r="DC160" s="287"/>
      <c r="DD160" s="287"/>
      <c r="DE160" s="287"/>
      <c r="DF160" s="287"/>
      <c r="DG160" s="287"/>
      <c r="DH160" s="287"/>
      <c r="DI160" s="287"/>
      <c r="DJ160" s="287"/>
      <c r="DK160" s="287"/>
      <c r="DL160" s="287"/>
      <c r="DM160" s="287"/>
      <c r="DN160" s="287"/>
      <c r="DO160" s="287"/>
      <c r="DP160" s="287"/>
      <c r="DQ160" s="287"/>
      <c r="DR160" s="287"/>
      <c r="DS160" s="287"/>
      <c r="DT160" s="287"/>
      <c r="DU160" s="287"/>
      <c r="DV160" s="287"/>
      <c r="DW160" s="287"/>
      <c r="DX160" s="287"/>
      <c r="DY160" s="287"/>
      <c r="DZ160" s="287"/>
      <c r="EA160" s="287"/>
      <c r="EB160" s="287"/>
      <c r="EC160" s="287"/>
      <c r="ED160" s="287"/>
      <c r="EE160" s="287"/>
      <c r="EF160" s="287"/>
      <c r="EG160" s="287"/>
      <c r="EH160" s="287"/>
      <c r="EI160" s="287"/>
      <c r="EJ160" s="287"/>
      <c r="EK160" s="287"/>
      <c r="EL160" s="287"/>
      <c r="EM160" s="287"/>
      <c r="EN160" s="287"/>
      <c r="EO160" s="287"/>
      <c r="EP160" s="287"/>
      <c r="EQ160" s="287"/>
      <c r="ER160" s="287"/>
      <c r="ES160" s="287"/>
      <c r="ET160" s="287"/>
      <c r="EU160" s="287"/>
      <c r="EV160" s="287"/>
      <c r="EW160" s="287"/>
      <c r="EX160" s="287"/>
      <c r="EY160" s="287"/>
      <c r="EZ160" s="287"/>
      <c r="FA160" s="287"/>
      <c r="FB160" s="287"/>
      <c r="FC160" s="287"/>
      <c r="FD160" s="287"/>
      <c r="FE160" s="287"/>
      <c r="FF160" s="287"/>
      <c r="FG160" s="287"/>
      <c r="FH160" s="287"/>
      <c r="FI160" s="287"/>
      <c r="FJ160" s="287"/>
      <c r="FK160" s="287"/>
      <c r="FL160" s="287"/>
      <c r="FM160" s="287"/>
      <c r="FN160" s="287"/>
      <c r="FO160" s="287"/>
      <c r="FP160" s="287"/>
      <c r="FQ160" s="287"/>
      <c r="FR160" s="287"/>
      <c r="FS160" s="287"/>
      <c r="FT160" s="287"/>
      <c r="FU160" s="287"/>
      <c r="FV160" s="287"/>
      <c r="FW160" s="287"/>
      <c r="FX160" s="287"/>
      <c r="FY160" s="287"/>
      <c r="FZ160" s="287"/>
      <c r="GA160" s="287"/>
      <c r="GB160" s="287"/>
      <c r="GC160" s="287"/>
      <c r="GD160" s="287"/>
      <c r="GE160" s="287"/>
      <c r="GF160" s="287"/>
      <c r="GG160" s="287"/>
      <c r="GH160" s="287"/>
      <c r="GI160" s="287"/>
      <c r="GJ160" s="287"/>
      <c r="GK160" s="287"/>
      <c r="GL160" s="287"/>
      <c r="GM160" s="287"/>
      <c r="GN160" s="287"/>
      <c r="GO160" s="287"/>
      <c r="GP160" s="287"/>
      <c r="GQ160" s="287"/>
      <c r="GR160" s="287"/>
      <c r="GS160" s="287"/>
      <c r="GT160" s="287"/>
      <c r="GU160" s="287"/>
      <c r="GV160" s="287"/>
      <c r="GW160" s="287"/>
      <c r="GX160" s="287"/>
      <c r="GY160" s="287"/>
      <c r="GZ160" s="287"/>
      <c r="HA160" s="287"/>
      <c r="HB160" s="287"/>
      <c r="HC160" s="287"/>
      <c r="HD160" s="287"/>
      <c r="HE160" s="287"/>
      <c r="HF160" s="287"/>
      <c r="HG160" s="287"/>
      <c r="HH160" s="287"/>
      <c r="HI160" s="287"/>
      <c r="HJ160" s="287"/>
      <c r="HK160" s="287"/>
      <c r="HL160" s="287"/>
      <c r="HM160" s="287"/>
      <c r="HN160" s="287"/>
      <c r="HO160" s="287"/>
      <c r="HP160" s="287"/>
      <c r="HQ160" s="287"/>
      <c r="HR160" s="287"/>
      <c r="HS160" s="287"/>
      <c r="HT160" s="287"/>
      <c r="HU160" s="287"/>
      <c r="HV160" s="287"/>
      <c r="HW160" s="287"/>
      <c r="HX160" s="287"/>
      <c r="HY160" s="287"/>
      <c r="HZ160" s="287"/>
      <c r="IA160" s="287"/>
      <c r="IB160" s="287"/>
      <c r="IC160" s="287"/>
      <c r="ID160" s="287"/>
      <c r="IE160" s="287"/>
      <c r="IF160" s="287"/>
      <c r="IG160" s="287"/>
      <c r="IH160" s="287"/>
      <c r="II160" s="287"/>
      <c r="IJ160" s="287"/>
      <c r="IK160" s="287"/>
      <c r="IL160" s="287"/>
      <c r="IM160" s="287"/>
      <c r="IN160" s="287"/>
      <c r="IO160" s="287"/>
      <c r="IP160" s="287"/>
      <c r="IQ160" s="287"/>
      <c r="IR160" s="287"/>
      <c r="IS160" s="287"/>
      <c r="IT160" s="287"/>
      <c r="IU160" s="287"/>
      <c r="IV160" s="287"/>
    </row>
    <row r="161" spans="1:256" s="287" customFormat="1" ht="12" customHeight="1">
      <c r="A161" s="343" t="s">
        <v>224</v>
      </c>
      <c r="B161" s="301">
        <v>78764</v>
      </c>
      <c r="C161" s="369">
        <v>88683</v>
      </c>
      <c r="D161" s="370"/>
      <c r="E161" s="114">
        <f aca="true" t="shared" si="24" ref="E161:E171">SUM(C161,B161)</f>
        <v>167447</v>
      </c>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96"/>
      <c r="CG161" s="96"/>
      <c r="CH161" s="96"/>
      <c r="CI161" s="96"/>
      <c r="CJ161" s="96"/>
      <c r="CK161" s="96"/>
      <c r="CL161" s="96"/>
      <c r="CM161" s="96"/>
      <c r="CN161" s="96"/>
      <c r="CO161" s="96"/>
      <c r="CP161" s="96"/>
      <c r="CQ161" s="96"/>
      <c r="CR161" s="96"/>
      <c r="CS161" s="96"/>
      <c r="CT161" s="96"/>
      <c r="CU161" s="96"/>
      <c r="CV161" s="96"/>
      <c r="CW161" s="96"/>
      <c r="CX161" s="96"/>
      <c r="CY161" s="96"/>
      <c r="CZ161" s="96"/>
      <c r="DA161" s="96"/>
      <c r="DB161" s="96"/>
      <c r="DC161" s="96"/>
      <c r="DD161" s="96"/>
      <c r="DE161" s="96"/>
      <c r="DF161" s="96"/>
      <c r="DG161" s="96"/>
      <c r="DH161" s="96"/>
      <c r="DI161" s="96"/>
      <c r="DJ161" s="96"/>
      <c r="DK161" s="96"/>
      <c r="DL161" s="96"/>
      <c r="DM161" s="96"/>
      <c r="DN161" s="96"/>
      <c r="DO161" s="96"/>
      <c r="DP161" s="96"/>
      <c r="DQ161" s="96"/>
      <c r="DR161" s="96"/>
      <c r="DS161" s="96"/>
      <c r="DT161" s="96"/>
      <c r="DU161" s="96"/>
      <c r="DV161" s="96"/>
      <c r="DW161" s="96"/>
      <c r="DX161" s="96"/>
      <c r="DY161" s="96"/>
      <c r="DZ161" s="96"/>
      <c r="EA161" s="96"/>
      <c r="EB161" s="96"/>
      <c r="EC161" s="96"/>
      <c r="ED161" s="96"/>
      <c r="EE161" s="96"/>
      <c r="EF161" s="96"/>
      <c r="EG161" s="96"/>
      <c r="EH161" s="96"/>
      <c r="EI161" s="96"/>
      <c r="EJ161" s="96"/>
      <c r="EK161" s="96"/>
      <c r="EL161" s="96"/>
      <c r="EM161" s="96"/>
      <c r="EN161" s="96"/>
      <c r="EO161" s="96"/>
      <c r="EP161" s="96"/>
      <c r="EQ161" s="96"/>
      <c r="ER161" s="96"/>
      <c r="ES161" s="96"/>
      <c r="ET161" s="96"/>
      <c r="EU161" s="96"/>
      <c r="EV161" s="96"/>
      <c r="EW161" s="96"/>
      <c r="EX161" s="96"/>
      <c r="EY161" s="96"/>
      <c r="EZ161" s="96"/>
      <c r="FA161" s="96"/>
      <c r="FB161" s="96"/>
      <c r="FC161" s="96"/>
      <c r="FD161" s="96"/>
      <c r="FE161" s="96"/>
      <c r="FF161" s="96"/>
      <c r="FG161" s="96"/>
      <c r="FH161" s="96"/>
      <c r="FI161" s="96"/>
      <c r="FJ161" s="96"/>
      <c r="FK161" s="96"/>
      <c r="FL161" s="96"/>
      <c r="FM161" s="96"/>
      <c r="FN161" s="96"/>
      <c r="FO161" s="96"/>
      <c r="FP161" s="96"/>
      <c r="FQ161" s="96"/>
      <c r="FR161" s="96"/>
      <c r="FS161" s="96"/>
      <c r="FT161" s="96"/>
      <c r="FU161" s="96"/>
      <c r="FV161" s="96"/>
      <c r="FW161" s="96"/>
      <c r="FX161" s="96"/>
      <c r="FY161" s="96"/>
      <c r="FZ161" s="96"/>
      <c r="GA161" s="96"/>
      <c r="GB161" s="96"/>
      <c r="GC161" s="96"/>
      <c r="GD161" s="96"/>
      <c r="GE161" s="96"/>
      <c r="GF161" s="96"/>
      <c r="GG161" s="96"/>
      <c r="GH161" s="96"/>
      <c r="GI161" s="96"/>
      <c r="GJ161" s="96"/>
      <c r="GK161" s="96"/>
      <c r="GL161" s="96"/>
      <c r="GM161" s="96"/>
      <c r="GN161" s="96"/>
      <c r="GO161" s="96"/>
      <c r="GP161" s="96"/>
      <c r="GQ161" s="96"/>
      <c r="GR161" s="96"/>
      <c r="GS161" s="96"/>
      <c r="GT161" s="96"/>
      <c r="GU161" s="96"/>
      <c r="GV161" s="96"/>
      <c r="GW161" s="96"/>
      <c r="GX161" s="96"/>
      <c r="GY161" s="96"/>
      <c r="GZ161" s="96"/>
      <c r="HA161" s="96"/>
      <c r="HB161" s="96"/>
      <c r="HC161" s="96"/>
      <c r="HD161" s="96"/>
      <c r="HE161" s="96"/>
      <c r="HF161" s="96"/>
      <c r="HG161" s="96"/>
      <c r="HH161" s="96"/>
      <c r="HI161" s="96"/>
      <c r="HJ161" s="96"/>
      <c r="HK161" s="96"/>
      <c r="HL161" s="96"/>
      <c r="HM161" s="96"/>
      <c r="HN161" s="96"/>
      <c r="HO161" s="96"/>
      <c r="HP161" s="96"/>
      <c r="HQ161" s="96"/>
      <c r="HR161" s="96"/>
      <c r="HS161" s="96"/>
      <c r="HT161" s="96"/>
      <c r="HU161" s="96"/>
      <c r="HV161" s="96"/>
      <c r="HW161" s="96"/>
      <c r="HX161" s="96"/>
      <c r="HY161" s="96"/>
      <c r="HZ161" s="96"/>
      <c r="IA161" s="96"/>
      <c r="IB161" s="96"/>
      <c r="IC161" s="96"/>
      <c r="ID161" s="96"/>
      <c r="IE161" s="96"/>
      <c r="IF161" s="96"/>
      <c r="IG161" s="96"/>
      <c r="IH161" s="96"/>
      <c r="II161" s="96"/>
      <c r="IJ161" s="96"/>
      <c r="IK161" s="96"/>
      <c r="IL161" s="96"/>
      <c r="IM161" s="96"/>
      <c r="IN161" s="96"/>
      <c r="IO161" s="96"/>
      <c r="IP161" s="96"/>
      <c r="IQ161" s="96"/>
      <c r="IR161" s="96"/>
      <c r="IS161" s="96"/>
      <c r="IT161" s="96"/>
      <c r="IU161" s="96"/>
      <c r="IV161" s="96"/>
    </row>
    <row r="162" spans="1:256" s="287" customFormat="1" ht="12" customHeight="1">
      <c r="A162" s="343" t="s">
        <v>63</v>
      </c>
      <c r="B162" s="301">
        <v>78526</v>
      </c>
      <c r="C162" s="369">
        <v>84817</v>
      </c>
      <c r="D162" s="370"/>
      <c r="E162" s="114">
        <f t="shared" si="24"/>
        <v>163343</v>
      </c>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6"/>
      <c r="CL162" s="136"/>
      <c r="CM162" s="136"/>
      <c r="CN162" s="136"/>
      <c r="CO162" s="136"/>
      <c r="CP162" s="136"/>
      <c r="CQ162" s="136"/>
      <c r="CR162" s="136"/>
      <c r="CS162" s="136"/>
      <c r="CT162" s="136"/>
      <c r="CU162" s="136"/>
      <c r="CV162" s="136"/>
      <c r="CW162" s="136"/>
      <c r="CX162" s="136"/>
      <c r="CY162" s="136"/>
      <c r="CZ162" s="136"/>
      <c r="DA162" s="136"/>
      <c r="DB162" s="136"/>
      <c r="DC162" s="136"/>
      <c r="DD162" s="136"/>
      <c r="DE162" s="136"/>
      <c r="DF162" s="136"/>
      <c r="DG162" s="136"/>
      <c r="DH162" s="136"/>
      <c r="DI162" s="136"/>
      <c r="DJ162" s="136"/>
      <c r="DK162" s="136"/>
      <c r="DL162" s="136"/>
      <c r="DM162" s="136"/>
      <c r="DN162" s="136"/>
      <c r="DO162" s="136"/>
      <c r="DP162" s="136"/>
      <c r="DQ162" s="136"/>
      <c r="DR162" s="136"/>
      <c r="DS162" s="136"/>
      <c r="DT162" s="136"/>
      <c r="DU162" s="136"/>
      <c r="DV162" s="136"/>
      <c r="DW162" s="136"/>
      <c r="DX162" s="136"/>
      <c r="DY162" s="136"/>
      <c r="DZ162" s="136"/>
      <c r="EA162" s="136"/>
      <c r="EB162" s="136"/>
      <c r="EC162" s="136"/>
      <c r="ED162" s="136"/>
      <c r="EE162" s="136"/>
      <c r="EF162" s="136"/>
      <c r="EG162" s="136"/>
      <c r="EH162" s="136"/>
      <c r="EI162" s="136"/>
      <c r="EJ162" s="136"/>
      <c r="EK162" s="136"/>
      <c r="EL162" s="136"/>
      <c r="EM162" s="136"/>
      <c r="EN162" s="136"/>
      <c r="EO162" s="136"/>
      <c r="EP162" s="136"/>
      <c r="EQ162" s="136"/>
      <c r="ER162" s="136"/>
      <c r="ES162" s="136"/>
      <c r="ET162" s="136"/>
      <c r="EU162" s="136"/>
      <c r="EV162" s="136"/>
      <c r="EW162" s="136"/>
      <c r="EX162" s="136"/>
      <c r="EY162" s="136"/>
      <c r="EZ162" s="136"/>
      <c r="FA162" s="136"/>
      <c r="FB162" s="136"/>
      <c r="FC162" s="136"/>
      <c r="FD162" s="136"/>
      <c r="FE162" s="136"/>
      <c r="FF162" s="136"/>
      <c r="FG162" s="136"/>
      <c r="FH162" s="136"/>
      <c r="FI162" s="136"/>
      <c r="FJ162" s="136"/>
      <c r="FK162" s="136"/>
      <c r="FL162" s="136"/>
      <c r="FM162" s="136"/>
      <c r="FN162" s="136"/>
      <c r="FO162" s="136"/>
      <c r="FP162" s="136"/>
      <c r="FQ162" s="136"/>
      <c r="FR162" s="136"/>
      <c r="FS162" s="136"/>
      <c r="FT162" s="136"/>
      <c r="FU162" s="136"/>
      <c r="FV162" s="136"/>
      <c r="FW162" s="136"/>
      <c r="FX162" s="136"/>
      <c r="FY162" s="136"/>
      <c r="FZ162" s="136"/>
      <c r="GA162" s="136"/>
      <c r="GB162" s="136"/>
      <c r="GC162" s="136"/>
      <c r="GD162" s="136"/>
      <c r="GE162" s="136"/>
      <c r="GF162" s="136"/>
      <c r="GG162" s="136"/>
      <c r="GH162" s="136"/>
      <c r="GI162" s="136"/>
      <c r="GJ162" s="136"/>
      <c r="GK162" s="136"/>
      <c r="GL162" s="136"/>
      <c r="GM162" s="136"/>
      <c r="GN162" s="136"/>
      <c r="GO162" s="136"/>
      <c r="GP162" s="136"/>
      <c r="GQ162" s="136"/>
      <c r="GR162" s="136"/>
      <c r="GS162" s="136"/>
      <c r="GT162" s="136"/>
      <c r="GU162" s="136"/>
      <c r="GV162" s="136"/>
      <c r="GW162" s="136"/>
      <c r="GX162" s="136"/>
      <c r="GY162" s="136"/>
      <c r="GZ162" s="136"/>
      <c r="HA162" s="136"/>
      <c r="HB162" s="136"/>
      <c r="HC162" s="136"/>
      <c r="HD162" s="136"/>
      <c r="HE162" s="136"/>
      <c r="HF162" s="136"/>
      <c r="HG162" s="136"/>
      <c r="HH162" s="136"/>
      <c r="HI162" s="136"/>
      <c r="HJ162" s="136"/>
      <c r="HK162" s="136"/>
      <c r="HL162" s="136"/>
      <c r="HM162" s="136"/>
      <c r="HN162" s="136"/>
      <c r="HO162" s="136"/>
      <c r="HP162" s="136"/>
      <c r="HQ162" s="136"/>
      <c r="HR162" s="136"/>
      <c r="HS162" s="136"/>
      <c r="HT162" s="136"/>
      <c r="HU162" s="136"/>
      <c r="HV162" s="136"/>
      <c r="HW162" s="136"/>
      <c r="HX162" s="136"/>
      <c r="HY162" s="136"/>
      <c r="HZ162" s="136"/>
      <c r="IA162" s="136"/>
      <c r="IB162" s="136"/>
      <c r="IC162" s="136"/>
      <c r="ID162" s="136"/>
      <c r="IE162" s="136"/>
      <c r="IF162" s="136"/>
      <c r="IG162" s="136"/>
      <c r="IH162" s="136"/>
      <c r="II162" s="136"/>
      <c r="IJ162" s="136"/>
      <c r="IK162" s="136"/>
      <c r="IL162" s="136"/>
      <c r="IM162" s="136"/>
      <c r="IN162" s="136"/>
      <c r="IO162" s="136"/>
      <c r="IP162" s="136"/>
      <c r="IQ162" s="136"/>
      <c r="IR162" s="136"/>
      <c r="IS162" s="136"/>
      <c r="IT162" s="136"/>
      <c r="IU162" s="136"/>
      <c r="IV162" s="136"/>
    </row>
    <row r="163" spans="1:256" s="287" customFormat="1" ht="12" customHeight="1" thickBot="1">
      <c r="A163" s="344" t="s">
        <v>64</v>
      </c>
      <c r="B163" s="345">
        <v>80010</v>
      </c>
      <c r="C163" s="371">
        <v>88536</v>
      </c>
      <c r="D163" s="372"/>
      <c r="E163" s="346">
        <f t="shared" si="24"/>
        <v>168546</v>
      </c>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c r="CV163" s="136"/>
      <c r="CW163" s="136"/>
      <c r="CX163" s="136"/>
      <c r="CY163" s="136"/>
      <c r="CZ163" s="136"/>
      <c r="DA163" s="136"/>
      <c r="DB163" s="136"/>
      <c r="DC163" s="136"/>
      <c r="DD163" s="136"/>
      <c r="DE163" s="136"/>
      <c r="DF163" s="136"/>
      <c r="DG163" s="136"/>
      <c r="DH163" s="136"/>
      <c r="DI163" s="136"/>
      <c r="DJ163" s="136"/>
      <c r="DK163" s="136"/>
      <c r="DL163" s="136"/>
      <c r="DM163" s="136"/>
      <c r="DN163" s="136"/>
      <c r="DO163" s="136"/>
      <c r="DP163" s="136"/>
      <c r="DQ163" s="136"/>
      <c r="DR163" s="136"/>
      <c r="DS163" s="136"/>
      <c r="DT163" s="136"/>
      <c r="DU163" s="136"/>
      <c r="DV163" s="136"/>
      <c r="DW163" s="136"/>
      <c r="DX163" s="136"/>
      <c r="DY163" s="136"/>
      <c r="DZ163" s="136"/>
      <c r="EA163" s="136"/>
      <c r="EB163" s="136"/>
      <c r="EC163" s="136"/>
      <c r="ED163" s="136"/>
      <c r="EE163" s="136"/>
      <c r="EF163" s="136"/>
      <c r="EG163" s="136"/>
      <c r="EH163" s="136"/>
      <c r="EI163" s="136"/>
      <c r="EJ163" s="136"/>
      <c r="EK163" s="136"/>
      <c r="EL163" s="136"/>
      <c r="EM163" s="136"/>
      <c r="EN163" s="136"/>
      <c r="EO163" s="136"/>
      <c r="EP163" s="136"/>
      <c r="EQ163" s="136"/>
      <c r="ER163" s="136"/>
      <c r="ES163" s="136"/>
      <c r="ET163" s="136"/>
      <c r="EU163" s="136"/>
      <c r="EV163" s="136"/>
      <c r="EW163" s="136"/>
      <c r="EX163" s="136"/>
      <c r="EY163" s="136"/>
      <c r="EZ163" s="136"/>
      <c r="FA163" s="136"/>
      <c r="FB163" s="136"/>
      <c r="FC163" s="136"/>
      <c r="FD163" s="136"/>
      <c r="FE163" s="136"/>
      <c r="FF163" s="136"/>
      <c r="FG163" s="136"/>
      <c r="FH163" s="136"/>
      <c r="FI163" s="136"/>
      <c r="FJ163" s="136"/>
      <c r="FK163" s="136"/>
      <c r="FL163" s="136"/>
      <c r="FM163" s="136"/>
      <c r="FN163" s="136"/>
      <c r="FO163" s="136"/>
      <c r="FP163" s="136"/>
      <c r="FQ163" s="136"/>
      <c r="FR163" s="136"/>
      <c r="FS163" s="136"/>
      <c r="FT163" s="136"/>
      <c r="FU163" s="136"/>
      <c r="FV163" s="136"/>
      <c r="FW163" s="136"/>
      <c r="FX163" s="136"/>
      <c r="FY163" s="136"/>
      <c r="FZ163" s="136"/>
      <c r="GA163" s="136"/>
      <c r="GB163" s="136"/>
      <c r="GC163" s="136"/>
      <c r="GD163" s="136"/>
      <c r="GE163" s="136"/>
      <c r="GF163" s="136"/>
      <c r="GG163" s="136"/>
      <c r="GH163" s="136"/>
      <c r="GI163" s="136"/>
      <c r="GJ163" s="136"/>
      <c r="GK163" s="136"/>
      <c r="GL163" s="136"/>
      <c r="GM163" s="136"/>
      <c r="GN163" s="136"/>
      <c r="GO163" s="136"/>
      <c r="GP163" s="136"/>
      <c r="GQ163" s="136"/>
      <c r="GR163" s="136"/>
      <c r="GS163" s="136"/>
      <c r="GT163" s="136"/>
      <c r="GU163" s="136"/>
      <c r="GV163" s="136"/>
      <c r="GW163" s="136"/>
      <c r="GX163" s="136"/>
      <c r="GY163" s="136"/>
      <c r="GZ163" s="136"/>
      <c r="HA163" s="136"/>
      <c r="HB163" s="136"/>
      <c r="HC163" s="136"/>
      <c r="HD163" s="136"/>
      <c r="HE163" s="136"/>
      <c r="HF163" s="136"/>
      <c r="HG163" s="136"/>
      <c r="HH163" s="136"/>
      <c r="HI163" s="136"/>
      <c r="HJ163" s="136"/>
      <c r="HK163" s="136"/>
      <c r="HL163" s="136"/>
      <c r="HM163" s="136"/>
      <c r="HN163" s="136"/>
      <c r="HO163" s="136"/>
      <c r="HP163" s="136"/>
      <c r="HQ163" s="136"/>
      <c r="HR163" s="136"/>
      <c r="HS163" s="136"/>
      <c r="HT163" s="136"/>
      <c r="HU163" s="136"/>
      <c r="HV163" s="136"/>
      <c r="HW163" s="136"/>
      <c r="HX163" s="136"/>
      <c r="HY163" s="136"/>
      <c r="HZ163" s="136"/>
      <c r="IA163" s="136"/>
      <c r="IB163" s="136"/>
      <c r="IC163" s="136"/>
      <c r="ID163" s="136"/>
      <c r="IE163" s="136"/>
      <c r="IF163" s="136"/>
      <c r="IG163" s="136"/>
      <c r="IH163" s="136"/>
      <c r="II163" s="136"/>
      <c r="IJ163" s="136"/>
      <c r="IK163" s="136"/>
      <c r="IL163" s="136"/>
      <c r="IM163" s="136"/>
      <c r="IN163" s="136"/>
      <c r="IO163" s="136"/>
      <c r="IP163" s="136"/>
      <c r="IQ163" s="136"/>
      <c r="IR163" s="136"/>
      <c r="IS163" s="136"/>
      <c r="IT163" s="136"/>
      <c r="IU163" s="136"/>
      <c r="IV163" s="136"/>
    </row>
    <row r="164" spans="1:256" s="287" customFormat="1" ht="12" customHeight="1" thickTop="1">
      <c r="A164" s="343" t="s">
        <v>226</v>
      </c>
      <c r="B164" s="301">
        <v>83025</v>
      </c>
      <c r="C164" s="369">
        <v>97025</v>
      </c>
      <c r="D164" s="370"/>
      <c r="E164" s="114">
        <f t="shared" si="24"/>
        <v>180050</v>
      </c>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c r="CQ164" s="136"/>
      <c r="CR164" s="136"/>
      <c r="CS164" s="136"/>
      <c r="CT164" s="136"/>
      <c r="CU164" s="136"/>
      <c r="CV164" s="136"/>
      <c r="CW164" s="136"/>
      <c r="CX164" s="136"/>
      <c r="CY164" s="136"/>
      <c r="CZ164" s="136"/>
      <c r="DA164" s="136"/>
      <c r="DB164" s="136"/>
      <c r="DC164" s="136"/>
      <c r="DD164" s="136"/>
      <c r="DE164" s="136"/>
      <c r="DF164" s="136"/>
      <c r="DG164" s="136"/>
      <c r="DH164" s="136"/>
      <c r="DI164" s="136"/>
      <c r="DJ164" s="136"/>
      <c r="DK164" s="136"/>
      <c r="DL164" s="136"/>
      <c r="DM164" s="136"/>
      <c r="DN164" s="136"/>
      <c r="DO164" s="136"/>
      <c r="DP164" s="136"/>
      <c r="DQ164" s="136"/>
      <c r="DR164" s="136"/>
      <c r="DS164" s="136"/>
      <c r="DT164" s="136"/>
      <c r="DU164" s="136"/>
      <c r="DV164" s="136"/>
      <c r="DW164" s="136"/>
      <c r="DX164" s="136"/>
      <c r="DY164" s="136"/>
      <c r="DZ164" s="136"/>
      <c r="EA164" s="136"/>
      <c r="EB164" s="136"/>
      <c r="EC164" s="136"/>
      <c r="ED164" s="136"/>
      <c r="EE164" s="136"/>
      <c r="EF164" s="136"/>
      <c r="EG164" s="136"/>
      <c r="EH164" s="136"/>
      <c r="EI164" s="136"/>
      <c r="EJ164" s="136"/>
      <c r="EK164" s="136"/>
      <c r="EL164" s="136"/>
      <c r="EM164" s="136"/>
      <c r="EN164" s="136"/>
      <c r="EO164" s="136"/>
      <c r="EP164" s="136"/>
      <c r="EQ164" s="136"/>
      <c r="ER164" s="136"/>
      <c r="ES164" s="136"/>
      <c r="ET164" s="136"/>
      <c r="EU164" s="136"/>
      <c r="EV164" s="136"/>
      <c r="EW164" s="136"/>
      <c r="EX164" s="136"/>
      <c r="EY164" s="136"/>
      <c r="EZ164" s="136"/>
      <c r="FA164" s="136"/>
      <c r="FB164" s="136"/>
      <c r="FC164" s="136"/>
      <c r="FD164" s="136"/>
      <c r="FE164" s="136"/>
      <c r="FF164" s="136"/>
      <c r="FG164" s="136"/>
      <c r="FH164" s="136"/>
      <c r="FI164" s="136"/>
      <c r="FJ164" s="136"/>
      <c r="FK164" s="136"/>
      <c r="FL164" s="136"/>
      <c r="FM164" s="136"/>
      <c r="FN164" s="136"/>
      <c r="FO164" s="136"/>
      <c r="FP164" s="136"/>
      <c r="FQ164" s="136"/>
      <c r="FR164" s="136"/>
      <c r="FS164" s="136"/>
      <c r="FT164" s="136"/>
      <c r="FU164" s="136"/>
      <c r="FV164" s="136"/>
      <c r="FW164" s="136"/>
      <c r="FX164" s="136"/>
      <c r="FY164" s="136"/>
      <c r="FZ164" s="136"/>
      <c r="GA164" s="136"/>
      <c r="GB164" s="136"/>
      <c r="GC164" s="136"/>
      <c r="GD164" s="136"/>
      <c r="GE164" s="136"/>
      <c r="GF164" s="136"/>
      <c r="GG164" s="136"/>
      <c r="GH164" s="136"/>
      <c r="GI164" s="136"/>
      <c r="GJ164" s="136"/>
      <c r="GK164" s="136"/>
      <c r="GL164" s="136"/>
      <c r="GM164" s="136"/>
      <c r="GN164" s="136"/>
      <c r="GO164" s="136"/>
      <c r="GP164" s="136"/>
      <c r="GQ164" s="136"/>
      <c r="GR164" s="136"/>
      <c r="GS164" s="136"/>
      <c r="GT164" s="136"/>
      <c r="GU164" s="136"/>
      <c r="GV164" s="136"/>
      <c r="GW164" s="136"/>
      <c r="GX164" s="136"/>
      <c r="GY164" s="136"/>
      <c r="GZ164" s="136"/>
      <c r="HA164" s="136"/>
      <c r="HB164" s="136"/>
      <c r="HC164" s="136"/>
      <c r="HD164" s="136"/>
      <c r="HE164" s="136"/>
      <c r="HF164" s="136"/>
      <c r="HG164" s="136"/>
      <c r="HH164" s="136"/>
      <c r="HI164" s="136"/>
      <c r="HJ164" s="136"/>
      <c r="HK164" s="136"/>
      <c r="HL164" s="136"/>
      <c r="HM164" s="136"/>
      <c r="HN164" s="136"/>
      <c r="HO164" s="136"/>
      <c r="HP164" s="136"/>
      <c r="HQ164" s="136"/>
      <c r="HR164" s="136"/>
      <c r="HS164" s="136"/>
      <c r="HT164" s="136"/>
      <c r="HU164" s="136"/>
      <c r="HV164" s="136"/>
      <c r="HW164" s="136"/>
      <c r="HX164" s="136"/>
      <c r="HY164" s="136"/>
      <c r="HZ164" s="136"/>
      <c r="IA164" s="136"/>
      <c r="IB164" s="136"/>
      <c r="IC164" s="136"/>
      <c r="ID164" s="136"/>
      <c r="IE164" s="136"/>
      <c r="IF164" s="136"/>
      <c r="IG164" s="136"/>
      <c r="IH164" s="136"/>
      <c r="II164" s="136"/>
      <c r="IJ164" s="136"/>
      <c r="IK164" s="136"/>
      <c r="IL164" s="136"/>
      <c r="IM164" s="136"/>
      <c r="IN164" s="136"/>
      <c r="IO164" s="136"/>
      <c r="IP164" s="136"/>
      <c r="IQ164" s="136"/>
      <c r="IR164" s="136"/>
      <c r="IS164" s="136"/>
      <c r="IT164" s="136"/>
      <c r="IU164" s="136"/>
      <c r="IV164" s="136"/>
    </row>
    <row r="165" spans="1:256" s="287" customFormat="1" ht="12" customHeight="1">
      <c r="A165" s="343" t="s">
        <v>68</v>
      </c>
      <c r="B165" s="301">
        <v>88807</v>
      </c>
      <c r="C165" s="369">
        <v>97289</v>
      </c>
      <c r="D165" s="370"/>
      <c r="E165" s="114">
        <f t="shared" si="24"/>
        <v>186096</v>
      </c>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36"/>
      <c r="BG165" s="136"/>
      <c r="BH165" s="136"/>
      <c r="BI165" s="136"/>
      <c r="BJ165" s="136"/>
      <c r="BK165" s="136"/>
      <c r="BL165" s="136"/>
      <c r="BM165" s="136"/>
      <c r="BN165" s="136"/>
      <c r="BO165" s="136"/>
      <c r="BP165" s="136"/>
      <c r="BQ165" s="136"/>
      <c r="BR165" s="136"/>
      <c r="BS165" s="136"/>
      <c r="BT165" s="136"/>
      <c r="BU165" s="136"/>
      <c r="BV165" s="136"/>
      <c r="BW165" s="136"/>
      <c r="BX165" s="136"/>
      <c r="BY165" s="136"/>
      <c r="BZ165" s="136"/>
      <c r="CA165" s="136"/>
      <c r="CB165" s="136"/>
      <c r="CC165" s="136"/>
      <c r="CD165" s="136"/>
      <c r="CE165" s="136"/>
      <c r="CF165" s="136"/>
      <c r="CG165" s="136"/>
      <c r="CH165" s="136"/>
      <c r="CI165" s="136"/>
      <c r="CJ165" s="136"/>
      <c r="CK165" s="136"/>
      <c r="CL165" s="136"/>
      <c r="CM165" s="136"/>
      <c r="CN165" s="136"/>
      <c r="CO165" s="136"/>
      <c r="CP165" s="136"/>
      <c r="CQ165" s="136"/>
      <c r="CR165" s="136"/>
      <c r="CS165" s="136"/>
      <c r="CT165" s="136"/>
      <c r="CU165" s="136"/>
      <c r="CV165" s="136"/>
      <c r="CW165" s="136"/>
      <c r="CX165" s="136"/>
      <c r="CY165" s="136"/>
      <c r="CZ165" s="136"/>
      <c r="DA165" s="136"/>
      <c r="DB165" s="136"/>
      <c r="DC165" s="136"/>
      <c r="DD165" s="136"/>
      <c r="DE165" s="136"/>
      <c r="DF165" s="136"/>
      <c r="DG165" s="136"/>
      <c r="DH165" s="136"/>
      <c r="DI165" s="136"/>
      <c r="DJ165" s="136"/>
      <c r="DK165" s="136"/>
      <c r="DL165" s="136"/>
      <c r="DM165" s="136"/>
      <c r="DN165" s="136"/>
      <c r="DO165" s="136"/>
      <c r="DP165" s="136"/>
      <c r="DQ165" s="136"/>
      <c r="DR165" s="136"/>
      <c r="DS165" s="136"/>
      <c r="DT165" s="136"/>
      <c r="DU165" s="136"/>
      <c r="DV165" s="136"/>
      <c r="DW165" s="136"/>
      <c r="DX165" s="136"/>
      <c r="DY165" s="136"/>
      <c r="DZ165" s="136"/>
      <c r="EA165" s="136"/>
      <c r="EB165" s="136"/>
      <c r="EC165" s="136"/>
      <c r="ED165" s="136"/>
      <c r="EE165" s="136"/>
      <c r="EF165" s="136"/>
      <c r="EG165" s="136"/>
      <c r="EH165" s="136"/>
      <c r="EI165" s="136"/>
      <c r="EJ165" s="136"/>
      <c r="EK165" s="136"/>
      <c r="EL165" s="136"/>
      <c r="EM165" s="136"/>
      <c r="EN165" s="136"/>
      <c r="EO165" s="136"/>
      <c r="EP165" s="136"/>
      <c r="EQ165" s="136"/>
      <c r="ER165" s="136"/>
      <c r="ES165" s="136"/>
      <c r="ET165" s="136"/>
      <c r="EU165" s="136"/>
      <c r="EV165" s="136"/>
      <c r="EW165" s="136"/>
      <c r="EX165" s="136"/>
      <c r="EY165" s="136"/>
      <c r="EZ165" s="136"/>
      <c r="FA165" s="136"/>
      <c r="FB165" s="136"/>
      <c r="FC165" s="136"/>
      <c r="FD165" s="136"/>
      <c r="FE165" s="136"/>
      <c r="FF165" s="136"/>
      <c r="FG165" s="136"/>
      <c r="FH165" s="136"/>
      <c r="FI165" s="136"/>
      <c r="FJ165" s="136"/>
      <c r="FK165" s="136"/>
      <c r="FL165" s="136"/>
      <c r="FM165" s="136"/>
      <c r="FN165" s="136"/>
      <c r="FO165" s="136"/>
      <c r="FP165" s="136"/>
      <c r="FQ165" s="136"/>
      <c r="FR165" s="136"/>
      <c r="FS165" s="136"/>
      <c r="FT165" s="136"/>
      <c r="FU165" s="136"/>
      <c r="FV165" s="136"/>
      <c r="FW165" s="136"/>
      <c r="FX165" s="136"/>
      <c r="FY165" s="136"/>
      <c r="FZ165" s="136"/>
      <c r="GA165" s="136"/>
      <c r="GB165" s="136"/>
      <c r="GC165" s="136"/>
      <c r="GD165" s="136"/>
      <c r="GE165" s="136"/>
      <c r="GF165" s="136"/>
      <c r="GG165" s="136"/>
      <c r="GH165" s="136"/>
      <c r="GI165" s="136"/>
      <c r="GJ165" s="136"/>
      <c r="GK165" s="136"/>
      <c r="GL165" s="136"/>
      <c r="GM165" s="136"/>
      <c r="GN165" s="136"/>
      <c r="GO165" s="136"/>
      <c r="GP165" s="136"/>
      <c r="GQ165" s="136"/>
      <c r="GR165" s="136"/>
      <c r="GS165" s="136"/>
      <c r="GT165" s="136"/>
      <c r="GU165" s="136"/>
      <c r="GV165" s="136"/>
      <c r="GW165" s="136"/>
      <c r="GX165" s="136"/>
      <c r="GY165" s="136"/>
      <c r="GZ165" s="136"/>
      <c r="HA165" s="136"/>
      <c r="HB165" s="136"/>
      <c r="HC165" s="136"/>
      <c r="HD165" s="136"/>
      <c r="HE165" s="136"/>
      <c r="HF165" s="136"/>
      <c r="HG165" s="136"/>
      <c r="HH165" s="136"/>
      <c r="HI165" s="136"/>
      <c r="HJ165" s="136"/>
      <c r="HK165" s="136"/>
      <c r="HL165" s="136"/>
      <c r="HM165" s="136"/>
      <c r="HN165" s="136"/>
      <c r="HO165" s="136"/>
      <c r="HP165" s="136"/>
      <c r="HQ165" s="136"/>
      <c r="HR165" s="136"/>
      <c r="HS165" s="136"/>
      <c r="HT165" s="136"/>
      <c r="HU165" s="136"/>
      <c r="HV165" s="136"/>
      <c r="HW165" s="136"/>
      <c r="HX165" s="136"/>
      <c r="HY165" s="136"/>
      <c r="HZ165" s="136"/>
      <c r="IA165" s="136"/>
      <c r="IB165" s="136"/>
      <c r="IC165" s="136"/>
      <c r="ID165" s="136"/>
      <c r="IE165" s="136"/>
      <c r="IF165" s="136"/>
      <c r="IG165" s="136"/>
      <c r="IH165" s="136"/>
      <c r="II165" s="136"/>
      <c r="IJ165" s="136"/>
      <c r="IK165" s="136"/>
      <c r="IL165" s="136"/>
      <c r="IM165" s="136"/>
      <c r="IN165" s="136"/>
      <c r="IO165" s="136"/>
      <c r="IP165" s="136"/>
      <c r="IQ165" s="136"/>
      <c r="IR165" s="136"/>
      <c r="IS165" s="136"/>
      <c r="IT165" s="136"/>
      <c r="IU165" s="136"/>
      <c r="IV165" s="136"/>
    </row>
    <row r="166" spans="1:256" ht="12" customHeight="1">
      <c r="A166" s="343" t="s">
        <v>72</v>
      </c>
      <c r="B166" s="301">
        <v>94241</v>
      </c>
      <c r="C166" s="369">
        <v>107344</v>
      </c>
      <c r="D166" s="370"/>
      <c r="E166" s="114">
        <f t="shared" si="24"/>
        <v>201585</v>
      </c>
      <c r="F166" s="287"/>
      <c r="G166" s="338"/>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c r="BP166" s="287"/>
      <c r="BQ166" s="287"/>
      <c r="BR166" s="287"/>
      <c r="BS166" s="287"/>
      <c r="BT166" s="287"/>
      <c r="BU166" s="287"/>
      <c r="BV166" s="287"/>
      <c r="BW166" s="287"/>
      <c r="BX166" s="287"/>
      <c r="BY166" s="287"/>
      <c r="BZ166" s="287"/>
      <c r="CA166" s="287"/>
      <c r="CB166" s="287"/>
      <c r="CC166" s="287"/>
      <c r="CD166" s="287"/>
      <c r="CE166" s="287"/>
      <c r="CF166" s="287"/>
      <c r="CG166" s="287"/>
      <c r="CH166" s="287"/>
      <c r="CI166" s="287"/>
      <c r="CJ166" s="287"/>
      <c r="CK166" s="287"/>
      <c r="CL166" s="287"/>
      <c r="CM166" s="287"/>
      <c r="CN166" s="287"/>
      <c r="CO166" s="287"/>
      <c r="CP166" s="287"/>
      <c r="CQ166" s="287"/>
      <c r="CR166" s="287"/>
      <c r="CS166" s="287"/>
      <c r="CT166" s="287"/>
      <c r="CU166" s="287"/>
      <c r="CV166" s="287"/>
      <c r="CW166" s="287"/>
      <c r="CX166" s="287"/>
      <c r="CY166" s="287"/>
      <c r="CZ166" s="287"/>
      <c r="DA166" s="287"/>
      <c r="DB166" s="287"/>
      <c r="DC166" s="287"/>
      <c r="DD166" s="287"/>
      <c r="DE166" s="287"/>
      <c r="DF166" s="287"/>
      <c r="DG166" s="287"/>
      <c r="DH166" s="287"/>
      <c r="DI166" s="287"/>
      <c r="DJ166" s="287"/>
      <c r="DK166" s="287"/>
      <c r="DL166" s="287"/>
      <c r="DM166" s="287"/>
      <c r="DN166" s="287"/>
      <c r="DO166" s="287"/>
      <c r="DP166" s="287"/>
      <c r="DQ166" s="287"/>
      <c r="DR166" s="287"/>
      <c r="DS166" s="287"/>
      <c r="DT166" s="287"/>
      <c r="DU166" s="287"/>
      <c r="DV166" s="287"/>
      <c r="DW166" s="287"/>
      <c r="DX166" s="287"/>
      <c r="DY166" s="287"/>
      <c r="DZ166" s="287"/>
      <c r="EA166" s="287"/>
      <c r="EB166" s="287"/>
      <c r="EC166" s="287"/>
      <c r="ED166" s="287"/>
      <c r="EE166" s="287"/>
      <c r="EF166" s="287"/>
      <c r="EG166" s="287"/>
      <c r="EH166" s="287"/>
      <c r="EI166" s="287"/>
      <c r="EJ166" s="287"/>
      <c r="EK166" s="287"/>
      <c r="EL166" s="287"/>
      <c r="EM166" s="287"/>
      <c r="EN166" s="287"/>
      <c r="EO166" s="287"/>
      <c r="EP166" s="287"/>
      <c r="EQ166" s="287"/>
      <c r="ER166" s="287"/>
      <c r="ES166" s="287"/>
      <c r="ET166" s="287"/>
      <c r="EU166" s="287"/>
      <c r="EV166" s="287"/>
      <c r="EW166" s="287"/>
      <c r="EX166" s="287"/>
      <c r="EY166" s="287"/>
      <c r="EZ166" s="287"/>
      <c r="FA166" s="287"/>
      <c r="FB166" s="287"/>
      <c r="FC166" s="287"/>
      <c r="FD166" s="287"/>
      <c r="FE166" s="287"/>
      <c r="FF166" s="287"/>
      <c r="FG166" s="287"/>
      <c r="FH166" s="287"/>
      <c r="FI166" s="287"/>
      <c r="FJ166" s="287"/>
      <c r="FK166" s="287"/>
      <c r="FL166" s="287"/>
      <c r="FM166" s="287"/>
      <c r="FN166" s="287"/>
      <c r="FO166" s="287"/>
      <c r="FP166" s="287"/>
      <c r="FQ166" s="287"/>
      <c r="FR166" s="287"/>
      <c r="FS166" s="287"/>
      <c r="FT166" s="287"/>
      <c r="FU166" s="287"/>
      <c r="FV166" s="287"/>
      <c r="FW166" s="287"/>
      <c r="FX166" s="287"/>
      <c r="FY166" s="287"/>
      <c r="FZ166" s="287"/>
      <c r="GA166" s="287"/>
      <c r="GB166" s="287"/>
      <c r="GC166" s="287"/>
      <c r="GD166" s="287"/>
      <c r="GE166" s="287"/>
      <c r="GF166" s="287"/>
      <c r="GG166" s="287"/>
      <c r="GH166" s="287"/>
      <c r="GI166" s="287"/>
      <c r="GJ166" s="287"/>
      <c r="GK166" s="287"/>
      <c r="GL166" s="287"/>
      <c r="GM166" s="287"/>
      <c r="GN166" s="287"/>
      <c r="GO166" s="287"/>
      <c r="GP166" s="287"/>
      <c r="GQ166" s="287"/>
      <c r="GR166" s="287"/>
      <c r="GS166" s="287"/>
      <c r="GT166" s="287"/>
      <c r="GU166" s="287"/>
      <c r="GV166" s="287"/>
      <c r="GW166" s="287"/>
      <c r="GX166" s="287"/>
      <c r="GY166" s="287"/>
      <c r="GZ166" s="287"/>
      <c r="HA166" s="287"/>
      <c r="HB166" s="287"/>
      <c r="HC166" s="287"/>
      <c r="HD166" s="287"/>
      <c r="HE166" s="287"/>
      <c r="HF166" s="287"/>
      <c r="HG166" s="287"/>
      <c r="HH166" s="287"/>
      <c r="HI166" s="287"/>
      <c r="HJ166" s="287"/>
      <c r="HK166" s="287"/>
      <c r="HL166" s="287"/>
      <c r="HM166" s="287"/>
      <c r="HN166" s="287"/>
      <c r="HO166" s="287"/>
      <c r="HP166" s="287"/>
      <c r="HQ166" s="287"/>
      <c r="HR166" s="287"/>
      <c r="HS166" s="287"/>
      <c r="HT166" s="287"/>
      <c r="HU166" s="287"/>
      <c r="HV166" s="287"/>
      <c r="HW166" s="287"/>
      <c r="HX166" s="287"/>
      <c r="HY166" s="287"/>
      <c r="HZ166" s="287"/>
      <c r="IA166" s="287"/>
      <c r="IB166" s="287"/>
      <c r="IC166" s="287"/>
      <c r="ID166" s="287"/>
      <c r="IE166" s="287"/>
      <c r="IF166" s="287"/>
      <c r="IG166" s="287"/>
      <c r="IH166" s="287"/>
      <c r="II166" s="287"/>
      <c r="IJ166" s="287"/>
      <c r="IK166" s="287"/>
      <c r="IL166" s="287"/>
      <c r="IM166" s="287"/>
      <c r="IN166" s="287"/>
      <c r="IO166" s="287"/>
      <c r="IP166" s="287"/>
      <c r="IQ166" s="287"/>
      <c r="IR166" s="287"/>
      <c r="IS166" s="287"/>
      <c r="IT166" s="287"/>
      <c r="IU166" s="287"/>
      <c r="IV166" s="287"/>
    </row>
    <row r="167" spans="1:256" ht="12" customHeight="1">
      <c r="A167" s="343" t="s">
        <v>100</v>
      </c>
      <c r="B167" s="301">
        <v>98653</v>
      </c>
      <c r="C167" s="369">
        <v>110449</v>
      </c>
      <c r="D167" s="370"/>
      <c r="E167" s="114">
        <f t="shared" si="24"/>
        <v>209102</v>
      </c>
      <c r="F167" s="287"/>
      <c r="G167" s="338"/>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c r="BR167" s="287"/>
      <c r="BS167" s="287"/>
      <c r="BT167" s="287"/>
      <c r="BU167" s="287"/>
      <c r="BV167" s="287"/>
      <c r="BW167" s="287"/>
      <c r="BX167" s="287"/>
      <c r="BY167" s="287"/>
      <c r="BZ167" s="287"/>
      <c r="CA167" s="287"/>
      <c r="CB167" s="287"/>
      <c r="CC167" s="287"/>
      <c r="CD167" s="287"/>
      <c r="CE167" s="287"/>
      <c r="CF167" s="287"/>
      <c r="CG167" s="287"/>
      <c r="CH167" s="287"/>
      <c r="CI167" s="287"/>
      <c r="CJ167" s="287"/>
      <c r="CK167" s="287"/>
      <c r="CL167" s="287"/>
      <c r="CM167" s="287"/>
      <c r="CN167" s="287"/>
      <c r="CO167" s="287"/>
      <c r="CP167" s="287"/>
      <c r="CQ167" s="287"/>
      <c r="CR167" s="287"/>
      <c r="CS167" s="287"/>
      <c r="CT167" s="287"/>
      <c r="CU167" s="287"/>
      <c r="CV167" s="287"/>
      <c r="CW167" s="287"/>
      <c r="CX167" s="287"/>
      <c r="CY167" s="287"/>
      <c r="CZ167" s="287"/>
      <c r="DA167" s="287"/>
      <c r="DB167" s="287"/>
      <c r="DC167" s="287"/>
      <c r="DD167" s="287"/>
      <c r="DE167" s="287"/>
      <c r="DF167" s="287"/>
      <c r="DG167" s="287"/>
      <c r="DH167" s="287"/>
      <c r="DI167" s="287"/>
      <c r="DJ167" s="287"/>
      <c r="DK167" s="287"/>
      <c r="DL167" s="287"/>
      <c r="DM167" s="287"/>
      <c r="DN167" s="287"/>
      <c r="DO167" s="287"/>
      <c r="DP167" s="287"/>
      <c r="DQ167" s="287"/>
      <c r="DR167" s="287"/>
      <c r="DS167" s="287"/>
      <c r="DT167" s="287"/>
      <c r="DU167" s="287"/>
      <c r="DV167" s="287"/>
      <c r="DW167" s="287"/>
      <c r="DX167" s="287"/>
      <c r="DY167" s="287"/>
      <c r="DZ167" s="287"/>
      <c r="EA167" s="287"/>
      <c r="EB167" s="287"/>
      <c r="EC167" s="287"/>
      <c r="ED167" s="287"/>
      <c r="EE167" s="287"/>
      <c r="EF167" s="287"/>
      <c r="EG167" s="287"/>
      <c r="EH167" s="287"/>
      <c r="EI167" s="287"/>
      <c r="EJ167" s="287"/>
      <c r="EK167" s="287"/>
      <c r="EL167" s="287"/>
      <c r="EM167" s="287"/>
      <c r="EN167" s="287"/>
      <c r="EO167" s="287"/>
      <c r="EP167" s="287"/>
      <c r="EQ167" s="287"/>
      <c r="ER167" s="287"/>
      <c r="ES167" s="287"/>
      <c r="ET167" s="287"/>
      <c r="EU167" s="287"/>
      <c r="EV167" s="287"/>
      <c r="EW167" s="287"/>
      <c r="EX167" s="287"/>
      <c r="EY167" s="287"/>
      <c r="EZ167" s="287"/>
      <c r="FA167" s="287"/>
      <c r="FB167" s="287"/>
      <c r="FC167" s="287"/>
      <c r="FD167" s="287"/>
      <c r="FE167" s="287"/>
      <c r="FF167" s="287"/>
      <c r="FG167" s="287"/>
      <c r="FH167" s="287"/>
      <c r="FI167" s="287"/>
      <c r="FJ167" s="287"/>
      <c r="FK167" s="287"/>
      <c r="FL167" s="287"/>
      <c r="FM167" s="287"/>
      <c r="FN167" s="287"/>
      <c r="FO167" s="287"/>
      <c r="FP167" s="287"/>
      <c r="FQ167" s="287"/>
      <c r="FR167" s="287"/>
      <c r="FS167" s="287"/>
      <c r="FT167" s="287"/>
      <c r="FU167" s="287"/>
      <c r="FV167" s="287"/>
      <c r="FW167" s="287"/>
      <c r="FX167" s="287"/>
      <c r="FY167" s="287"/>
      <c r="FZ167" s="287"/>
      <c r="GA167" s="287"/>
      <c r="GB167" s="287"/>
      <c r="GC167" s="287"/>
      <c r="GD167" s="287"/>
      <c r="GE167" s="287"/>
      <c r="GF167" s="287"/>
      <c r="GG167" s="287"/>
      <c r="GH167" s="287"/>
      <c r="GI167" s="287"/>
      <c r="GJ167" s="287"/>
      <c r="GK167" s="287"/>
      <c r="GL167" s="287"/>
      <c r="GM167" s="287"/>
      <c r="GN167" s="287"/>
      <c r="GO167" s="287"/>
      <c r="GP167" s="287"/>
      <c r="GQ167" s="287"/>
      <c r="GR167" s="287"/>
      <c r="GS167" s="287"/>
      <c r="GT167" s="287"/>
      <c r="GU167" s="287"/>
      <c r="GV167" s="287"/>
      <c r="GW167" s="287"/>
      <c r="GX167" s="287"/>
      <c r="GY167" s="287"/>
      <c r="GZ167" s="287"/>
      <c r="HA167" s="287"/>
      <c r="HB167" s="287"/>
      <c r="HC167" s="287"/>
      <c r="HD167" s="287"/>
      <c r="HE167" s="287"/>
      <c r="HF167" s="287"/>
      <c r="HG167" s="287"/>
      <c r="HH167" s="287"/>
      <c r="HI167" s="287"/>
      <c r="HJ167" s="287"/>
      <c r="HK167" s="287"/>
      <c r="HL167" s="287"/>
      <c r="HM167" s="287"/>
      <c r="HN167" s="287"/>
      <c r="HO167" s="287"/>
      <c r="HP167" s="287"/>
      <c r="HQ167" s="287"/>
      <c r="HR167" s="287"/>
      <c r="HS167" s="287"/>
      <c r="HT167" s="287"/>
      <c r="HU167" s="287"/>
      <c r="HV167" s="287"/>
      <c r="HW167" s="287"/>
      <c r="HX167" s="287"/>
      <c r="HY167" s="287"/>
      <c r="HZ167" s="287"/>
      <c r="IA167" s="287"/>
      <c r="IB167" s="287"/>
      <c r="IC167" s="287"/>
      <c r="ID167" s="287"/>
      <c r="IE167" s="287"/>
      <c r="IF167" s="287"/>
      <c r="IG167" s="287"/>
      <c r="IH167" s="287"/>
      <c r="II167" s="287"/>
      <c r="IJ167" s="287"/>
      <c r="IK167" s="287"/>
      <c r="IL167" s="287"/>
      <c r="IM167" s="287"/>
      <c r="IN167" s="287"/>
      <c r="IO167" s="287"/>
      <c r="IP167" s="287"/>
      <c r="IQ167" s="287"/>
      <c r="IR167" s="287"/>
      <c r="IS167" s="287"/>
      <c r="IT167" s="287"/>
      <c r="IU167" s="287"/>
      <c r="IV167" s="287"/>
    </row>
    <row r="168" spans="1:256" ht="12" customHeight="1" thickBot="1">
      <c r="A168" s="344" t="s">
        <v>114</v>
      </c>
      <c r="B168" s="345">
        <v>101636</v>
      </c>
      <c r="C168" s="371">
        <v>113097</v>
      </c>
      <c r="D168" s="372"/>
      <c r="E168" s="346">
        <f t="shared" si="24"/>
        <v>214733</v>
      </c>
      <c r="F168" s="287"/>
      <c r="G168" s="338"/>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c r="BP168" s="287"/>
      <c r="BQ168" s="287"/>
      <c r="BR168" s="287"/>
      <c r="BS168" s="287"/>
      <c r="BT168" s="287"/>
      <c r="BU168" s="287"/>
      <c r="BV168" s="287"/>
      <c r="BW168" s="287"/>
      <c r="BX168" s="287"/>
      <c r="BY168" s="287"/>
      <c r="BZ168" s="287"/>
      <c r="CA168" s="287"/>
      <c r="CB168" s="287"/>
      <c r="CC168" s="287"/>
      <c r="CD168" s="287"/>
      <c r="CE168" s="287"/>
      <c r="CF168" s="287"/>
      <c r="CG168" s="287"/>
      <c r="CH168" s="287"/>
      <c r="CI168" s="287"/>
      <c r="CJ168" s="287"/>
      <c r="CK168" s="287"/>
      <c r="CL168" s="287"/>
      <c r="CM168" s="287"/>
      <c r="CN168" s="287"/>
      <c r="CO168" s="287"/>
      <c r="CP168" s="287"/>
      <c r="CQ168" s="287"/>
      <c r="CR168" s="287"/>
      <c r="CS168" s="287"/>
      <c r="CT168" s="287"/>
      <c r="CU168" s="287"/>
      <c r="CV168" s="287"/>
      <c r="CW168" s="287"/>
      <c r="CX168" s="287"/>
      <c r="CY168" s="287"/>
      <c r="CZ168" s="287"/>
      <c r="DA168" s="287"/>
      <c r="DB168" s="287"/>
      <c r="DC168" s="287"/>
      <c r="DD168" s="287"/>
      <c r="DE168" s="287"/>
      <c r="DF168" s="287"/>
      <c r="DG168" s="287"/>
      <c r="DH168" s="287"/>
      <c r="DI168" s="287"/>
      <c r="DJ168" s="287"/>
      <c r="DK168" s="287"/>
      <c r="DL168" s="287"/>
      <c r="DM168" s="287"/>
      <c r="DN168" s="287"/>
      <c r="DO168" s="287"/>
      <c r="DP168" s="287"/>
      <c r="DQ168" s="287"/>
      <c r="DR168" s="287"/>
      <c r="DS168" s="287"/>
      <c r="DT168" s="287"/>
      <c r="DU168" s="287"/>
      <c r="DV168" s="287"/>
      <c r="DW168" s="287"/>
      <c r="DX168" s="287"/>
      <c r="DY168" s="287"/>
      <c r="DZ168" s="287"/>
      <c r="EA168" s="287"/>
      <c r="EB168" s="287"/>
      <c r="EC168" s="287"/>
      <c r="ED168" s="287"/>
      <c r="EE168" s="287"/>
      <c r="EF168" s="287"/>
      <c r="EG168" s="287"/>
      <c r="EH168" s="287"/>
      <c r="EI168" s="287"/>
      <c r="EJ168" s="287"/>
      <c r="EK168" s="287"/>
      <c r="EL168" s="287"/>
      <c r="EM168" s="287"/>
      <c r="EN168" s="287"/>
      <c r="EO168" s="287"/>
      <c r="EP168" s="287"/>
      <c r="EQ168" s="287"/>
      <c r="ER168" s="287"/>
      <c r="ES168" s="287"/>
      <c r="ET168" s="287"/>
      <c r="EU168" s="287"/>
      <c r="EV168" s="287"/>
      <c r="EW168" s="287"/>
      <c r="EX168" s="287"/>
      <c r="EY168" s="287"/>
      <c r="EZ168" s="287"/>
      <c r="FA168" s="287"/>
      <c r="FB168" s="287"/>
      <c r="FC168" s="287"/>
      <c r="FD168" s="287"/>
      <c r="FE168" s="287"/>
      <c r="FF168" s="287"/>
      <c r="FG168" s="287"/>
      <c r="FH168" s="287"/>
      <c r="FI168" s="287"/>
      <c r="FJ168" s="287"/>
      <c r="FK168" s="287"/>
      <c r="FL168" s="287"/>
      <c r="FM168" s="287"/>
      <c r="FN168" s="287"/>
      <c r="FO168" s="287"/>
      <c r="FP168" s="287"/>
      <c r="FQ168" s="287"/>
      <c r="FR168" s="287"/>
      <c r="FS168" s="287"/>
      <c r="FT168" s="287"/>
      <c r="FU168" s="287"/>
      <c r="FV168" s="287"/>
      <c r="FW168" s="287"/>
      <c r="FX168" s="287"/>
      <c r="FY168" s="287"/>
      <c r="FZ168" s="287"/>
      <c r="GA168" s="287"/>
      <c r="GB168" s="287"/>
      <c r="GC168" s="287"/>
      <c r="GD168" s="287"/>
      <c r="GE168" s="287"/>
      <c r="GF168" s="287"/>
      <c r="GG168" s="287"/>
      <c r="GH168" s="287"/>
      <c r="GI168" s="287"/>
      <c r="GJ168" s="287"/>
      <c r="GK168" s="287"/>
      <c r="GL168" s="287"/>
      <c r="GM168" s="287"/>
      <c r="GN168" s="287"/>
      <c r="GO168" s="287"/>
      <c r="GP168" s="287"/>
      <c r="GQ168" s="287"/>
      <c r="GR168" s="287"/>
      <c r="GS168" s="287"/>
      <c r="GT168" s="287"/>
      <c r="GU168" s="287"/>
      <c r="GV168" s="287"/>
      <c r="GW168" s="287"/>
      <c r="GX168" s="287"/>
      <c r="GY168" s="287"/>
      <c r="GZ168" s="287"/>
      <c r="HA168" s="287"/>
      <c r="HB168" s="287"/>
      <c r="HC168" s="287"/>
      <c r="HD168" s="287"/>
      <c r="HE168" s="287"/>
      <c r="HF168" s="287"/>
      <c r="HG168" s="287"/>
      <c r="HH168" s="287"/>
      <c r="HI168" s="287"/>
      <c r="HJ168" s="287"/>
      <c r="HK168" s="287"/>
      <c r="HL168" s="287"/>
      <c r="HM168" s="287"/>
      <c r="HN168" s="287"/>
      <c r="HO168" s="287"/>
      <c r="HP168" s="287"/>
      <c r="HQ168" s="287"/>
      <c r="HR168" s="287"/>
      <c r="HS168" s="287"/>
      <c r="HT168" s="287"/>
      <c r="HU168" s="287"/>
      <c r="HV168" s="287"/>
      <c r="HW168" s="287"/>
      <c r="HX168" s="287"/>
      <c r="HY168" s="287"/>
      <c r="HZ168" s="287"/>
      <c r="IA168" s="287"/>
      <c r="IB168" s="287"/>
      <c r="IC168" s="287"/>
      <c r="ID168" s="287"/>
      <c r="IE168" s="287"/>
      <c r="IF168" s="287"/>
      <c r="IG168" s="287"/>
      <c r="IH168" s="287"/>
      <c r="II168" s="287"/>
      <c r="IJ168" s="287"/>
      <c r="IK168" s="287"/>
      <c r="IL168" s="287"/>
      <c r="IM168" s="287"/>
      <c r="IN168" s="287"/>
      <c r="IO168" s="287"/>
      <c r="IP168" s="287"/>
      <c r="IQ168" s="287"/>
      <c r="IR168" s="287"/>
      <c r="IS168" s="287"/>
      <c r="IT168" s="287"/>
      <c r="IU168" s="287"/>
      <c r="IV168" s="287"/>
    </row>
    <row r="169" spans="1:256" ht="12" customHeight="1" thickTop="1">
      <c r="A169" s="343" t="s">
        <v>230</v>
      </c>
      <c r="B169" s="301">
        <v>104725</v>
      </c>
      <c r="C169" s="369">
        <v>114328</v>
      </c>
      <c r="D169" s="370"/>
      <c r="E169" s="114">
        <f t="shared" si="24"/>
        <v>219053</v>
      </c>
      <c r="F169" s="287"/>
      <c r="G169" s="338"/>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c r="BP169" s="287"/>
      <c r="BQ169" s="287"/>
      <c r="BR169" s="287"/>
      <c r="BS169" s="287"/>
      <c r="BT169" s="287"/>
      <c r="BU169" s="287"/>
      <c r="BV169" s="287"/>
      <c r="BW169" s="287"/>
      <c r="BX169" s="287"/>
      <c r="BY169" s="287"/>
      <c r="BZ169" s="287"/>
      <c r="CA169" s="287"/>
      <c r="CB169" s="287"/>
      <c r="CC169" s="287"/>
      <c r="CD169" s="287"/>
      <c r="CE169" s="287"/>
      <c r="CF169" s="287"/>
      <c r="CG169" s="287"/>
      <c r="CH169" s="287"/>
      <c r="CI169" s="287"/>
      <c r="CJ169" s="287"/>
      <c r="CK169" s="287"/>
      <c r="CL169" s="287"/>
      <c r="CM169" s="287"/>
      <c r="CN169" s="287"/>
      <c r="CO169" s="287"/>
      <c r="CP169" s="287"/>
      <c r="CQ169" s="287"/>
      <c r="CR169" s="287"/>
      <c r="CS169" s="287"/>
      <c r="CT169" s="287"/>
      <c r="CU169" s="287"/>
      <c r="CV169" s="287"/>
      <c r="CW169" s="287"/>
      <c r="CX169" s="287"/>
      <c r="CY169" s="287"/>
      <c r="CZ169" s="287"/>
      <c r="DA169" s="287"/>
      <c r="DB169" s="287"/>
      <c r="DC169" s="287"/>
      <c r="DD169" s="287"/>
      <c r="DE169" s="287"/>
      <c r="DF169" s="287"/>
      <c r="DG169" s="287"/>
      <c r="DH169" s="287"/>
      <c r="DI169" s="287"/>
      <c r="DJ169" s="287"/>
      <c r="DK169" s="287"/>
      <c r="DL169" s="287"/>
      <c r="DM169" s="287"/>
      <c r="DN169" s="287"/>
      <c r="DO169" s="287"/>
      <c r="DP169" s="287"/>
      <c r="DQ169" s="287"/>
      <c r="DR169" s="287"/>
      <c r="DS169" s="287"/>
      <c r="DT169" s="287"/>
      <c r="DU169" s="287"/>
      <c r="DV169" s="287"/>
      <c r="DW169" s="287"/>
      <c r="DX169" s="287"/>
      <c r="DY169" s="287"/>
      <c r="DZ169" s="287"/>
      <c r="EA169" s="287"/>
      <c r="EB169" s="287"/>
      <c r="EC169" s="287"/>
      <c r="ED169" s="287"/>
      <c r="EE169" s="287"/>
      <c r="EF169" s="287"/>
      <c r="EG169" s="287"/>
      <c r="EH169" s="287"/>
      <c r="EI169" s="287"/>
      <c r="EJ169" s="287"/>
      <c r="EK169" s="287"/>
      <c r="EL169" s="287"/>
      <c r="EM169" s="287"/>
      <c r="EN169" s="287"/>
      <c r="EO169" s="287"/>
      <c r="EP169" s="287"/>
      <c r="EQ169" s="287"/>
      <c r="ER169" s="287"/>
      <c r="ES169" s="287"/>
      <c r="ET169" s="287"/>
      <c r="EU169" s="287"/>
      <c r="EV169" s="287"/>
      <c r="EW169" s="287"/>
      <c r="EX169" s="287"/>
      <c r="EY169" s="287"/>
      <c r="EZ169" s="287"/>
      <c r="FA169" s="287"/>
      <c r="FB169" s="287"/>
      <c r="FC169" s="287"/>
      <c r="FD169" s="287"/>
      <c r="FE169" s="287"/>
      <c r="FF169" s="287"/>
      <c r="FG169" s="287"/>
      <c r="FH169" s="287"/>
      <c r="FI169" s="287"/>
      <c r="FJ169" s="287"/>
      <c r="FK169" s="287"/>
      <c r="FL169" s="287"/>
      <c r="FM169" s="287"/>
      <c r="FN169" s="287"/>
      <c r="FO169" s="287"/>
      <c r="FP169" s="287"/>
      <c r="FQ169" s="287"/>
      <c r="FR169" s="287"/>
      <c r="FS169" s="287"/>
      <c r="FT169" s="287"/>
      <c r="FU169" s="287"/>
      <c r="FV169" s="287"/>
      <c r="FW169" s="287"/>
      <c r="FX169" s="287"/>
      <c r="FY169" s="287"/>
      <c r="FZ169" s="287"/>
      <c r="GA169" s="287"/>
      <c r="GB169" s="287"/>
      <c r="GC169" s="287"/>
      <c r="GD169" s="287"/>
      <c r="GE169" s="287"/>
      <c r="GF169" s="287"/>
      <c r="GG169" s="287"/>
      <c r="GH169" s="287"/>
      <c r="GI169" s="287"/>
      <c r="GJ169" s="287"/>
      <c r="GK169" s="287"/>
      <c r="GL169" s="287"/>
      <c r="GM169" s="287"/>
      <c r="GN169" s="287"/>
      <c r="GO169" s="287"/>
      <c r="GP169" s="287"/>
      <c r="GQ169" s="287"/>
      <c r="GR169" s="287"/>
      <c r="GS169" s="287"/>
      <c r="GT169" s="287"/>
      <c r="GU169" s="287"/>
      <c r="GV169" s="287"/>
      <c r="GW169" s="287"/>
      <c r="GX169" s="287"/>
      <c r="GY169" s="287"/>
      <c r="GZ169" s="287"/>
      <c r="HA169" s="287"/>
      <c r="HB169" s="287"/>
      <c r="HC169" s="287"/>
      <c r="HD169" s="287"/>
      <c r="HE169" s="287"/>
      <c r="HF169" s="287"/>
      <c r="HG169" s="287"/>
      <c r="HH169" s="287"/>
      <c r="HI169" s="287"/>
      <c r="HJ169" s="287"/>
      <c r="HK169" s="287"/>
      <c r="HL169" s="287"/>
      <c r="HM169" s="287"/>
      <c r="HN169" s="287"/>
      <c r="HO169" s="287"/>
      <c r="HP169" s="287"/>
      <c r="HQ169" s="287"/>
      <c r="HR169" s="287"/>
      <c r="HS169" s="287"/>
      <c r="HT169" s="287"/>
      <c r="HU169" s="287"/>
      <c r="HV169" s="287"/>
      <c r="HW169" s="287"/>
      <c r="HX169" s="287"/>
      <c r="HY169" s="287"/>
      <c r="HZ169" s="287"/>
      <c r="IA169" s="287"/>
      <c r="IB169" s="287"/>
      <c r="IC169" s="287"/>
      <c r="ID169" s="287"/>
      <c r="IE169" s="287"/>
      <c r="IF169" s="287"/>
      <c r="IG169" s="287"/>
      <c r="IH169" s="287"/>
      <c r="II169" s="287"/>
      <c r="IJ169" s="287"/>
      <c r="IK169" s="287"/>
      <c r="IL169" s="287"/>
      <c r="IM169" s="287"/>
      <c r="IN169" s="287"/>
      <c r="IO169" s="287"/>
      <c r="IP169" s="287"/>
      <c r="IQ169" s="287"/>
      <c r="IR169" s="287"/>
      <c r="IS169" s="287"/>
      <c r="IT169" s="287"/>
      <c r="IU169" s="287"/>
      <c r="IV169" s="287"/>
    </row>
    <row r="170" spans="1:256" ht="12" customHeight="1">
      <c r="A170" s="343" t="s">
        <v>129</v>
      </c>
      <c r="B170" s="301">
        <v>107718</v>
      </c>
      <c r="C170" s="369">
        <v>114507</v>
      </c>
      <c r="D170" s="370"/>
      <c r="E170" s="114">
        <f t="shared" si="24"/>
        <v>222225</v>
      </c>
      <c r="F170" s="287"/>
      <c r="G170" s="338"/>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c r="BR170" s="287"/>
      <c r="BS170" s="287"/>
      <c r="BT170" s="287"/>
      <c r="BU170" s="287"/>
      <c r="BV170" s="287"/>
      <c r="BW170" s="287"/>
      <c r="BX170" s="287"/>
      <c r="BY170" s="287"/>
      <c r="BZ170" s="287"/>
      <c r="CA170" s="287"/>
      <c r="CB170" s="287"/>
      <c r="CC170" s="287"/>
      <c r="CD170" s="287"/>
      <c r="CE170" s="287"/>
      <c r="CF170" s="287"/>
      <c r="CG170" s="287"/>
      <c r="CH170" s="287"/>
      <c r="CI170" s="287"/>
      <c r="CJ170" s="287"/>
      <c r="CK170" s="287"/>
      <c r="CL170" s="287"/>
      <c r="CM170" s="287"/>
      <c r="CN170" s="287"/>
      <c r="CO170" s="287"/>
      <c r="CP170" s="287"/>
      <c r="CQ170" s="287"/>
      <c r="CR170" s="287"/>
      <c r="CS170" s="287"/>
      <c r="CT170" s="287"/>
      <c r="CU170" s="287"/>
      <c r="CV170" s="287"/>
      <c r="CW170" s="287"/>
      <c r="CX170" s="287"/>
      <c r="CY170" s="287"/>
      <c r="CZ170" s="287"/>
      <c r="DA170" s="287"/>
      <c r="DB170" s="287"/>
      <c r="DC170" s="287"/>
      <c r="DD170" s="287"/>
      <c r="DE170" s="287"/>
      <c r="DF170" s="287"/>
      <c r="DG170" s="287"/>
      <c r="DH170" s="287"/>
      <c r="DI170" s="287"/>
      <c r="DJ170" s="287"/>
      <c r="DK170" s="287"/>
      <c r="DL170" s="287"/>
      <c r="DM170" s="287"/>
      <c r="DN170" s="287"/>
      <c r="DO170" s="287"/>
      <c r="DP170" s="287"/>
      <c r="DQ170" s="287"/>
      <c r="DR170" s="287"/>
      <c r="DS170" s="287"/>
      <c r="DT170" s="287"/>
      <c r="DU170" s="287"/>
      <c r="DV170" s="287"/>
      <c r="DW170" s="287"/>
      <c r="DX170" s="287"/>
      <c r="DY170" s="287"/>
      <c r="DZ170" s="287"/>
      <c r="EA170" s="287"/>
      <c r="EB170" s="287"/>
      <c r="EC170" s="287"/>
      <c r="ED170" s="287"/>
      <c r="EE170" s="287"/>
      <c r="EF170" s="287"/>
      <c r="EG170" s="287"/>
      <c r="EH170" s="287"/>
      <c r="EI170" s="287"/>
      <c r="EJ170" s="287"/>
      <c r="EK170" s="287"/>
      <c r="EL170" s="287"/>
      <c r="EM170" s="287"/>
      <c r="EN170" s="287"/>
      <c r="EO170" s="287"/>
      <c r="EP170" s="287"/>
      <c r="EQ170" s="287"/>
      <c r="ER170" s="287"/>
      <c r="ES170" s="287"/>
      <c r="ET170" s="287"/>
      <c r="EU170" s="287"/>
      <c r="EV170" s="287"/>
      <c r="EW170" s="287"/>
      <c r="EX170" s="287"/>
      <c r="EY170" s="287"/>
      <c r="EZ170" s="287"/>
      <c r="FA170" s="287"/>
      <c r="FB170" s="287"/>
      <c r="FC170" s="287"/>
      <c r="FD170" s="287"/>
      <c r="FE170" s="287"/>
      <c r="FF170" s="287"/>
      <c r="FG170" s="287"/>
      <c r="FH170" s="287"/>
      <c r="FI170" s="287"/>
      <c r="FJ170" s="287"/>
      <c r="FK170" s="287"/>
      <c r="FL170" s="287"/>
      <c r="FM170" s="287"/>
      <c r="FN170" s="287"/>
      <c r="FO170" s="287"/>
      <c r="FP170" s="287"/>
      <c r="FQ170" s="287"/>
      <c r="FR170" s="287"/>
      <c r="FS170" s="287"/>
      <c r="FT170" s="287"/>
      <c r="FU170" s="287"/>
      <c r="FV170" s="287"/>
      <c r="FW170" s="287"/>
      <c r="FX170" s="287"/>
      <c r="FY170" s="287"/>
      <c r="FZ170" s="287"/>
      <c r="GA170" s="287"/>
      <c r="GB170" s="287"/>
      <c r="GC170" s="287"/>
      <c r="GD170" s="287"/>
      <c r="GE170" s="287"/>
      <c r="GF170" s="287"/>
      <c r="GG170" s="287"/>
      <c r="GH170" s="287"/>
      <c r="GI170" s="287"/>
      <c r="GJ170" s="287"/>
      <c r="GK170" s="287"/>
      <c r="GL170" s="287"/>
      <c r="GM170" s="287"/>
      <c r="GN170" s="287"/>
      <c r="GO170" s="287"/>
      <c r="GP170" s="287"/>
      <c r="GQ170" s="287"/>
      <c r="GR170" s="287"/>
      <c r="GS170" s="287"/>
      <c r="GT170" s="287"/>
      <c r="GU170" s="287"/>
      <c r="GV170" s="287"/>
      <c r="GW170" s="287"/>
      <c r="GX170" s="287"/>
      <c r="GY170" s="287"/>
      <c r="GZ170" s="287"/>
      <c r="HA170" s="287"/>
      <c r="HB170" s="287"/>
      <c r="HC170" s="287"/>
      <c r="HD170" s="287"/>
      <c r="HE170" s="287"/>
      <c r="HF170" s="287"/>
      <c r="HG170" s="287"/>
      <c r="HH170" s="287"/>
      <c r="HI170" s="287"/>
      <c r="HJ170" s="287"/>
      <c r="HK170" s="287"/>
      <c r="HL170" s="287"/>
      <c r="HM170" s="287"/>
      <c r="HN170" s="287"/>
      <c r="HO170" s="287"/>
      <c r="HP170" s="287"/>
      <c r="HQ170" s="287"/>
      <c r="HR170" s="287"/>
      <c r="HS170" s="287"/>
      <c r="HT170" s="287"/>
      <c r="HU170" s="287"/>
      <c r="HV170" s="287"/>
      <c r="HW170" s="287"/>
      <c r="HX170" s="287"/>
      <c r="HY170" s="287"/>
      <c r="HZ170" s="287"/>
      <c r="IA170" s="287"/>
      <c r="IB170" s="287"/>
      <c r="IC170" s="287"/>
      <c r="ID170" s="287"/>
      <c r="IE170" s="287"/>
      <c r="IF170" s="287"/>
      <c r="IG170" s="287"/>
      <c r="IH170" s="287"/>
      <c r="II170" s="287"/>
      <c r="IJ170" s="287"/>
      <c r="IK170" s="287"/>
      <c r="IL170" s="287"/>
      <c r="IM170" s="287"/>
      <c r="IN170" s="287"/>
      <c r="IO170" s="287"/>
      <c r="IP170" s="287"/>
      <c r="IQ170" s="287"/>
      <c r="IR170" s="287"/>
      <c r="IS170" s="287"/>
      <c r="IT170" s="287"/>
      <c r="IU170" s="287"/>
      <c r="IV170" s="287"/>
    </row>
    <row r="171" spans="1:256" ht="12" customHeight="1">
      <c r="A171" s="343" t="s">
        <v>131</v>
      </c>
      <c r="B171" s="301">
        <v>111056</v>
      </c>
      <c r="C171" s="369">
        <v>115019</v>
      </c>
      <c r="D171" s="370"/>
      <c r="E171" s="114">
        <f t="shared" si="24"/>
        <v>226075</v>
      </c>
      <c r="F171" s="287"/>
      <c r="G171" s="338"/>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c r="BR171" s="287"/>
      <c r="BS171" s="287"/>
      <c r="BT171" s="287"/>
      <c r="BU171" s="287"/>
      <c r="BV171" s="287"/>
      <c r="BW171" s="287"/>
      <c r="BX171" s="287"/>
      <c r="BY171" s="287"/>
      <c r="BZ171" s="287"/>
      <c r="CA171" s="287"/>
      <c r="CB171" s="287"/>
      <c r="CC171" s="287"/>
      <c r="CD171" s="287"/>
      <c r="CE171" s="287"/>
      <c r="CF171" s="287"/>
      <c r="CG171" s="287"/>
      <c r="CH171" s="287"/>
      <c r="CI171" s="287"/>
      <c r="CJ171" s="287"/>
      <c r="CK171" s="287"/>
      <c r="CL171" s="287"/>
      <c r="CM171" s="287"/>
      <c r="CN171" s="287"/>
      <c r="CO171" s="287"/>
      <c r="CP171" s="287"/>
      <c r="CQ171" s="287"/>
      <c r="CR171" s="287"/>
      <c r="CS171" s="287"/>
      <c r="CT171" s="287"/>
      <c r="CU171" s="287"/>
      <c r="CV171" s="287"/>
      <c r="CW171" s="287"/>
      <c r="CX171" s="287"/>
      <c r="CY171" s="287"/>
      <c r="CZ171" s="287"/>
      <c r="DA171" s="287"/>
      <c r="DB171" s="287"/>
      <c r="DC171" s="287"/>
      <c r="DD171" s="287"/>
      <c r="DE171" s="287"/>
      <c r="DF171" s="287"/>
      <c r="DG171" s="287"/>
      <c r="DH171" s="287"/>
      <c r="DI171" s="287"/>
      <c r="DJ171" s="287"/>
      <c r="DK171" s="287"/>
      <c r="DL171" s="287"/>
      <c r="DM171" s="287"/>
      <c r="DN171" s="287"/>
      <c r="DO171" s="287"/>
      <c r="DP171" s="287"/>
      <c r="DQ171" s="287"/>
      <c r="DR171" s="287"/>
      <c r="DS171" s="287"/>
      <c r="DT171" s="287"/>
      <c r="DU171" s="287"/>
      <c r="DV171" s="287"/>
      <c r="DW171" s="287"/>
      <c r="DX171" s="287"/>
      <c r="DY171" s="287"/>
      <c r="DZ171" s="287"/>
      <c r="EA171" s="287"/>
      <c r="EB171" s="287"/>
      <c r="EC171" s="287"/>
      <c r="ED171" s="287"/>
      <c r="EE171" s="287"/>
      <c r="EF171" s="287"/>
      <c r="EG171" s="287"/>
      <c r="EH171" s="287"/>
      <c r="EI171" s="287"/>
      <c r="EJ171" s="287"/>
      <c r="EK171" s="287"/>
      <c r="EL171" s="287"/>
      <c r="EM171" s="287"/>
      <c r="EN171" s="287"/>
      <c r="EO171" s="287"/>
      <c r="EP171" s="287"/>
      <c r="EQ171" s="287"/>
      <c r="ER171" s="287"/>
      <c r="ES171" s="287"/>
      <c r="ET171" s="287"/>
      <c r="EU171" s="287"/>
      <c r="EV171" s="287"/>
      <c r="EW171" s="287"/>
      <c r="EX171" s="287"/>
      <c r="EY171" s="287"/>
      <c r="EZ171" s="287"/>
      <c r="FA171" s="287"/>
      <c r="FB171" s="287"/>
      <c r="FC171" s="287"/>
      <c r="FD171" s="287"/>
      <c r="FE171" s="287"/>
      <c r="FF171" s="287"/>
      <c r="FG171" s="287"/>
      <c r="FH171" s="287"/>
      <c r="FI171" s="287"/>
      <c r="FJ171" s="287"/>
      <c r="FK171" s="287"/>
      <c r="FL171" s="287"/>
      <c r="FM171" s="287"/>
      <c r="FN171" s="287"/>
      <c r="FO171" s="287"/>
      <c r="FP171" s="287"/>
      <c r="FQ171" s="287"/>
      <c r="FR171" s="287"/>
      <c r="FS171" s="287"/>
      <c r="FT171" s="287"/>
      <c r="FU171" s="287"/>
      <c r="FV171" s="287"/>
      <c r="FW171" s="287"/>
      <c r="FX171" s="287"/>
      <c r="FY171" s="287"/>
      <c r="FZ171" s="287"/>
      <c r="GA171" s="287"/>
      <c r="GB171" s="287"/>
      <c r="GC171" s="287"/>
      <c r="GD171" s="287"/>
      <c r="GE171" s="287"/>
      <c r="GF171" s="287"/>
      <c r="GG171" s="287"/>
      <c r="GH171" s="287"/>
      <c r="GI171" s="287"/>
      <c r="GJ171" s="287"/>
      <c r="GK171" s="287"/>
      <c r="GL171" s="287"/>
      <c r="GM171" s="287"/>
      <c r="GN171" s="287"/>
      <c r="GO171" s="287"/>
      <c r="GP171" s="287"/>
      <c r="GQ171" s="287"/>
      <c r="GR171" s="287"/>
      <c r="GS171" s="287"/>
      <c r="GT171" s="287"/>
      <c r="GU171" s="287"/>
      <c r="GV171" s="287"/>
      <c r="GW171" s="287"/>
      <c r="GX171" s="287"/>
      <c r="GY171" s="287"/>
      <c r="GZ171" s="287"/>
      <c r="HA171" s="287"/>
      <c r="HB171" s="287"/>
      <c r="HC171" s="287"/>
      <c r="HD171" s="287"/>
      <c r="HE171" s="287"/>
      <c r="HF171" s="287"/>
      <c r="HG171" s="287"/>
      <c r="HH171" s="287"/>
      <c r="HI171" s="287"/>
      <c r="HJ171" s="287"/>
      <c r="HK171" s="287"/>
      <c r="HL171" s="287"/>
      <c r="HM171" s="287"/>
      <c r="HN171" s="287"/>
      <c r="HO171" s="287"/>
      <c r="HP171" s="287"/>
      <c r="HQ171" s="287"/>
      <c r="HR171" s="287"/>
      <c r="HS171" s="287"/>
      <c r="HT171" s="287"/>
      <c r="HU171" s="287"/>
      <c r="HV171" s="287"/>
      <c r="HW171" s="287"/>
      <c r="HX171" s="287"/>
      <c r="HY171" s="287"/>
      <c r="HZ171" s="287"/>
      <c r="IA171" s="287"/>
      <c r="IB171" s="287"/>
      <c r="IC171" s="287"/>
      <c r="ID171" s="287"/>
      <c r="IE171" s="287"/>
      <c r="IF171" s="287"/>
      <c r="IG171" s="287"/>
      <c r="IH171" s="287"/>
      <c r="II171" s="287"/>
      <c r="IJ171" s="287"/>
      <c r="IK171" s="287"/>
      <c r="IL171" s="287"/>
      <c r="IM171" s="287"/>
      <c r="IN171" s="287"/>
      <c r="IO171" s="287"/>
      <c r="IP171" s="287"/>
      <c r="IQ171" s="287"/>
      <c r="IR171" s="287"/>
      <c r="IS171" s="287"/>
      <c r="IT171" s="287"/>
      <c r="IU171" s="287"/>
      <c r="IV171" s="287"/>
    </row>
    <row r="172" spans="1:256" ht="12" customHeight="1">
      <c r="A172" s="343" t="s">
        <v>142</v>
      </c>
      <c r="B172" s="301">
        <v>112612</v>
      </c>
      <c r="C172" s="369">
        <v>114131</v>
      </c>
      <c r="D172" s="370"/>
      <c r="E172" s="114">
        <v>226743</v>
      </c>
      <c r="F172" s="287"/>
      <c r="G172" s="338"/>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c r="BO172" s="287"/>
      <c r="BP172" s="287"/>
      <c r="BQ172" s="287"/>
      <c r="BR172" s="287"/>
      <c r="BS172" s="287"/>
      <c r="BT172" s="287"/>
      <c r="BU172" s="287"/>
      <c r="BV172" s="287"/>
      <c r="BW172" s="287"/>
      <c r="BX172" s="287"/>
      <c r="BY172" s="287"/>
      <c r="BZ172" s="287"/>
      <c r="CA172" s="287"/>
      <c r="CB172" s="287"/>
      <c r="CC172" s="287"/>
      <c r="CD172" s="287"/>
      <c r="CE172" s="287"/>
      <c r="CF172" s="287"/>
      <c r="CG172" s="287"/>
      <c r="CH172" s="287"/>
      <c r="CI172" s="287"/>
      <c r="CJ172" s="287"/>
      <c r="CK172" s="287"/>
      <c r="CL172" s="287"/>
      <c r="CM172" s="287"/>
      <c r="CN172" s="287"/>
      <c r="CO172" s="287"/>
      <c r="CP172" s="287"/>
      <c r="CQ172" s="287"/>
      <c r="CR172" s="287"/>
      <c r="CS172" s="287"/>
      <c r="CT172" s="287"/>
      <c r="CU172" s="287"/>
      <c r="CV172" s="287"/>
      <c r="CW172" s="287"/>
      <c r="CX172" s="287"/>
      <c r="CY172" s="287"/>
      <c r="CZ172" s="287"/>
      <c r="DA172" s="287"/>
      <c r="DB172" s="287"/>
      <c r="DC172" s="287"/>
      <c r="DD172" s="287"/>
      <c r="DE172" s="287"/>
      <c r="DF172" s="287"/>
      <c r="DG172" s="287"/>
      <c r="DH172" s="287"/>
      <c r="DI172" s="287"/>
      <c r="DJ172" s="287"/>
      <c r="DK172" s="287"/>
      <c r="DL172" s="287"/>
      <c r="DM172" s="287"/>
      <c r="DN172" s="287"/>
      <c r="DO172" s="287"/>
      <c r="DP172" s="287"/>
      <c r="DQ172" s="287"/>
      <c r="DR172" s="287"/>
      <c r="DS172" s="287"/>
      <c r="DT172" s="287"/>
      <c r="DU172" s="287"/>
      <c r="DV172" s="287"/>
      <c r="DW172" s="287"/>
      <c r="DX172" s="287"/>
      <c r="DY172" s="287"/>
      <c r="DZ172" s="287"/>
      <c r="EA172" s="287"/>
      <c r="EB172" s="287"/>
      <c r="EC172" s="287"/>
      <c r="ED172" s="287"/>
      <c r="EE172" s="287"/>
      <c r="EF172" s="287"/>
      <c r="EG172" s="287"/>
      <c r="EH172" s="287"/>
      <c r="EI172" s="287"/>
      <c r="EJ172" s="287"/>
      <c r="EK172" s="287"/>
      <c r="EL172" s="287"/>
      <c r="EM172" s="287"/>
      <c r="EN172" s="287"/>
      <c r="EO172" s="287"/>
      <c r="EP172" s="287"/>
      <c r="EQ172" s="287"/>
      <c r="ER172" s="287"/>
      <c r="ES172" s="287"/>
      <c r="ET172" s="287"/>
      <c r="EU172" s="287"/>
      <c r="EV172" s="287"/>
      <c r="EW172" s="287"/>
      <c r="EX172" s="287"/>
      <c r="EY172" s="287"/>
      <c r="EZ172" s="287"/>
      <c r="FA172" s="287"/>
      <c r="FB172" s="287"/>
      <c r="FC172" s="287"/>
      <c r="FD172" s="287"/>
      <c r="FE172" s="287"/>
      <c r="FF172" s="287"/>
      <c r="FG172" s="287"/>
      <c r="FH172" s="287"/>
      <c r="FI172" s="287"/>
      <c r="FJ172" s="287"/>
      <c r="FK172" s="287"/>
      <c r="FL172" s="287"/>
      <c r="FM172" s="287"/>
      <c r="FN172" s="287"/>
      <c r="FO172" s="287"/>
      <c r="FP172" s="287"/>
      <c r="FQ172" s="287"/>
      <c r="FR172" s="287"/>
      <c r="FS172" s="287"/>
      <c r="FT172" s="287"/>
      <c r="FU172" s="287"/>
      <c r="FV172" s="287"/>
      <c r="FW172" s="287"/>
      <c r="FX172" s="287"/>
      <c r="FY172" s="287"/>
      <c r="FZ172" s="287"/>
      <c r="GA172" s="287"/>
      <c r="GB172" s="287"/>
      <c r="GC172" s="287"/>
      <c r="GD172" s="287"/>
      <c r="GE172" s="287"/>
      <c r="GF172" s="287"/>
      <c r="GG172" s="287"/>
      <c r="GH172" s="287"/>
      <c r="GI172" s="287"/>
      <c r="GJ172" s="287"/>
      <c r="GK172" s="287"/>
      <c r="GL172" s="287"/>
      <c r="GM172" s="287"/>
      <c r="GN172" s="287"/>
      <c r="GO172" s="287"/>
      <c r="GP172" s="287"/>
      <c r="GQ172" s="287"/>
      <c r="GR172" s="287"/>
      <c r="GS172" s="287"/>
      <c r="GT172" s="287"/>
      <c r="GU172" s="287"/>
      <c r="GV172" s="287"/>
      <c r="GW172" s="287"/>
      <c r="GX172" s="287"/>
      <c r="GY172" s="287"/>
      <c r="GZ172" s="287"/>
      <c r="HA172" s="287"/>
      <c r="HB172" s="287"/>
      <c r="HC172" s="287"/>
      <c r="HD172" s="287"/>
      <c r="HE172" s="287"/>
      <c r="HF172" s="287"/>
      <c r="HG172" s="287"/>
      <c r="HH172" s="287"/>
      <c r="HI172" s="287"/>
      <c r="HJ172" s="287"/>
      <c r="HK172" s="287"/>
      <c r="HL172" s="287"/>
      <c r="HM172" s="287"/>
      <c r="HN172" s="287"/>
      <c r="HO172" s="287"/>
      <c r="HP172" s="287"/>
      <c r="HQ172" s="287"/>
      <c r="HR172" s="287"/>
      <c r="HS172" s="287"/>
      <c r="HT172" s="287"/>
      <c r="HU172" s="287"/>
      <c r="HV172" s="287"/>
      <c r="HW172" s="287"/>
      <c r="HX172" s="287"/>
      <c r="HY172" s="287"/>
      <c r="HZ172" s="287"/>
      <c r="IA172" s="287"/>
      <c r="IB172" s="287"/>
      <c r="IC172" s="287"/>
      <c r="ID172" s="287"/>
      <c r="IE172" s="287"/>
      <c r="IF172" s="287"/>
      <c r="IG172" s="287"/>
      <c r="IH172" s="287"/>
      <c r="II172" s="287"/>
      <c r="IJ172" s="287"/>
      <c r="IK172" s="287"/>
      <c r="IL172" s="287"/>
      <c r="IM172" s="287"/>
      <c r="IN172" s="287"/>
      <c r="IO172" s="287"/>
      <c r="IP172" s="287"/>
      <c r="IQ172" s="287"/>
      <c r="IR172" s="287"/>
      <c r="IS172" s="287"/>
      <c r="IT172" s="287"/>
      <c r="IU172" s="287"/>
      <c r="IV172" s="287"/>
    </row>
    <row r="174" ht="9.75">
      <c r="A174" s="305" t="s">
        <v>241</v>
      </c>
    </row>
    <row r="175" ht="9.75">
      <c r="A175" s="305" t="s">
        <v>242</v>
      </c>
    </row>
    <row r="176" ht="9.75">
      <c r="A176" s="305" t="s">
        <v>243</v>
      </c>
    </row>
    <row r="177" ht="9.75">
      <c r="A177" s="305" t="s">
        <v>244</v>
      </c>
    </row>
    <row r="178" ht="9.75">
      <c r="A178" s="305" t="s">
        <v>245</v>
      </c>
    </row>
    <row r="179" ht="9.75">
      <c r="A179" s="305" t="s">
        <v>246</v>
      </c>
    </row>
    <row r="180" ht="9.75">
      <c r="A180" s="305" t="s">
        <v>218</v>
      </c>
    </row>
    <row r="181" ht="9.75">
      <c r="A181" s="305" t="s">
        <v>219</v>
      </c>
    </row>
    <row r="182" spans="1:6" ht="9.75">
      <c r="A182" s="305" t="s">
        <v>220</v>
      </c>
      <c r="C182" s="347"/>
      <c r="D182" s="347"/>
      <c r="E182" s="347"/>
      <c r="F182" s="347"/>
    </row>
    <row r="184" ht="9.75">
      <c r="A184" s="348"/>
    </row>
  </sheetData>
  <sheetProtection/>
  <mergeCells count="49">
    <mergeCell ref="C167:D167"/>
    <mergeCell ref="C168:D168"/>
    <mergeCell ref="C169:D169"/>
    <mergeCell ref="C170:D170"/>
    <mergeCell ref="C171:D171"/>
    <mergeCell ref="C172:D172"/>
    <mergeCell ref="C161:D161"/>
    <mergeCell ref="C162:D162"/>
    <mergeCell ref="C163:D163"/>
    <mergeCell ref="C164:D164"/>
    <mergeCell ref="C165:D165"/>
    <mergeCell ref="C166:D166"/>
    <mergeCell ref="A144:F144"/>
    <mergeCell ref="B146:C146"/>
    <mergeCell ref="D146:E146"/>
    <mergeCell ref="A157:F157"/>
    <mergeCell ref="A158:F158"/>
    <mergeCell ref="C160:D160"/>
    <mergeCell ref="A122:F122"/>
    <mergeCell ref="B124:C124"/>
    <mergeCell ref="D124:E124"/>
    <mergeCell ref="A134:F134"/>
    <mergeCell ref="B136:C136"/>
    <mergeCell ref="D136:E136"/>
    <mergeCell ref="A100:F100"/>
    <mergeCell ref="B102:C102"/>
    <mergeCell ref="D102:E102"/>
    <mergeCell ref="A111:F111"/>
    <mergeCell ref="B113:C113"/>
    <mergeCell ref="D113:E113"/>
    <mergeCell ref="A73:F73"/>
    <mergeCell ref="B75:C75"/>
    <mergeCell ref="D75:E75"/>
    <mergeCell ref="A90:F90"/>
    <mergeCell ref="B92:C92"/>
    <mergeCell ref="D92:E92"/>
    <mergeCell ref="A88:F88"/>
    <mergeCell ref="A42:F42"/>
    <mergeCell ref="B44:C44"/>
    <mergeCell ref="D44:E44"/>
    <mergeCell ref="A60:F60"/>
    <mergeCell ref="B62:C62"/>
    <mergeCell ref="D62:E62"/>
    <mergeCell ref="A3:F3"/>
    <mergeCell ref="A4:F4"/>
    <mergeCell ref="A6:F6"/>
    <mergeCell ref="A24:F24"/>
    <mergeCell ref="B26:C26"/>
    <mergeCell ref="D26:E2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
      <selection activeCell="A82" sqref="A82"/>
    </sheetView>
  </sheetViews>
  <sheetFormatPr defaultColWidth="9.140625" defaultRowHeight="12.75"/>
  <cols>
    <col min="1" max="1" width="13.140625" style="180" customWidth="1"/>
    <col min="2" max="7" width="12.7109375" style="180" customWidth="1"/>
    <col min="8" max="8" width="0.71875" style="180" customWidth="1"/>
    <col min="9" max="16384" width="8.8515625" style="180" customWidth="1"/>
  </cols>
  <sheetData>
    <row r="1" spans="1:10" ht="12" customHeight="1">
      <c r="A1" s="95" t="s">
        <v>143</v>
      </c>
      <c r="B1" s="96"/>
      <c r="C1" s="96"/>
      <c r="D1" s="96"/>
      <c r="E1" s="96"/>
      <c r="F1" s="96"/>
      <c r="G1" s="136"/>
      <c r="H1" s="136"/>
      <c r="I1" s="202"/>
      <c r="J1" s="202"/>
    </row>
    <row r="2" spans="1:10" ht="12" customHeight="1">
      <c r="A2" s="149"/>
      <c r="B2" s="96"/>
      <c r="C2" s="96"/>
      <c r="D2" s="96"/>
      <c r="E2" s="96"/>
      <c r="F2" s="96"/>
      <c r="G2" s="136"/>
      <c r="H2" s="136"/>
      <c r="I2" s="202"/>
      <c r="J2" s="202"/>
    </row>
    <row r="3" spans="1:10" ht="12" customHeight="1">
      <c r="A3" s="373" t="s">
        <v>113</v>
      </c>
      <c r="B3" s="373"/>
      <c r="C3" s="373"/>
      <c r="D3" s="373"/>
      <c r="E3" s="373"/>
      <c r="F3" s="373"/>
      <c r="G3" s="373"/>
      <c r="H3" s="373"/>
      <c r="I3" s="373"/>
      <c r="J3" s="373"/>
    </row>
    <row r="4" spans="1:10" ht="12" customHeight="1">
      <c r="A4" s="373" t="s">
        <v>112</v>
      </c>
      <c r="B4" s="373"/>
      <c r="C4" s="373"/>
      <c r="D4" s="373"/>
      <c r="E4" s="373"/>
      <c r="F4" s="373"/>
      <c r="G4" s="373"/>
      <c r="H4" s="373"/>
      <c r="I4" s="373"/>
      <c r="J4" s="373"/>
    </row>
    <row r="5" spans="1:10" ht="9.75">
      <c r="A5" s="136"/>
      <c r="B5" s="96"/>
      <c r="C5" s="96"/>
      <c r="D5" s="96"/>
      <c r="E5" s="96"/>
      <c r="F5" s="96"/>
      <c r="G5" s="136"/>
      <c r="H5" s="136"/>
      <c r="I5" s="202"/>
      <c r="J5" s="202"/>
    </row>
    <row r="6" spans="1:10" ht="9.75">
      <c r="A6" s="199" t="s">
        <v>12</v>
      </c>
      <c r="B6" s="106" t="s">
        <v>111</v>
      </c>
      <c r="C6" s="106" t="s">
        <v>110</v>
      </c>
      <c r="D6" s="106" t="s">
        <v>109</v>
      </c>
      <c r="E6" s="106" t="s">
        <v>2</v>
      </c>
      <c r="F6" s="199" t="s">
        <v>3</v>
      </c>
      <c r="G6" s="195" t="s">
        <v>4</v>
      </c>
      <c r="H6" s="198"/>
      <c r="I6" s="374" t="s">
        <v>27</v>
      </c>
      <c r="J6" s="375"/>
    </row>
    <row r="7" spans="1:10" ht="9.75">
      <c r="A7" s="201"/>
      <c r="B7" s="112" t="s">
        <v>108</v>
      </c>
      <c r="C7" s="112" t="s">
        <v>108</v>
      </c>
      <c r="D7" s="112" t="s">
        <v>108</v>
      </c>
      <c r="E7" s="187"/>
      <c r="F7" s="197"/>
      <c r="G7" s="186"/>
      <c r="H7" s="202"/>
      <c r="I7" s="184" t="s">
        <v>2</v>
      </c>
      <c r="J7" s="183" t="s">
        <v>3</v>
      </c>
    </row>
    <row r="8" spans="1:10" ht="12" customHeight="1">
      <c r="A8" s="200" t="s">
        <v>16</v>
      </c>
      <c r="B8" s="192">
        <v>249139</v>
      </c>
      <c r="C8" s="192">
        <v>414528</v>
      </c>
      <c r="D8" s="192">
        <v>448988</v>
      </c>
      <c r="E8" s="105">
        <v>571095</v>
      </c>
      <c r="F8" s="196">
        <v>541560</v>
      </c>
      <c r="G8" s="195">
        <v>1112655</v>
      </c>
      <c r="H8" s="182"/>
      <c r="I8" s="194">
        <v>51.32723081278563</v>
      </c>
      <c r="J8" s="193">
        <v>48.672769187214364</v>
      </c>
    </row>
    <row r="9" spans="1:10" ht="12" customHeight="1">
      <c r="A9" s="200" t="s">
        <v>106</v>
      </c>
      <c r="B9" s="192">
        <v>255477</v>
      </c>
      <c r="C9" s="192">
        <v>412723</v>
      </c>
      <c r="D9" s="192">
        <v>450793</v>
      </c>
      <c r="E9" s="192">
        <v>573831</v>
      </c>
      <c r="F9" s="191">
        <v>545162</v>
      </c>
      <c r="G9" s="190">
        <v>1118993</v>
      </c>
      <c r="H9" s="182"/>
      <c r="I9" s="189">
        <v>51.28101784372199</v>
      </c>
      <c r="J9" s="188">
        <v>48.71898215627801</v>
      </c>
    </row>
    <row r="10" spans="1:10" ht="12" customHeight="1">
      <c r="A10" s="200" t="s">
        <v>19</v>
      </c>
      <c r="B10" s="192">
        <v>253043</v>
      </c>
      <c r="C10" s="192">
        <v>417369</v>
      </c>
      <c r="D10" s="192">
        <v>447775</v>
      </c>
      <c r="E10" s="192">
        <v>573705</v>
      </c>
      <c r="F10" s="191">
        <v>544482</v>
      </c>
      <c r="G10" s="190">
        <v>1118187</v>
      </c>
      <c r="H10" s="182"/>
      <c r="I10" s="189">
        <v>51.30671345669374</v>
      </c>
      <c r="J10" s="188">
        <v>48.693286543306264</v>
      </c>
    </row>
    <row r="11" spans="1:10" ht="12" customHeight="1">
      <c r="A11" s="200" t="s">
        <v>105</v>
      </c>
      <c r="B11" s="192">
        <v>247515</v>
      </c>
      <c r="C11" s="192">
        <v>424110</v>
      </c>
      <c r="D11" s="192">
        <v>441867</v>
      </c>
      <c r="E11" s="192">
        <v>570668</v>
      </c>
      <c r="F11" s="191">
        <v>542824</v>
      </c>
      <c r="G11" s="190">
        <v>1113492</v>
      </c>
      <c r="H11" s="182"/>
      <c r="I11" s="189">
        <v>51.250300855327204</v>
      </c>
      <c r="J11" s="188">
        <v>48.749699144672796</v>
      </c>
    </row>
    <row r="12" spans="1:10" ht="12" customHeight="1">
      <c r="A12" s="200" t="s">
        <v>23</v>
      </c>
      <c r="B12" s="192">
        <v>240582</v>
      </c>
      <c r="C12" s="192">
        <v>435535</v>
      </c>
      <c r="D12" s="192">
        <v>429106</v>
      </c>
      <c r="E12" s="192">
        <v>565385</v>
      </c>
      <c r="F12" s="191">
        <v>539838</v>
      </c>
      <c r="G12" s="190">
        <v>1105223</v>
      </c>
      <c r="H12" s="182"/>
      <c r="I12" s="189">
        <v>51.15573961092015</v>
      </c>
      <c r="J12" s="188">
        <v>48.84426038907985</v>
      </c>
    </row>
    <row r="13" spans="1:10" ht="12" customHeight="1">
      <c r="A13" s="200" t="s">
        <v>36</v>
      </c>
      <c r="B13" s="192">
        <v>239504</v>
      </c>
      <c r="C13" s="192">
        <v>434320</v>
      </c>
      <c r="D13" s="192">
        <v>430163</v>
      </c>
      <c r="E13" s="192">
        <v>564069</v>
      </c>
      <c r="F13" s="191">
        <v>539918</v>
      </c>
      <c r="G13" s="190">
        <v>1103987</v>
      </c>
      <c r="H13" s="182"/>
      <c r="I13" s="189">
        <v>51.09380816984258</v>
      </c>
      <c r="J13" s="188">
        <v>48.90619183015742</v>
      </c>
    </row>
    <row r="14" spans="1:10" ht="12" customHeight="1">
      <c r="A14" s="200" t="s">
        <v>37</v>
      </c>
      <c r="B14" s="192">
        <v>238143</v>
      </c>
      <c r="C14" s="192">
        <v>431209</v>
      </c>
      <c r="D14" s="192">
        <v>435781</v>
      </c>
      <c r="E14" s="192">
        <v>564349</v>
      </c>
      <c r="F14" s="191">
        <v>540784</v>
      </c>
      <c r="G14" s="190">
        <v>1105133</v>
      </c>
      <c r="H14" s="182"/>
      <c r="I14" s="189">
        <v>51.06616126746736</v>
      </c>
      <c r="J14" s="188">
        <v>48.93383873253265</v>
      </c>
    </row>
    <row r="15" spans="1:10" ht="12" customHeight="1">
      <c r="A15" s="200" t="s">
        <v>41</v>
      </c>
      <c r="B15" s="192">
        <v>236671</v>
      </c>
      <c r="C15" s="192">
        <v>426567</v>
      </c>
      <c r="D15" s="192">
        <v>444714</v>
      </c>
      <c r="E15" s="192">
        <v>565879</v>
      </c>
      <c r="F15" s="191">
        <v>542073</v>
      </c>
      <c r="G15" s="190">
        <v>1107952</v>
      </c>
      <c r="H15" s="182"/>
      <c r="I15" s="189">
        <v>51.07432451947377</v>
      </c>
      <c r="J15" s="188">
        <v>48.92567548052623</v>
      </c>
    </row>
    <row r="16" spans="1:10" ht="12" customHeight="1">
      <c r="A16" s="200" t="s">
        <v>42</v>
      </c>
      <c r="B16" s="192">
        <v>234963</v>
      </c>
      <c r="C16" s="192">
        <v>420678</v>
      </c>
      <c r="D16" s="192">
        <v>452441</v>
      </c>
      <c r="E16" s="192">
        <v>566010</v>
      </c>
      <c r="F16" s="191">
        <v>542072</v>
      </c>
      <c r="G16" s="190">
        <v>1108082</v>
      </c>
      <c r="H16" s="182"/>
      <c r="I16" s="189">
        <v>51.08015471779165</v>
      </c>
      <c r="J16" s="188">
        <v>48.91984528220836</v>
      </c>
    </row>
    <row r="17" spans="1:10" ht="12" customHeight="1">
      <c r="A17" s="200" t="s">
        <v>43</v>
      </c>
      <c r="B17" s="192">
        <v>234530</v>
      </c>
      <c r="C17" s="192">
        <v>415726</v>
      </c>
      <c r="D17" s="192">
        <v>457351</v>
      </c>
      <c r="E17" s="192">
        <v>565645</v>
      </c>
      <c r="F17" s="191">
        <v>541962</v>
      </c>
      <c r="G17" s="190">
        <v>1107607</v>
      </c>
      <c r="H17" s="182"/>
      <c r="I17" s="189">
        <v>51.06910664161566</v>
      </c>
      <c r="J17" s="188">
        <v>48.93089335838434</v>
      </c>
    </row>
    <row r="18" spans="1:10" ht="12" customHeight="1">
      <c r="A18" s="200" t="s">
        <v>63</v>
      </c>
      <c r="B18" s="192">
        <v>235251</v>
      </c>
      <c r="C18" s="192">
        <v>413951</v>
      </c>
      <c r="D18" s="192">
        <v>457527</v>
      </c>
      <c r="E18" s="192">
        <v>565005</v>
      </c>
      <c r="F18" s="191">
        <v>541724</v>
      </c>
      <c r="G18" s="190">
        <v>1106729</v>
      </c>
      <c r="H18" s="182"/>
      <c r="I18" s="189">
        <v>51.051793167071615</v>
      </c>
      <c r="J18" s="188">
        <v>48.948206832928385</v>
      </c>
    </row>
    <row r="19" spans="1:10" ht="12" customHeight="1">
      <c r="A19" s="200" t="s">
        <v>64</v>
      </c>
      <c r="B19" s="192">
        <v>239480</v>
      </c>
      <c r="C19" s="192">
        <v>411697</v>
      </c>
      <c r="D19" s="192">
        <v>456578</v>
      </c>
      <c r="E19" s="192">
        <v>565424</v>
      </c>
      <c r="F19" s="191">
        <v>542331</v>
      </c>
      <c r="G19" s="190">
        <v>1107755</v>
      </c>
      <c r="H19" s="182"/>
      <c r="I19" s="189">
        <v>51.04233336793785</v>
      </c>
      <c r="J19" s="188">
        <v>48.95766663206214</v>
      </c>
    </row>
    <row r="20" spans="1:10" ht="12" customHeight="1">
      <c r="A20" s="200" t="s">
        <v>65</v>
      </c>
      <c r="B20" s="192">
        <v>245459</v>
      </c>
      <c r="C20" s="192">
        <v>409425</v>
      </c>
      <c r="D20" s="191">
        <v>454694</v>
      </c>
      <c r="E20" s="192">
        <v>566151</v>
      </c>
      <c r="F20" s="191">
        <v>543427</v>
      </c>
      <c r="G20" s="190">
        <v>1109578</v>
      </c>
      <c r="H20" s="182"/>
      <c r="I20" s="189">
        <f aca="true" t="shared" si="0" ref="I20:I25">E20/G20*100</f>
        <v>51.023992905410886</v>
      </c>
      <c r="J20" s="188">
        <f aca="true" t="shared" si="1" ref="J20:J25">F20/G20*100</f>
        <v>48.976007094589114</v>
      </c>
    </row>
    <row r="21" spans="1:10" ht="12" customHeight="1">
      <c r="A21" s="200" t="s">
        <v>117</v>
      </c>
      <c r="B21" s="192">
        <v>252353</v>
      </c>
      <c r="C21" s="192">
        <v>407902</v>
      </c>
      <c r="D21" s="191">
        <v>448760</v>
      </c>
      <c r="E21" s="192">
        <v>568015</v>
      </c>
      <c r="F21" s="191">
        <v>541000</v>
      </c>
      <c r="G21" s="190">
        <v>1109015</v>
      </c>
      <c r="H21" s="182"/>
      <c r="I21" s="189">
        <f t="shared" si="0"/>
        <v>51.21797270550894</v>
      </c>
      <c r="J21" s="188">
        <f t="shared" si="1"/>
        <v>48.78202729449106</v>
      </c>
    </row>
    <row r="22" spans="1:10" ht="12" customHeight="1">
      <c r="A22" s="200" t="s">
        <v>107</v>
      </c>
      <c r="B22" s="192">
        <v>259399</v>
      </c>
      <c r="C22" s="192">
        <v>410208</v>
      </c>
      <c r="D22" s="191">
        <v>444307</v>
      </c>
      <c r="E22" s="192">
        <v>570487</v>
      </c>
      <c r="F22" s="191">
        <v>543427</v>
      </c>
      <c r="G22" s="190">
        <v>1113914</v>
      </c>
      <c r="H22" s="182"/>
      <c r="I22" s="189">
        <f t="shared" si="0"/>
        <v>51.214635959328994</v>
      </c>
      <c r="J22" s="188">
        <f t="shared" si="1"/>
        <v>48.785364040671006</v>
      </c>
    </row>
    <row r="23" spans="1:10" s="181" customFormat="1" ht="12" customHeight="1">
      <c r="A23" s="200" t="s">
        <v>100</v>
      </c>
      <c r="B23" s="192">
        <v>264589</v>
      </c>
      <c r="C23" s="192">
        <v>415262</v>
      </c>
      <c r="D23" s="191">
        <v>440520</v>
      </c>
      <c r="E23" s="192">
        <v>573991</v>
      </c>
      <c r="F23" s="191">
        <v>546380</v>
      </c>
      <c r="G23" s="190">
        <v>1120371</v>
      </c>
      <c r="H23" s="182"/>
      <c r="I23" s="189">
        <f t="shared" si="0"/>
        <v>51.23222575379048</v>
      </c>
      <c r="J23" s="188">
        <f t="shared" si="1"/>
        <v>48.76777424620952</v>
      </c>
    </row>
    <row r="24" spans="1:11" s="181" customFormat="1" ht="12" customHeight="1">
      <c r="A24" s="200" t="s">
        <v>114</v>
      </c>
      <c r="B24" s="192">
        <v>267976</v>
      </c>
      <c r="C24" s="192">
        <v>420832</v>
      </c>
      <c r="D24" s="191">
        <v>438994</v>
      </c>
      <c r="E24" s="192">
        <v>578055</v>
      </c>
      <c r="F24" s="191">
        <v>549747</v>
      </c>
      <c r="G24" s="190">
        <v>1127802</v>
      </c>
      <c r="H24" s="182"/>
      <c r="I24" s="189">
        <f t="shared" si="0"/>
        <v>51.25500752791713</v>
      </c>
      <c r="J24" s="188">
        <f t="shared" si="1"/>
        <v>48.74499247208286</v>
      </c>
      <c r="K24" s="203"/>
    </row>
    <row r="25" spans="1:11" s="181" customFormat="1" ht="12" customHeight="1">
      <c r="A25" s="200" t="s">
        <v>124</v>
      </c>
      <c r="B25" s="192">
        <v>271239</v>
      </c>
      <c r="C25" s="192">
        <v>428036</v>
      </c>
      <c r="D25" s="191">
        <v>437964</v>
      </c>
      <c r="E25" s="192">
        <v>582856</v>
      </c>
      <c r="F25" s="191">
        <v>554383</v>
      </c>
      <c r="G25" s="190">
        <f>SUM(B25:D25)</f>
        <v>1137239</v>
      </c>
      <c r="H25" s="182"/>
      <c r="I25" s="189">
        <f t="shared" si="0"/>
        <v>51.25184767669768</v>
      </c>
      <c r="J25" s="188">
        <f t="shared" si="1"/>
        <v>48.748152323302314</v>
      </c>
      <c r="K25" s="203"/>
    </row>
    <row r="26" spans="1:11" s="181" customFormat="1" ht="12" customHeight="1">
      <c r="A26" s="200" t="s">
        <v>129</v>
      </c>
      <c r="B26" s="192">
        <v>270453</v>
      </c>
      <c r="C26" s="192">
        <v>438580</v>
      </c>
      <c r="D26" s="191">
        <v>437508</v>
      </c>
      <c r="E26" s="192">
        <v>587994</v>
      </c>
      <c r="F26" s="191">
        <v>558547</v>
      </c>
      <c r="G26" s="190">
        <f>SUM(B26:D26)</f>
        <v>1146541</v>
      </c>
      <c r="H26" s="182"/>
      <c r="I26" s="189">
        <f>E26/G26*100</f>
        <v>51.28416689852347</v>
      </c>
      <c r="J26" s="188">
        <f>F26/G26*100</f>
        <v>48.71583310147653</v>
      </c>
      <c r="K26" s="203"/>
    </row>
    <row r="27" spans="1:11" s="181" customFormat="1" ht="12" customHeight="1">
      <c r="A27" s="200" t="s">
        <v>131</v>
      </c>
      <c r="B27" s="192">
        <v>269740</v>
      </c>
      <c r="C27" s="192">
        <v>448489</v>
      </c>
      <c r="D27" s="191">
        <v>438561</v>
      </c>
      <c r="E27" s="192">
        <v>594098</v>
      </c>
      <c r="F27" s="191">
        <v>562692</v>
      </c>
      <c r="G27" s="190">
        <f>SUM(B27:D27)</f>
        <v>1156790</v>
      </c>
      <c r="H27" s="182"/>
      <c r="I27" s="189">
        <f>E27/G27*100</f>
        <v>51.35746332523622</v>
      </c>
      <c r="J27" s="188">
        <f>F27/G27*100</f>
        <v>48.64253667476379</v>
      </c>
      <c r="K27" s="203"/>
    </row>
    <row r="28" spans="1:11" s="181" customFormat="1" ht="12" customHeight="1">
      <c r="A28" s="197" t="s">
        <v>142</v>
      </c>
      <c r="B28" s="117">
        <v>268346</v>
      </c>
      <c r="C28" s="117">
        <v>456936</v>
      </c>
      <c r="D28" s="185">
        <v>439337</v>
      </c>
      <c r="E28" s="117">
        <v>598286</v>
      </c>
      <c r="F28" s="185">
        <v>566333</v>
      </c>
      <c r="G28" s="185">
        <f>SUM(B28:D28)</f>
        <v>1164619</v>
      </c>
      <c r="H28" s="182"/>
      <c r="I28" s="184">
        <f>E28/G28*100</f>
        <v>51.37182202935037</v>
      </c>
      <c r="J28" s="183">
        <f>F28/G28*100</f>
        <v>48.62817797064963</v>
      </c>
      <c r="K28" s="203"/>
    </row>
    <row r="29" ht="9.75">
      <c r="G29" s="204"/>
    </row>
    <row r="30" spans="1:12" ht="10.5" customHeight="1">
      <c r="A30" s="96" t="s">
        <v>104</v>
      </c>
      <c r="B30" s="202"/>
      <c r="C30" s="202"/>
      <c r="D30" s="202"/>
      <c r="E30" s="202"/>
      <c r="F30" s="202"/>
      <c r="G30" s="202"/>
      <c r="H30" s="202"/>
      <c r="I30" s="202"/>
      <c r="J30" s="202"/>
      <c r="K30" s="202"/>
      <c r="L30" s="202"/>
    </row>
    <row r="31" ht="10.5" customHeight="1">
      <c r="A31" s="128" t="s">
        <v>116</v>
      </c>
    </row>
    <row r="32" ht="10.5" customHeight="1">
      <c r="A32" s="128" t="s">
        <v>103</v>
      </c>
    </row>
    <row r="33" ht="10.5" customHeight="1">
      <c r="A33" s="128" t="s">
        <v>102</v>
      </c>
    </row>
    <row r="37" spans="1:10" ht="9.75">
      <c r="A37" s="373" t="s">
        <v>192</v>
      </c>
      <c r="B37" s="373"/>
      <c r="C37" s="373"/>
      <c r="D37" s="373"/>
      <c r="E37" s="373"/>
      <c r="F37" s="373"/>
      <c r="G37" s="373"/>
      <c r="H37" s="373"/>
      <c r="I37" s="373"/>
      <c r="J37" s="373"/>
    </row>
    <row r="38" spans="1:10" ht="9.75">
      <c r="A38" s="373" t="s">
        <v>193</v>
      </c>
      <c r="B38" s="373"/>
      <c r="C38" s="373"/>
      <c r="D38" s="373"/>
      <c r="E38" s="373"/>
      <c r="F38" s="373"/>
      <c r="G38" s="373"/>
      <c r="H38" s="373"/>
      <c r="I38" s="373"/>
      <c r="J38" s="373"/>
    </row>
    <row r="39" spans="1:10" ht="9.75">
      <c r="A39" s="202"/>
      <c r="B39" s="202"/>
      <c r="C39" s="202"/>
      <c r="D39" s="202"/>
      <c r="E39" s="202"/>
      <c r="F39" s="202"/>
      <c r="G39" s="254"/>
      <c r="H39" s="254"/>
      <c r="I39" s="254"/>
      <c r="J39" s="202"/>
    </row>
    <row r="40" spans="1:10" ht="9.75">
      <c r="A40" s="105" t="s">
        <v>194</v>
      </c>
      <c r="B40" s="255"/>
      <c r="C40" s="106" t="s">
        <v>195</v>
      </c>
      <c r="D40" s="106" t="s">
        <v>196</v>
      </c>
      <c r="E40" s="106" t="s">
        <v>153</v>
      </c>
      <c r="F40" s="199" t="s">
        <v>154</v>
      </c>
      <c r="G40" s="195" t="s">
        <v>4</v>
      </c>
      <c r="H40" s="198"/>
      <c r="I40" s="374" t="s">
        <v>27</v>
      </c>
      <c r="J40" s="375"/>
    </row>
    <row r="41" spans="1:10" ht="9.75">
      <c r="A41" s="114"/>
      <c r="B41" s="256"/>
      <c r="C41" s="192" t="s">
        <v>5</v>
      </c>
      <c r="D41" s="111" t="s">
        <v>5</v>
      </c>
      <c r="E41" s="187"/>
      <c r="F41" s="197"/>
      <c r="G41" s="257"/>
      <c r="H41" s="136"/>
      <c r="I41" s="184" t="s">
        <v>153</v>
      </c>
      <c r="J41" s="183" t="s">
        <v>154</v>
      </c>
    </row>
    <row r="42" spans="1:12" ht="12" customHeight="1">
      <c r="A42" s="258" t="s">
        <v>16</v>
      </c>
      <c r="B42" s="259"/>
      <c r="C42" s="196">
        <v>90651</v>
      </c>
      <c r="D42" s="196">
        <v>50887</v>
      </c>
      <c r="E42" s="105">
        <v>69090</v>
      </c>
      <c r="F42" s="196">
        <v>72448</v>
      </c>
      <c r="G42" s="195">
        <v>141538</v>
      </c>
      <c r="H42" s="182"/>
      <c r="I42" s="194">
        <v>48.81374613178087</v>
      </c>
      <c r="J42" s="193">
        <v>51.18625386821913</v>
      </c>
      <c r="K42" s="260"/>
      <c r="L42" s="260"/>
    </row>
    <row r="43" spans="1:12" ht="12" customHeight="1">
      <c r="A43" s="261" t="s">
        <v>197</v>
      </c>
      <c r="B43" s="262"/>
      <c r="C43" s="192">
        <v>90155</v>
      </c>
      <c r="D43" s="192">
        <v>52777</v>
      </c>
      <c r="E43" s="192">
        <v>69243</v>
      </c>
      <c r="F43" s="191">
        <v>73689</v>
      </c>
      <c r="G43" s="190">
        <v>142932</v>
      </c>
      <c r="H43" s="182"/>
      <c r="I43" s="189">
        <v>48.444714969356056</v>
      </c>
      <c r="J43" s="188">
        <v>51.55528503064394</v>
      </c>
      <c r="K43" s="260"/>
      <c r="L43" s="260"/>
    </row>
    <row r="44" spans="1:12" ht="12" customHeight="1">
      <c r="A44" s="261" t="s">
        <v>106</v>
      </c>
      <c r="B44" s="262"/>
      <c r="C44" s="191">
        <v>91046</v>
      </c>
      <c r="D44" s="192">
        <v>55298</v>
      </c>
      <c r="E44" s="192">
        <v>70385</v>
      </c>
      <c r="F44" s="191">
        <v>75959</v>
      </c>
      <c r="G44" s="190">
        <v>146344</v>
      </c>
      <c r="H44" s="182"/>
      <c r="I44" s="189">
        <v>48.0955830098945</v>
      </c>
      <c r="J44" s="188">
        <v>51.9044169901055</v>
      </c>
      <c r="K44" s="260"/>
      <c r="L44" s="260"/>
    </row>
    <row r="45" spans="1:12" ht="12" customHeight="1">
      <c r="A45" s="261" t="s">
        <v>19</v>
      </c>
      <c r="B45" s="262"/>
      <c r="C45" s="192">
        <v>93976</v>
      </c>
      <c r="D45" s="192">
        <v>56416</v>
      </c>
      <c r="E45" s="192">
        <v>71881</v>
      </c>
      <c r="F45" s="191">
        <v>78511</v>
      </c>
      <c r="G45" s="190">
        <v>150392</v>
      </c>
      <c r="H45" s="182"/>
      <c r="I45" s="189">
        <v>47.795760412787914</v>
      </c>
      <c r="J45" s="188">
        <v>52.204239587212086</v>
      </c>
      <c r="K45" s="202"/>
      <c r="L45" s="202"/>
    </row>
    <row r="46" spans="1:12" ht="12" customHeight="1">
      <c r="A46" s="261" t="s">
        <v>105</v>
      </c>
      <c r="B46" s="262"/>
      <c r="C46" s="192">
        <v>97574</v>
      </c>
      <c r="D46" s="263">
        <v>56902</v>
      </c>
      <c r="E46" s="192">
        <v>73614</v>
      </c>
      <c r="F46" s="263">
        <v>80862</v>
      </c>
      <c r="G46" s="190">
        <v>154476</v>
      </c>
      <c r="H46" s="182"/>
      <c r="I46" s="189">
        <v>47.65400450555426</v>
      </c>
      <c r="J46" s="188">
        <v>52.34599549444574</v>
      </c>
      <c r="K46" s="202"/>
      <c r="L46" s="202"/>
    </row>
    <row r="47" spans="1:12" ht="12" customHeight="1" thickBot="1">
      <c r="A47" s="261" t="s">
        <v>198</v>
      </c>
      <c r="B47" s="262"/>
      <c r="C47" s="192">
        <v>99933</v>
      </c>
      <c r="D47" s="263">
        <v>57170</v>
      </c>
      <c r="E47" s="192">
        <v>74204</v>
      </c>
      <c r="F47" s="263">
        <v>82899</v>
      </c>
      <c r="G47" s="190">
        <v>157103</v>
      </c>
      <c r="H47" s="182"/>
      <c r="I47" s="189">
        <v>47.232707204827406</v>
      </c>
      <c r="J47" s="188">
        <v>52.767292795172594</v>
      </c>
      <c r="K47" s="202"/>
      <c r="L47" s="202"/>
    </row>
    <row r="48" spans="1:12" ht="12" customHeight="1" thickTop="1">
      <c r="A48" s="264" t="s">
        <v>199</v>
      </c>
      <c r="B48" s="265"/>
      <c r="C48" s="266">
        <v>98536</v>
      </c>
      <c r="D48" s="267">
        <v>56740</v>
      </c>
      <c r="E48" s="266">
        <v>72255</v>
      </c>
      <c r="F48" s="267">
        <v>83021</v>
      </c>
      <c r="G48" s="268">
        <v>155276</v>
      </c>
      <c r="H48" s="182"/>
      <c r="I48" s="269">
        <v>46.53326979056647</v>
      </c>
      <c r="J48" s="270">
        <v>53.46673020943352</v>
      </c>
      <c r="K48" s="202"/>
      <c r="L48" s="202"/>
    </row>
    <row r="49" spans="1:12" ht="12" customHeight="1">
      <c r="A49" s="261" t="s">
        <v>200</v>
      </c>
      <c r="B49" s="262"/>
      <c r="C49" s="192">
        <v>99258</v>
      </c>
      <c r="D49" s="263">
        <v>56118</v>
      </c>
      <c r="E49" s="192">
        <v>71429</v>
      </c>
      <c r="F49" s="263">
        <v>83947</v>
      </c>
      <c r="G49" s="190">
        <v>155376</v>
      </c>
      <c r="H49" s="182"/>
      <c r="I49" s="189">
        <v>45.97170734218927</v>
      </c>
      <c r="J49" s="188">
        <v>54.02829265781073</v>
      </c>
      <c r="K49" s="202"/>
      <c r="L49" s="202"/>
    </row>
    <row r="50" spans="1:12" ht="12" customHeight="1">
      <c r="A50" s="261" t="s">
        <v>201</v>
      </c>
      <c r="B50" s="262"/>
      <c r="C50" s="192">
        <v>99339</v>
      </c>
      <c r="D50" s="263">
        <v>56693</v>
      </c>
      <c r="E50" s="192">
        <v>71419</v>
      </c>
      <c r="F50" s="263">
        <v>84613</v>
      </c>
      <c r="G50" s="190">
        <v>156032</v>
      </c>
      <c r="H50" s="182"/>
      <c r="I50" s="189">
        <v>45.77202112387202</v>
      </c>
      <c r="J50" s="188">
        <v>54.22797887612797</v>
      </c>
      <c r="K50" s="202"/>
      <c r="L50" s="202"/>
    </row>
    <row r="51" spans="1:12" ht="12" customHeight="1">
      <c r="A51" s="261" t="s">
        <v>202</v>
      </c>
      <c r="B51" s="262"/>
      <c r="C51" s="192">
        <v>99661</v>
      </c>
      <c r="D51" s="263">
        <v>56839</v>
      </c>
      <c r="E51" s="192">
        <v>71507</v>
      </c>
      <c r="F51" s="263">
        <v>84993</v>
      </c>
      <c r="G51" s="190">
        <v>156500</v>
      </c>
      <c r="H51" s="182"/>
      <c r="I51" s="189">
        <v>45.69137380191693</v>
      </c>
      <c r="J51" s="188">
        <v>54.30862619808307</v>
      </c>
      <c r="K51" s="202"/>
      <c r="L51" s="202"/>
    </row>
    <row r="52" spans="1:12" ht="12" customHeight="1">
      <c r="A52" s="261" t="s">
        <v>203</v>
      </c>
      <c r="B52" s="262"/>
      <c r="C52" s="192">
        <v>100178</v>
      </c>
      <c r="D52" s="263">
        <v>56839</v>
      </c>
      <c r="E52" s="192">
        <v>71363</v>
      </c>
      <c r="F52" s="263">
        <v>85654</v>
      </c>
      <c r="G52" s="190">
        <v>157017</v>
      </c>
      <c r="H52" s="182"/>
      <c r="I52" s="189">
        <v>45.449218874389395</v>
      </c>
      <c r="J52" s="188">
        <v>54.550781125610605</v>
      </c>
      <c r="K52" s="202"/>
      <c r="L52" s="202"/>
    </row>
    <row r="53" spans="1:12" ht="12" customHeight="1">
      <c r="A53" s="261" t="s">
        <v>204</v>
      </c>
      <c r="B53" s="262"/>
      <c r="C53" s="192">
        <v>101185</v>
      </c>
      <c r="D53" s="263">
        <v>57005</v>
      </c>
      <c r="E53" s="192">
        <v>71612</v>
      </c>
      <c r="F53" s="263">
        <v>86578</v>
      </c>
      <c r="G53" s="190">
        <v>158190</v>
      </c>
      <c r="H53" s="182"/>
      <c r="I53" s="189">
        <v>45.26961249130792</v>
      </c>
      <c r="J53" s="188">
        <v>54.73038750869208</v>
      </c>
      <c r="K53" s="202"/>
      <c r="L53" s="202"/>
    </row>
    <row r="54" spans="1:12" ht="12" customHeight="1">
      <c r="A54" s="261" t="s">
        <v>205</v>
      </c>
      <c r="B54" s="262"/>
      <c r="C54" s="192">
        <v>102367</v>
      </c>
      <c r="D54" s="263">
        <v>59172</v>
      </c>
      <c r="E54" s="192">
        <v>73405</v>
      </c>
      <c r="F54" s="263">
        <v>88134</v>
      </c>
      <c r="G54" s="190">
        <v>161539</v>
      </c>
      <c r="H54" s="182"/>
      <c r="I54" s="189">
        <v>45.44103900606046</v>
      </c>
      <c r="J54" s="188">
        <v>54.55896099393954</v>
      </c>
      <c r="K54" s="202"/>
      <c r="L54" s="202"/>
    </row>
    <row r="55" spans="1:12" ht="12" customHeight="1">
      <c r="A55" s="261" t="s">
        <v>63</v>
      </c>
      <c r="B55" s="262"/>
      <c r="C55" s="192">
        <v>102477</v>
      </c>
      <c r="D55" s="263">
        <v>60866</v>
      </c>
      <c r="E55" s="192">
        <v>74126</v>
      </c>
      <c r="F55" s="263">
        <v>89217</v>
      </c>
      <c r="G55" s="190">
        <v>163343</v>
      </c>
      <c r="H55" s="182"/>
      <c r="I55" s="189">
        <v>45.38057951672248</v>
      </c>
      <c r="J55" s="188">
        <v>54.61942048327752</v>
      </c>
      <c r="K55" s="202"/>
      <c r="L55" s="202"/>
    </row>
    <row r="56" spans="1:12" ht="12" customHeight="1" thickBot="1">
      <c r="A56" s="261" t="s">
        <v>64</v>
      </c>
      <c r="B56" s="262"/>
      <c r="C56" s="192">
        <v>104174</v>
      </c>
      <c r="D56" s="191">
        <v>64372</v>
      </c>
      <c r="E56" s="192">
        <v>76502</v>
      </c>
      <c r="F56" s="191">
        <v>92044</v>
      </c>
      <c r="G56" s="190">
        <v>168546</v>
      </c>
      <c r="H56" s="182"/>
      <c r="I56" s="189">
        <v>45.38938924685249</v>
      </c>
      <c r="J56" s="188">
        <v>54.610610753147505</v>
      </c>
      <c r="K56" s="202"/>
      <c r="L56" s="202"/>
    </row>
    <row r="57" spans="1:12" ht="12" customHeight="1" thickTop="1">
      <c r="A57" s="264" t="s">
        <v>206</v>
      </c>
      <c r="B57" s="265"/>
      <c r="C57" s="266">
        <v>107332</v>
      </c>
      <c r="D57" s="271">
        <v>68601</v>
      </c>
      <c r="E57" s="266">
        <v>79602</v>
      </c>
      <c r="F57" s="271">
        <v>96174</v>
      </c>
      <c r="G57" s="268">
        <v>175776</v>
      </c>
      <c r="H57" s="182"/>
      <c r="I57" s="269">
        <v>45.29</v>
      </c>
      <c r="J57" s="270">
        <v>54.71</v>
      </c>
      <c r="K57" s="272"/>
      <c r="L57" s="273"/>
    </row>
    <row r="58" spans="1:12" ht="12" customHeight="1">
      <c r="A58" s="261" t="s">
        <v>68</v>
      </c>
      <c r="B58" s="262"/>
      <c r="C58" s="192">
        <v>113888</v>
      </c>
      <c r="D58" s="191">
        <v>72156</v>
      </c>
      <c r="E58" s="192">
        <v>84325</v>
      </c>
      <c r="F58" s="191">
        <v>101519</v>
      </c>
      <c r="G58" s="190">
        <v>185844</v>
      </c>
      <c r="H58" s="182"/>
      <c r="I58" s="189">
        <v>45.37407718301371</v>
      </c>
      <c r="J58" s="188">
        <v>54.6259228169863</v>
      </c>
      <c r="K58" s="272"/>
      <c r="L58" s="273"/>
    </row>
    <row r="59" spans="1:12" ht="12" customHeight="1">
      <c r="A59" s="261" t="s">
        <v>72</v>
      </c>
      <c r="B59" s="262"/>
      <c r="C59" s="192">
        <v>120839</v>
      </c>
      <c r="D59" s="191">
        <v>75063</v>
      </c>
      <c r="E59" s="192">
        <v>88349</v>
      </c>
      <c r="F59" s="191">
        <v>107307</v>
      </c>
      <c r="G59" s="190">
        <v>195656</v>
      </c>
      <c r="H59" s="182"/>
      <c r="I59" s="189">
        <v>45.15527251911518</v>
      </c>
      <c r="J59" s="188">
        <v>54.84472748088481</v>
      </c>
      <c r="K59" s="272"/>
      <c r="L59" s="273"/>
    </row>
    <row r="60" spans="1:12" ht="12" customHeight="1">
      <c r="A60" s="261" t="s">
        <v>100</v>
      </c>
      <c r="B60" s="262"/>
      <c r="C60" s="192">
        <v>125586</v>
      </c>
      <c r="D60" s="191">
        <v>77135</v>
      </c>
      <c r="E60" s="192">
        <v>90823</v>
      </c>
      <c r="F60" s="191">
        <v>111668</v>
      </c>
      <c r="G60" s="190">
        <v>202491</v>
      </c>
      <c r="H60" s="182"/>
      <c r="I60" s="189">
        <v>44.85285765787121</v>
      </c>
      <c r="J60" s="188">
        <v>55.14714234212879</v>
      </c>
      <c r="K60" s="272"/>
      <c r="L60" s="273"/>
    </row>
    <row r="61" spans="1:12" ht="12" customHeight="1">
      <c r="A61" s="261" t="s">
        <v>114</v>
      </c>
      <c r="B61" s="262"/>
      <c r="C61" s="192">
        <v>129140</v>
      </c>
      <c r="D61" s="191">
        <v>78717</v>
      </c>
      <c r="E61" s="192">
        <v>93180</v>
      </c>
      <c r="F61" s="191">
        <v>114409</v>
      </c>
      <c r="G61" s="190">
        <f>SUM(E61:F61)</f>
        <v>207589</v>
      </c>
      <c r="H61" s="182"/>
      <c r="I61" s="274">
        <v>44.89</v>
      </c>
      <c r="J61" s="275">
        <v>55.11</v>
      </c>
      <c r="K61" s="272"/>
      <c r="L61" s="273"/>
    </row>
    <row r="62" spans="1:12" s="181" customFormat="1" ht="12" customHeight="1">
      <c r="A62" s="261" t="s">
        <v>207</v>
      </c>
      <c r="B62" s="262"/>
      <c r="C62" s="192">
        <v>110770</v>
      </c>
      <c r="D62" s="191">
        <v>101324</v>
      </c>
      <c r="E62" s="192">
        <v>95014</v>
      </c>
      <c r="F62" s="191">
        <v>116808</v>
      </c>
      <c r="G62" s="190">
        <v>211822</v>
      </c>
      <c r="H62" s="182"/>
      <c r="I62" s="274">
        <f>E62/G62*100</f>
        <v>44.85558629415264</v>
      </c>
      <c r="J62" s="275">
        <f>F62/G62*100</f>
        <v>55.14441370584736</v>
      </c>
      <c r="K62" s="272"/>
      <c r="L62" s="273"/>
    </row>
    <row r="63" spans="1:12" s="181" customFormat="1" ht="12" customHeight="1">
      <c r="A63" s="261" t="s">
        <v>129</v>
      </c>
      <c r="B63" s="262"/>
      <c r="C63" s="192">
        <v>113688</v>
      </c>
      <c r="D63" s="191">
        <v>101360</v>
      </c>
      <c r="E63" s="192">
        <v>96211</v>
      </c>
      <c r="F63" s="191">
        <v>118542</v>
      </c>
      <c r="G63" s="190">
        <f>SUM(E63:F63)</f>
        <v>214753</v>
      </c>
      <c r="H63" s="182"/>
      <c r="I63" s="274">
        <f>E63/G63*100</f>
        <v>44.800771118447706</v>
      </c>
      <c r="J63" s="275">
        <f>F63/G63*100</f>
        <v>55.1992288815523</v>
      </c>
      <c r="K63" s="272"/>
      <c r="L63" s="273"/>
    </row>
    <row r="64" spans="1:12" s="181" customFormat="1" ht="12" customHeight="1">
      <c r="A64" s="261" t="s">
        <v>131</v>
      </c>
      <c r="B64" s="262"/>
      <c r="C64" s="192">
        <v>116046</v>
      </c>
      <c r="D64" s="191">
        <v>101473</v>
      </c>
      <c r="E64" s="192">
        <v>97688</v>
      </c>
      <c r="F64" s="191">
        <v>119562</v>
      </c>
      <c r="G64" s="191">
        <f>SUM(E64:F64)</f>
        <v>217250</v>
      </c>
      <c r="H64" s="182"/>
      <c r="I64" s="274">
        <f>E64/G64*100</f>
        <v>44.96570771001151</v>
      </c>
      <c r="J64" s="275">
        <f>F64/G64*100</f>
        <v>55.03429228998849</v>
      </c>
      <c r="K64" s="272"/>
      <c r="L64" s="273"/>
    </row>
    <row r="65" spans="1:12" s="181" customFormat="1" ht="12" customHeight="1">
      <c r="A65" s="187" t="s">
        <v>142</v>
      </c>
      <c r="B65" s="186"/>
      <c r="C65" s="117">
        <v>118456</v>
      </c>
      <c r="D65" s="185">
        <v>101550</v>
      </c>
      <c r="E65" s="117">
        <v>98735</v>
      </c>
      <c r="F65" s="185">
        <v>121271</v>
      </c>
      <c r="G65" s="185">
        <f>SUM(E65:F65)</f>
        <v>220006</v>
      </c>
      <c r="H65" s="182"/>
      <c r="I65" s="276">
        <f>E65/G65*100</f>
        <v>44.87832150032272</v>
      </c>
      <c r="J65" s="277">
        <f>F65/G65*100</f>
        <v>55.12167849967729</v>
      </c>
      <c r="K65" s="278"/>
      <c r="L65" s="279"/>
    </row>
    <row r="66" spans="1:12" ht="9.75">
      <c r="A66" s="202"/>
      <c r="B66" s="182"/>
      <c r="C66" s="280"/>
      <c r="D66" s="182"/>
      <c r="E66" s="280"/>
      <c r="F66" s="281"/>
      <c r="G66" s="136"/>
      <c r="H66" s="136"/>
      <c r="I66" s="202"/>
      <c r="J66" s="202"/>
      <c r="K66" s="202"/>
      <c r="L66" s="202"/>
    </row>
    <row r="67" spans="1:12" ht="10.5" customHeight="1">
      <c r="A67" s="128" t="s">
        <v>208</v>
      </c>
      <c r="B67" s="260"/>
      <c r="C67" s="260"/>
      <c r="D67" s="260"/>
      <c r="E67" s="260"/>
      <c r="F67" s="260"/>
      <c r="G67" s="260"/>
      <c r="H67" s="260"/>
      <c r="I67" s="260"/>
      <c r="J67" s="260"/>
      <c r="K67" s="260"/>
      <c r="L67" s="260"/>
    </row>
    <row r="68" spans="1:12" ht="10.5" customHeight="1">
      <c r="A68" s="128" t="s">
        <v>209</v>
      </c>
      <c r="B68" s="260"/>
      <c r="C68" s="260"/>
      <c r="D68" s="260"/>
      <c r="E68" s="260"/>
      <c r="F68" s="260"/>
      <c r="G68" s="260"/>
      <c r="H68" s="260"/>
      <c r="I68" s="260"/>
      <c r="J68" s="260"/>
      <c r="K68" s="260"/>
      <c r="L68" s="260"/>
    </row>
    <row r="69" spans="1:12" ht="10.5" customHeight="1">
      <c r="A69" s="128" t="s">
        <v>210</v>
      </c>
      <c r="B69" s="260"/>
      <c r="C69" s="260"/>
      <c r="D69" s="260"/>
      <c r="E69" s="260"/>
      <c r="F69" s="260"/>
      <c r="G69" s="260"/>
      <c r="H69" s="260"/>
      <c r="I69" s="260"/>
      <c r="J69" s="260"/>
      <c r="K69" s="260"/>
      <c r="L69" s="260"/>
    </row>
    <row r="70" spans="1:12" ht="10.5" customHeight="1">
      <c r="A70" s="128" t="s">
        <v>211</v>
      </c>
      <c r="B70" s="260"/>
      <c r="C70" s="260"/>
      <c r="D70" s="260"/>
      <c r="E70" s="260"/>
      <c r="F70" s="260"/>
      <c r="G70" s="260"/>
      <c r="H70" s="260"/>
      <c r="I70" s="260"/>
      <c r="J70" s="260"/>
      <c r="K70" s="260"/>
      <c r="L70" s="260"/>
    </row>
    <row r="71" spans="1:12" ht="10.5" customHeight="1">
      <c r="A71" s="128" t="s">
        <v>212</v>
      </c>
      <c r="B71" s="260"/>
      <c r="C71" s="260"/>
      <c r="D71" s="260"/>
      <c r="E71" s="260"/>
      <c r="F71" s="260"/>
      <c r="G71" s="260"/>
      <c r="H71" s="260"/>
      <c r="I71" s="260"/>
      <c r="J71" s="260"/>
      <c r="K71" s="260"/>
      <c r="L71" s="260"/>
    </row>
    <row r="72" spans="1:12" ht="10.5" customHeight="1">
      <c r="A72" s="202" t="s">
        <v>213</v>
      </c>
      <c r="B72" s="260"/>
      <c r="C72" s="260"/>
      <c r="D72" s="260"/>
      <c r="E72" s="260"/>
      <c r="F72" s="260"/>
      <c r="G72" s="260"/>
      <c r="H72" s="260"/>
      <c r="I72" s="260"/>
      <c r="J72" s="260"/>
      <c r="K72" s="260"/>
      <c r="L72" s="260"/>
    </row>
    <row r="73" spans="1:12" ht="10.5" customHeight="1">
      <c r="A73" s="136" t="s">
        <v>214</v>
      </c>
      <c r="B73" s="260"/>
      <c r="C73" s="260"/>
      <c r="D73" s="260"/>
      <c r="E73" s="260"/>
      <c r="F73" s="260"/>
      <c r="G73" s="260"/>
      <c r="H73" s="260"/>
      <c r="I73" s="260"/>
      <c r="J73" s="260"/>
      <c r="K73" s="260"/>
      <c r="L73" s="260"/>
    </row>
    <row r="74" spans="1:12" ht="10.5" customHeight="1">
      <c r="A74" s="136" t="s">
        <v>215</v>
      </c>
      <c r="B74" s="260"/>
      <c r="C74" s="260"/>
      <c r="D74" s="260"/>
      <c r="E74" s="260"/>
      <c r="F74" s="260"/>
      <c r="G74" s="260"/>
      <c r="H74" s="260"/>
      <c r="I74" s="260"/>
      <c r="J74" s="260"/>
      <c r="K74" s="260"/>
      <c r="L74" s="260"/>
    </row>
    <row r="75" spans="1:12" ht="10.5" customHeight="1">
      <c r="A75" s="128" t="s">
        <v>216</v>
      </c>
      <c r="B75" s="260"/>
      <c r="C75" s="260"/>
      <c r="D75" s="260"/>
      <c r="E75" s="260"/>
      <c r="F75" s="260"/>
      <c r="G75" s="260"/>
      <c r="H75" s="260"/>
      <c r="I75" s="260"/>
      <c r="J75" s="260"/>
      <c r="K75" s="260"/>
      <c r="L75" s="260"/>
    </row>
    <row r="76" spans="1:12" ht="10.5" customHeight="1">
      <c r="A76" s="282" t="s">
        <v>217</v>
      </c>
      <c r="B76" s="260"/>
      <c r="C76" s="260"/>
      <c r="D76" s="260"/>
      <c r="E76" s="260"/>
      <c r="F76" s="260"/>
      <c r="G76" s="260"/>
      <c r="H76" s="260"/>
      <c r="I76" s="260"/>
      <c r="J76" s="260"/>
      <c r="K76" s="260"/>
      <c r="L76" s="260"/>
    </row>
    <row r="77" spans="1:12" ht="10.5" customHeight="1">
      <c r="A77" s="282" t="s">
        <v>218</v>
      </c>
      <c r="B77" s="260"/>
      <c r="C77" s="260"/>
      <c r="D77" s="260"/>
      <c r="E77" s="260"/>
      <c r="F77" s="260"/>
      <c r="G77" s="260"/>
      <c r="H77" s="260"/>
      <c r="I77" s="260"/>
      <c r="J77" s="260"/>
      <c r="K77" s="260"/>
      <c r="L77" s="260"/>
    </row>
    <row r="78" ht="10.5" customHeight="1">
      <c r="A78" s="282" t="s">
        <v>219</v>
      </c>
    </row>
    <row r="79" ht="10.5" customHeight="1">
      <c r="A79" s="282" t="s">
        <v>220</v>
      </c>
    </row>
    <row r="80" ht="13.5">
      <c r="A80" s="283"/>
    </row>
  </sheetData>
  <sheetProtection/>
  <mergeCells count="6">
    <mergeCell ref="A3:J3"/>
    <mergeCell ref="A4:J4"/>
    <mergeCell ref="I6:J6"/>
    <mergeCell ref="A37:J37"/>
    <mergeCell ref="A38:J38"/>
    <mergeCell ref="I40:J40"/>
  </mergeCells>
  <printOptions/>
  <pageMargins left="0.11811023622047245" right="0.11811023622047245" top="0.35433070866141736" bottom="0.35433070866141736" header="0.31496062992125984" footer="0.31496062992125984"/>
  <pageSetup fitToHeight="1" fitToWidth="1" horizontalDpi="600" verticalDpi="600" orientation="portrait" paperSize="9" scale="90" r:id="rId1"/>
  <ignoredErrors>
    <ignoredError sqref="G25:G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2017-07-27T13:27:42Z</cp:lastPrinted>
  <dcterms:created xsi:type="dcterms:W3CDTF">2002-08-14T09:55:25Z</dcterms:created>
  <dcterms:modified xsi:type="dcterms:W3CDTF">2018-05-11T11:13:42Z</dcterms:modified>
  <cp:category/>
  <cp:version/>
  <cp:contentType/>
  <cp:contentStatus/>
</cp:coreProperties>
</file>