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96" tabRatio="767" activeTab="0"/>
  </bookViews>
  <sheets>
    <sheet name="INHOUD" sheetId="1" r:id="rId1"/>
    <sheet name="TOELICHTING" sheetId="2" r:id="rId2"/>
    <sheet name="16PALG01" sheetId="3" r:id="rId3"/>
    <sheet name="16PALG02" sheetId="4" r:id="rId4"/>
    <sheet name="16PALG03" sheetId="5" r:id="rId5"/>
    <sheet name="16PALG04" sheetId="6" r:id="rId6"/>
    <sheet name="16PALG05" sheetId="7" r:id="rId7"/>
    <sheet name="16PALG06" sheetId="8" r:id="rId8"/>
    <sheet name="16PALG07" sheetId="9" r:id="rId9"/>
    <sheet name="16PALG08" sheetId="10" r:id="rId10"/>
    <sheet name="16PALG09" sheetId="11" r:id="rId11"/>
    <sheet name="16PALG10" sheetId="12" r:id="rId12"/>
    <sheet name="16PALG11" sheetId="13" r:id="rId13"/>
    <sheet name="16PALG12" sheetId="14" r:id="rId14"/>
  </sheets>
  <definedNames>
    <definedName name="_xlnm.Print_Area" localSheetId="3">'16PALG02'!$A$1:$I$65</definedName>
    <definedName name="_xlnm.Print_Area" localSheetId="4">'16PALG03'!$A$1:$I$71</definedName>
    <definedName name="_xlnm.Print_Area" localSheetId="6">'16PALG05'!$A$1:$J$45</definedName>
    <definedName name="_xlnm.Print_Area" localSheetId="7">'16PALG06'!$A$1:$S$76</definedName>
    <definedName name="_xlnm.Print_Area" localSheetId="9">'16PALG08'!$A$1:$I$66</definedName>
    <definedName name="_xlnm.Print_Area" localSheetId="11">'16PALG10'!$A$1:$S$84</definedName>
    <definedName name="_xlnm.Print_Area" localSheetId="12">'16PALG11'!$A$1:$S$78</definedName>
    <definedName name="_xlnm.Print_Area" localSheetId="13">'16PALG12'!$A$1:$I$71</definedName>
  </definedNames>
  <calcPr fullCalcOnLoad="1"/>
</workbook>
</file>

<file path=xl/sharedStrings.xml><?xml version="1.0" encoding="utf-8"?>
<sst xmlns="http://schemas.openxmlformats.org/spreadsheetml/2006/main" count="861" uniqueCount="119">
  <si>
    <t xml:space="preserve"> </t>
  </si>
  <si>
    <t xml:space="preserve">PERSONEEL PER ONDERWIJSNIVEAU </t>
  </si>
  <si>
    <t>Bestuurs- en onderwijzend personeel</t>
  </si>
  <si>
    <t>Andere personeelscategorieën</t>
  </si>
  <si>
    <t>Totaal</t>
  </si>
  <si>
    <t>Mannen</t>
  </si>
  <si>
    <t>Vrouwen</t>
  </si>
  <si>
    <t>Gewoon basisonderwijs</t>
  </si>
  <si>
    <t xml:space="preserve">  Privaatrechtelijk</t>
  </si>
  <si>
    <t xml:space="preserve">  Provincie</t>
  </si>
  <si>
    <t xml:space="preserve">  Gemeente</t>
  </si>
  <si>
    <t>Buitengewoon basisonderwijs</t>
  </si>
  <si>
    <t>Gewoon secundair onderwijs</t>
  </si>
  <si>
    <t>Buitengewoon secundair onderwijs</t>
  </si>
  <si>
    <t>Hogescholenonderwijs</t>
  </si>
  <si>
    <t>Deeltijds kunstonderwijs</t>
  </si>
  <si>
    <t xml:space="preserve">  Vlaamse Gemeenschap</t>
  </si>
  <si>
    <t>BESTUURS- EN ONDERWIJZEND PERSONEEL PER ONDERWIJSNIVEAU, NAAR STATUUT</t>
  </si>
  <si>
    <t xml:space="preserve">  Vastbenoemden</t>
  </si>
  <si>
    <t xml:space="preserve">  Tijdelijken</t>
  </si>
  <si>
    <t>ANDERE PERSONEELSCATEGORIEËN PER ONDERWIJSNIVEAU, NAAR STATUUT</t>
  </si>
  <si>
    <t>PERSONEEL PER ONDERWIJSNIVEAU</t>
  </si>
  <si>
    <t>BESTUURS- EN ONDERWIJZEND PERSONEEL NAAR LEEFTIJD, STATUUT EN GESLACHT</t>
  </si>
  <si>
    <t>Vastbenoemden</t>
  </si>
  <si>
    <t>Tijdelijken</t>
  </si>
  <si>
    <t>Leeftijd</t>
  </si>
  <si>
    <t>20-24</t>
  </si>
  <si>
    <t>25-29</t>
  </si>
  <si>
    <t>30-34</t>
  </si>
  <si>
    <t>35-39</t>
  </si>
  <si>
    <t>40-44</t>
  </si>
  <si>
    <t>45-49</t>
  </si>
  <si>
    <t>50-54</t>
  </si>
  <si>
    <t>55-59</t>
  </si>
  <si>
    <t>60+</t>
  </si>
  <si>
    <t>Aantal personen met volledige opdracht</t>
  </si>
  <si>
    <t>Aantal personen met gedeeltelijke opdracht</t>
  </si>
  <si>
    <t>BESTUURS- EN ONDERWIJZEND PERSONEEL PER ONDERWIJSNIVEAU, NAARGELANG DE OPDRACHT</t>
  </si>
  <si>
    <t>ANDERE PERSONEELSCATEGORIEËN NAAR LEEFTIJD, STATUUT EN GESLACHT</t>
  </si>
  <si>
    <t>(1) Inclusief personeel van centra voor leerlingenbegeleiding, onderwijsinspectie, pedagogische begeleiding, internaten, ...</t>
  </si>
  <si>
    <t xml:space="preserve">  Gemeenschapsonderwijs</t>
  </si>
  <si>
    <t>Totaal bestuurs- en</t>
  </si>
  <si>
    <t>ANDERE PERSONEELSCATEGORIEËN PER ONDERWIJSNIVEAU, NAARGELANG DE OPDRACHT</t>
  </si>
  <si>
    <t>Secundair volwassenenonderwijs</t>
  </si>
  <si>
    <t>Hoger beroepsonderwijs van het volwassenenonderwijs</t>
  </si>
  <si>
    <t xml:space="preserve">Aantal personen (inclusief alle vervangingen, TBS+ en Bonus) - januari </t>
  </si>
  <si>
    <t>Basiseducatie</t>
  </si>
  <si>
    <t>2009-2010</t>
  </si>
  <si>
    <t xml:space="preserve">   2009-2010</t>
  </si>
  <si>
    <t>PERSONEEL</t>
  </si>
  <si>
    <t>Budgettaire fulltime-equivalenten</t>
  </si>
  <si>
    <t xml:space="preserve">Personeel per onderwijsniveau </t>
  </si>
  <si>
    <t>Bestuurs- en onderwijzend personeel per onderwijsniveau, naar statuut</t>
  </si>
  <si>
    <t>Andere personeelscategorieën per onderwijsniveau, naar statuut</t>
  </si>
  <si>
    <t>Aantal personen</t>
  </si>
  <si>
    <t>Personeel per onderwijsniveau</t>
  </si>
  <si>
    <t>Bestuurs- en onderwijzend personeel naar leeftijd, statuut en geslacht</t>
  </si>
  <si>
    <t>Bestuurs- en onderwijzend personeel per onderwijsniveau, naargelang de opdracht</t>
  </si>
  <si>
    <t>Andere personeelscategorieën naar leeftijd, statuut en geslacht</t>
  </si>
  <si>
    <t>Andere personeelscategorieën per onderwijsniveau naargelang de opdracht</t>
  </si>
  <si>
    <t>Totaal andere</t>
  </si>
  <si>
    <t>personeelscategorieën (met basiseducatie)</t>
  </si>
  <si>
    <t xml:space="preserve">Aantal personen (inclusief alle vervangingen, TBS+ en Bonus) -  januari </t>
  </si>
  <si>
    <t>2010-2011</t>
  </si>
  <si>
    <t>2011-2012</t>
  </si>
  <si>
    <t>2012-2013</t>
  </si>
  <si>
    <t xml:space="preserve">Aantal budgettaire fulltime-equivalenten (inclusief alle vervangingen, TBS+ en Bonus) - januari  </t>
  </si>
  <si>
    <t xml:space="preserve">Aantal personen met gedeeltelijke opdracht </t>
  </si>
  <si>
    <t xml:space="preserve">Aantal personen met volledige opdracht </t>
  </si>
  <si>
    <t xml:space="preserve">   2012-2013 </t>
  </si>
  <si>
    <t xml:space="preserve">   2012-2013</t>
  </si>
  <si>
    <t>BESTUURS- EN ONDERWIJZEND PERSONEEL PER ONDERWIJSNIVEAU EN SOORT SCHOOLBESTUUR, NAARGELANG DE OPDRACHT</t>
  </si>
  <si>
    <t>ANDERE PERSONEELSCATEGORIEËN PER ONDERWIJSNIVEAU EN SOORT SCHOOLBESTUUR, NAARGELANG DE OPDRACHT</t>
  </si>
  <si>
    <t>Andere personeelscategorieën per onderwijsniveau en soort schoolbestuur, naargelang de opdracht</t>
  </si>
  <si>
    <t>Bestuurs- en onderwijzend personeel per onderwijsniveau en soort schoolbestuur, naargelang de opdracht</t>
  </si>
  <si>
    <t>2013-2014</t>
  </si>
  <si>
    <t>2014-2015</t>
  </si>
  <si>
    <t>2015-2016</t>
  </si>
  <si>
    <t>Totaal bestuurs- en onderwijzend personeel</t>
  </si>
  <si>
    <t xml:space="preserve">Totaal andere personeelscategorieën </t>
  </si>
  <si>
    <t xml:space="preserve">Algemeen totaal </t>
  </si>
  <si>
    <t xml:space="preserve">ALLE ONDERWIJSNIVEAUS </t>
  </si>
  <si>
    <t xml:space="preserve">onderwijzend personeel </t>
  </si>
  <si>
    <t xml:space="preserve">   2015-2016</t>
  </si>
  <si>
    <t>ALLE ONDERWIJSNIVEAUS  (1)</t>
  </si>
  <si>
    <t xml:space="preserve">Totaal bestuurs- en onderwijzend personeel </t>
  </si>
  <si>
    <t>BESTUURS- EN ONDERWIJZEND PERSONEEL NAAR LEEFTIJD (60 jaar of ouder), STATUUT EN GESLACHT</t>
  </si>
  <si>
    <t>ANDERE PERSONEELSCATEGORIEËN NAAR LEEFTIJD (60 jaar of ouder), STATUUT EN GESLACHT</t>
  </si>
  <si>
    <t>60, exclusief TBS, bonus</t>
  </si>
  <si>
    <t>61, exclusief TBS, bonus</t>
  </si>
  <si>
    <t>62, exclusief TBS, bonus</t>
  </si>
  <si>
    <t>63, exclusief TBS, bonus</t>
  </si>
  <si>
    <t>64, exclusief TBS, bonus</t>
  </si>
  <si>
    <t>65, exclusief TBS, bonus</t>
  </si>
  <si>
    <t>60-65, TBS, bonus</t>
  </si>
  <si>
    <t>66, exclusief TBS, bonus</t>
  </si>
  <si>
    <t>67, exclusief TBS, bonus</t>
  </si>
  <si>
    <t>68+, exclusief TBS, bonus</t>
  </si>
  <si>
    <t>Schooljaar 2016-2017</t>
  </si>
  <si>
    <t>Aantal personen (inclusief alle vervangingen, TBS+ en Bonus) -  januari 2017</t>
  </si>
  <si>
    <t xml:space="preserve">Aantal budgettaire fulltime-equivalenten (inclusief alle vervangingen, TBS+ en Bonus) - januari 2017 </t>
  </si>
  <si>
    <t>2016-2017</t>
  </si>
  <si>
    <t xml:space="preserve">   2016-2017</t>
  </si>
  <si>
    <t>Aantal personen (inclusief alle vervangingen, TBS+ en Bonus) - januari 2017</t>
  </si>
  <si>
    <t>16PALG01</t>
  </si>
  <si>
    <t>16PALG02</t>
  </si>
  <si>
    <t>16PALG03</t>
  </si>
  <si>
    <t>16PALG04</t>
  </si>
  <si>
    <t>16PALG05</t>
  </si>
  <si>
    <t>16PALG06</t>
  </si>
  <si>
    <t>16PALG07</t>
  </si>
  <si>
    <t>16PALG08</t>
  </si>
  <si>
    <t>16PALG09</t>
  </si>
  <si>
    <t>16PALG10</t>
  </si>
  <si>
    <t>16PALG11</t>
  </si>
  <si>
    <t>16PALG12</t>
  </si>
  <si>
    <t>HBO5 verpleegkunde</t>
  </si>
  <si>
    <t>Andere (1)</t>
  </si>
  <si>
    <t>(1) Personeel van centra voor leerlingenbegeleiding, onderwijsinspectie, pedagogische begeleiding, internaten, ...</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</si>
</sst>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
    <numFmt numFmtId="166" formatCode="0.000000"/>
    <numFmt numFmtId="167" formatCode="#,##0.0"/>
    <numFmt numFmtId="168" formatCode="0.000%"/>
    <numFmt numFmtId="169" formatCode="0.0%"/>
    <numFmt numFmtId="170" formatCode="0.0000%"/>
    <numFmt numFmtId="171" formatCode="&quot;Ja&quot;;&quot;Ja&quot;;&quot;Nee&quot;"/>
    <numFmt numFmtId="172" formatCode="&quot;Waar&quot;;&quot;Waar&quot;;&quot;Onwaar&quot;"/>
    <numFmt numFmtId="173" formatCode="&quot;Aan&quot;;&quot;Aan&quot;;&quot;Uit&quot;"/>
    <numFmt numFmtId="174" formatCode="[$€-2]\ #.##000_);[Red]\([$€-2]\ #.##000\)"/>
  </numFmts>
  <fonts count="62">
    <font>
      <sz val="10"/>
      <name val="Arial"/>
      <family val="0"/>
    </font>
    <font>
      <sz val="11"/>
      <color indexed="8"/>
      <name val="Calibri"/>
      <family val="2"/>
    </font>
    <font>
      <b/>
      <sz val="10"/>
      <name val="Arial"/>
      <family val="2"/>
    </font>
    <font>
      <sz val="10"/>
      <name val="MS Sans Serif"/>
      <family val="2"/>
    </font>
    <font>
      <sz val="9"/>
      <name val="Arial"/>
      <family val="2"/>
    </font>
    <font>
      <sz val="10"/>
      <name val="Helv"/>
      <family val="0"/>
    </font>
    <font>
      <sz val="10"/>
      <name val="Optimum"/>
      <family val="0"/>
    </font>
    <font>
      <u val="single"/>
      <sz val="10"/>
      <color indexed="12"/>
      <name val="Arial"/>
      <family val="2"/>
    </font>
    <font>
      <sz val="8"/>
      <name val="Arial"/>
      <family val="2"/>
    </font>
    <font>
      <b/>
      <sz val="12"/>
      <name val="Arial"/>
      <family val="2"/>
    </font>
    <font>
      <sz val="12"/>
      <name val="Times New Roman"/>
      <family val="1"/>
    </font>
    <font>
      <sz val="11"/>
      <color indexed="9"/>
      <name val="Calibri"/>
      <family val="2"/>
    </font>
    <font>
      <b/>
      <sz val="11"/>
      <color indexed="10"/>
      <name val="Calibri"/>
      <family val="2"/>
    </font>
    <font>
      <b/>
      <sz val="11"/>
      <color indexed="9"/>
      <name val="Calibri"/>
      <family val="2"/>
    </font>
    <font>
      <sz val="11"/>
      <color indexed="10"/>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sz val="18"/>
      <color indexed="62"/>
      <name val="Cambria"/>
      <family val="2"/>
    </font>
    <font>
      <b/>
      <sz val="11"/>
      <color indexed="8"/>
      <name val="Calibri"/>
      <family val="2"/>
    </font>
    <font>
      <b/>
      <sz val="11"/>
      <color indexed="63"/>
      <name val="Calibri"/>
      <family val="2"/>
    </font>
    <font>
      <i/>
      <sz val="11"/>
      <color indexed="23"/>
      <name val="Calibri"/>
      <family val="2"/>
    </font>
    <font>
      <sz val="10"/>
      <color indexed="8"/>
      <name val="Arial"/>
      <family val="2"/>
    </font>
    <font>
      <b/>
      <i/>
      <u val="single"/>
      <sz val="10"/>
      <color indexed="8"/>
      <name val="Arial"/>
      <family val="2"/>
    </font>
    <font>
      <i/>
      <sz val="10"/>
      <color indexed="8"/>
      <name val="Arial"/>
      <family val="2"/>
    </font>
    <font>
      <b/>
      <i/>
      <sz val="10"/>
      <color indexed="8"/>
      <name val="Arial"/>
      <family val="2"/>
    </font>
    <font>
      <i/>
      <u val="single"/>
      <sz val="11"/>
      <color indexed="8"/>
      <name val="Calibri"/>
      <family val="2"/>
    </font>
    <font>
      <i/>
      <u val="single"/>
      <sz val="10"/>
      <color indexed="8"/>
      <name val="Arial"/>
      <family val="2"/>
    </font>
    <font>
      <b/>
      <sz val="10"/>
      <color indexed="8"/>
      <name val="Arial"/>
      <family val="2"/>
    </font>
    <font>
      <b/>
      <u val="single"/>
      <sz val="11"/>
      <color indexed="8"/>
      <name val="Calibri"/>
      <family val="0"/>
    </font>
    <font>
      <i/>
      <sz val="11"/>
      <color indexed="8"/>
      <name val="Calibri"/>
      <family val="0"/>
    </font>
    <font>
      <b/>
      <i/>
      <u val="single"/>
      <sz val="11"/>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sz val="10"/>
      <color rgb="FF000000"/>
      <name val="Arial"/>
      <family val="2"/>
    </font>
    <font>
      <b/>
      <i/>
      <u val="single"/>
      <sz val="10"/>
      <color rgb="FF000000"/>
      <name val="Arial"/>
      <family val="2"/>
    </font>
    <font>
      <i/>
      <sz val="10"/>
      <color rgb="FF000000"/>
      <name val="Arial"/>
      <family val="2"/>
    </font>
    <font>
      <b/>
      <i/>
      <sz val="10"/>
      <color rgb="FF000000"/>
      <name val="Arial"/>
      <family val="2"/>
    </font>
    <font>
      <i/>
      <u val="single"/>
      <sz val="11"/>
      <color rgb="FF000000"/>
      <name val="Calibri"/>
      <family val="2"/>
    </font>
    <font>
      <i/>
      <u val="single"/>
      <sz val="10"/>
      <color rgb="FF000000"/>
      <name val="Arial"/>
      <family val="2"/>
    </font>
    <font>
      <b/>
      <sz val="10"/>
      <color rgb="FF000000"/>
      <name val="Arial"/>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border>
    <border>
      <left style="thin"/>
      <right/>
      <top/>
      <bottom/>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bottom/>
    </border>
    <border>
      <left/>
      <right style="thin"/>
      <top/>
      <bottom style="thin"/>
    </border>
    <border>
      <left style="thin"/>
      <right/>
      <top/>
      <bottom style="thin"/>
    </border>
    <border>
      <left/>
      <right style="thin"/>
      <top style="thin"/>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5"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3" fontId="3" fillId="0" borderId="0" applyFont="0" applyFill="0" applyBorder="0" applyAlignment="0" applyProtection="0"/>
    <xf numFmtId="4" fontId="5" fillId="0" borderId="0" applyFont="0" applyFill="0" applyBorder="0" applyAlignment="0" applyProtection="0"/>
    <xf numFmtId="0" fontId="40" fillId="0" borderId="3" applyNumberFormat="0" applyFill="0" applyAlignment="0" applyProtection="0"/>
    <xf numFmtId="0" fontId="41" fillId="28" borderId="0" applyNumberFormat="0" applyBorder="0" applyAlignment="0" applyProtection="0"/>
    <xf numFmtId="0" fontId="7" fillId="0" borderId="0" applyNumberFormat="0" applyFill="0" applyBorder="0" applyAlignment="0" applyProtection="0"/>
    <xf numFmtId="0" fontId="4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3" fillId="0" borderId="0" applyFont="0" applyFill="0" applyBorder="0" applyAlignment="0" applyProtection="0"/>
    <xf numFmtId="2" fontId="3" fillId="0" borderId="0" applyFon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4" fontId="5" fillId="0" borderId="0" applyFont="0" applyFill="0" applyBorder="0" applyAlignment="0" applyProtection="0"/>
    <xf numFmtId="0" fontId="0" fillId="31" borderId="7" applyNumberFormat="0" applyFont="0" applyAlignment="0" applyProtection="0"/>
    <xf numFmtId="0" fontId="47" fillId="32" borderId="0" applyNumberFormat="0" applyBorder="0" applyAlignment="0" applyProtection="0"/>
    <xf numFmtId="169" fontId="3" fillId="0" borderId="0" applyFont="0" applyFill="0" applyBorder="0" applyAlignment="0" applyProtection="0"/>
    <xf numFmtId="10" fontId="3" fillId="0" borderId="0">
      <alignment/>
      <protection/>
    </xf>
    <xf numFmtId="168" fontId="3" fillId="0" borderId="0" applyFont="0" applyFill="0" applyBorder="0" applyAlignment="0" applyProtection="0"/>
    <xf numFmtId="170" fontId="6" fillId="0" borderId="0" applyFon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8" fillId="0" borderId="0" applyNumberFormat="0" applyFill="0" applyBorder="0" applyAlignment="0" applyProtection="0"/>
    <xf numFmtId="0" fontId="49" fillId="0" borderId="8" applyNumberFormat="0" applyFill="0" applyAlignment="0" applyProtection="0"/>
    <xf numFmtId="0" fontId="50"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cellStyleXfs>
  <cellXfs count="258">
    <xf numFmtId="0" fontId="0" fillId="0" borderId="0" xfId="0" applyAlignment="1">
      <alignment/>
    </xf>
    <xf numFmtId="3" fontId="2" fillId="0" borderId="0" xfId="0" applyNumberFormat="1" applyFont="1" applyAlignment="1">
      <alignment/>
    </xf>
    <xf numFmtId="3" fontId="0" fillId="0" borderId="0" xfId="0" applyNumberFormat="1" applyFont="1" applyAlignment="1">
      <alignment/>
    </xf>
    <xf numFmtId="3" fontId="0" fillId="0" borderId="0" xfId="0" applyNumberFormat="1" applyFont="1" applyBorder="1" applyAlignment="1">
      <alignment/>
    </xf>
    <xf numFmtId="0" fontId="0" fillId="0" borderId="0" xfId="0" applyFont="1" applyAlignment="1">
      <alignment/>
    </xf>
    <xf numFmtId="3" fontId="2" fillId="0" borderId="0" xfId="0" applyNumberFormat="1" applyFont="1" applyAlignment="1">
      <alignment horizontal="centerContinuous"/>
    </xf>
    <xf numFmtId="3" fontId="0" fillId="0" borderId="0" xfId="0" applyNumberFormat="1" applyFont="1" applyAlignment="1">
      <alignment horizontal="centerContinuous"/>
    </xf>
    <xf numFmtId="0" fontId="0" fillId="0" borderId="0" xfId="0" applyFont="1" applyAlignment="1">
      <alignment horizontal="centerContinuous"/>
    </xf>
    <xf numFmtId="3" fontId="0" fillId="0" borderId="10" xfId="0" applyNumberFormat="1" applyFont="1" applyBorder="1" applyAlignment="1">
      <alignment/>
    </xf>
    <xf numFmtId="3" fontId="0" fillId="0" borderId="11" xfId="0" applyNumberFormat="1" applyFont="1" applyBorder="1" applyAlignment="1">
      <alignment horizontal="centerContinuous"/>
    </xf>
    <xf numFmtId="3" fontId="0" fillId="0" borderId="10" xfId="0" applyNumberFormat="1" applyFont="1" applyBorder="1" applyAlignment="1">
      <alignment horizontal="centerContinuous"/>
    </xf>
    <xf numFmtId="164" fontId="0" fillId="0" borderId="12" xfId="0" applyNumberFormat="1" applyFont="1" applyBorder="1" applyAlignment="1">
      <alignment/>
    </xf>
    <xf numFmtId="164" fontId="0" fillId="0" borderId="0" xfId="0" applyNumberFormat="1" applyFont="1" applyAlignment="1">
      <alignment/>
    </xf>
    <xf numFmtId="164" fontId="0" fillId="0" borderId="12" xfId="0" applyNumberFormat="1" applyFont="1" applyBorder="1" applyAlignment="1">
      <alignment horizontal="right"/>
    </xf>
    <xf numFmtId="3" fontId="2" fillId="0" borderId="0" xfId="0" applyNumberFormat="1" applyFont="1" applyBorder="1" applyAlignment="1">
      <alignment horizontal="right"/>
    </xf>
    <xf numFmtId="164" fontId="2" fillId="0" borderId="13" xfId="0" applyNumberFormat="1" applyFont="1" applyBorder="1" applyAlignment="1">
      <alignment horizontal="right"/>
    </xf>
    <xf numFmtId="164" fontId="2" fillId="0" borderId="14" xfId="0" applyNumberFormat="1" applyFont="1" applyBorder="1" applyAlignment="1">
      <alignment horizontal="right"/>
    </xf>
    <xf numFmtId="0" fontId="2" fillId="0" borderId="0" xfId="0" applyFont="1" applyAlignment="1">
      <alignment horizontal="right"/>
    </xf>
    <xf numFmtId="164" fontId="0" fillId="0" borderId="0" xfId="0" applyNumberFormat="1" applyFont="1" applyAlignment="1">
      <alignment horizontal="right"/>
    </xf>
    <xf numFmtId="3" fontId="2" fillId="0" borderId="0" xfId="0" applyNumberFormat="1" applyFont="1" applyAlignment="1">
      <alignment horizontal="right"/>
    </xf>
    <xf numFmtId="164" fontId="2" fillId="0" borderId="12" xfId="0" applyNumberFormat="1" applyFont="1" applyBorder="1" applyAlignment="1">
      <alignment horizontal="right"/>
    </xf>
    <xf numFmtId="164" fontId="2" fillId="0" borderId="0" xfId="0" applyNumberFormat="1" applyFont="1" applyBorder="1" applyAlignment="1">
      <alignment horizontal="right"/>
    </xf>
    <xf numFmtId="3" fontId="0" fillId="0" borderId="0" xfId="0" applyNumberFormat="1" applyFont="1" applyAlignment="1">
      <alignment horizontal="left"/>
    </xf>
    <xf numFmtId="164" fontId="2" fillId="0" borderId="12" xfId="0" applyNumberFormat="1" applyFont="1" applyBorder="1" applyAlignment="1">
      <alignment/>
    </xf>
    <xf numFmtId="164" fontId="2" fillId="0" borderId="0" xfId="0" applyNumberFormat="1" applyFont="1" applyBorder="1" applyAlignment="1">
      <alignment/>
    </xf>
    <xf numFmtId="164" fontId="0" fillId="0" borderId="0" xfId="0" applyNumberFormat="1" applyFont="1" applyBorder="1" applyAlignment="1">
      <alignment/>
    </xf>
    <xf numFmtId="3" fontId="2" fillId="0" borderId="0" xfId="67" applyNumberFormat="1" applyFont="1">
      <alignment/>
      <protection/>
    </xf>
    <xf numFmtId="0" fontId="0" fillId="0" borderId="0" xfId="67" applyFont="1">
      <alignment/>
      <protection/>
    </xf>
    <xf numFmtId="3" fontId="0" fillId="0" borderId="0" xfId="67" applyNumberFormat="1" applyFont="1">
      <alignment/>
      <protection/>
    </xf>
    <xf numFmtId="3" fontId="2" fillId="0" borderId="0" xfId="67" applyNumberFormat="1" applyFont="1" applyAlignment="1">
      <alignment/>
      <protection/>
    </xf>
    <xf numFmtId="0" fontId="0" fillId="0" borderId="0" xfId="67" applyFont="1" applyAlignment="1">
      <alignment/>
      <protection/>
    </xf>
    <xf numFmtId="3" fontId="0" fillId="0" borderId="10" xfId="67" applyNumberFormat="1" applyFont="1" applyBorder="1">
      <alignment/>
      <protection/>
    </xf>
    <xf numFmtId="0" fontId="0" fillId="0" borderId="11" xfId="67" applyFont="1" applyBorder="1">
      <alignment/>
      <protection/>
    </xf>
    <xf numFmtId="3" fontId="0" fillId="0" borderId="15" xfId="67" applyNumberFormat="1" applyFont="1" applyBorder="1">
      <alignment/>
      <protection/>
    </xf>
    <xf numFmtId="0" fontId="0" fillId="0" borderId="12" xfId="67" applyFont="1" applyBorder="1">
      <alignment/>
      <protection/>
    </xf>
    <xf numFmtId="0" fontId="0" fillId="0" borderId="13" xfId="67" applyFont="1" applyBorder="1">
      <alignment/>
      <protection/>
    </xf>
    <xf numFmtId="164" fontId="0" fillId="0" borderId="12" xfId="67" applyNumberFormat="1" applyFont="1" applyBorder="1">
      <alignment/>
      <protection/>
    </xf>
    <xf numFmtId="3" fontId="2" fillId="0" borderId="0" xfId="67" applyNumberFormat="1" applyFont="1" applyAlignment="1">
      <alignment horizontal="right"/>
      <protection/>
    </xf>
    <xf numFmtId="164" fontId="2" fillId="0" borderId="13" xfId="67" applyNumberFormat="1" applyFont="1" applyBorder="1">
      <alignment/>
      <protection/>
    </xf>
    <xf numFmtId="0" fontId="2" fillId="0" borderId="0" xfId="67" applyFont="1">
      <alignment/>
      <protection/>
    </xf>
    <xf numFmtId="3" fontId="0" fillId="0" borderId="0" xfId="67" applyNumberFormat="1" applyFont="1" applyBorder="1">
      <alignment/>
      <protection/>
    </xf>
    <xf numFmtId="164" fontId="2" fillId="0" borderId="12" xfId="67" applyNumberFormat="1" applyFont="1" applyBorder="1">
      <alignment/>
      <protection/>
    </xf>
    <xf numFmtId="3" fontId="2" fillId="0" borderId="0" xfId="67" applyNumberFormat="1" applyFont="1" applyBorder="1">
      <alignment/>
      <protection/>
    </xf>
    <xf numFmtId="3" fontId="2" fillId="0" borderId="0" xfId="68" applyNumberFormat="1" applyFont="1">
      <alignment/>
      <protection/>
    </xf>
    <xf numFmtId="0" fontId="0" fillId="0" borderId="0" xfId="68" applyFont="1">
      <alignment/>
      <protection/>
    </xf>
    <xf numFmtId="3" fontId="0" fillId="0" borderId="0" xfId="68" applyNumberFormat="1" applyFont="1">
      <alignment/>
      <protection/>
    </xf>
    <xf numFmtId="3" fontId="2" fillId="0" borderId="0" xfId="68" applyNumberFormat="1" applyFont="1" applyAlignment="1">
      <alignment/>
      <protection/>
    </xf>
    <xf numFmtId="0" fontId="0" fillId="0" borderId="0" xfId="68" applyFont="1" applyAlignment="1">
      <alignment/>
      <protection/>
    </xf>
    <xf numFmtId="3" fontId="0" fillId="0" borderId="10" xfId="68" applyNumberFormat="1" applyFont="1" applyBorder="1">
      <alignment/>
      <protection/>
    </xf>
    <xf numFmtId="0" fontId="0" fillId="0" borderId="11" xfId="68" applyFont="1" applyBorder="1">
      <alignment/>
      <protection/>
    </xf>
    <xf numFmtId="0" fontId="0" fillId="0" borderId="12" xfId="68" applyFont="1" applyBorder="1">
      <alignment/>
      <protection/>
    </xf>
    <xf numFmtId="0" fontId="0" fillId="0" borderId="13" xfId="68" applyFont="1" applyBorder="1">
      <alignment/>
      <protection/>
    </xf>
    <xf numFmtId="164" fontId="0" fillId="0" borderId="12" xfId="68" applyNumberFormat="1" applyFont="1" applyBorder="1">
      <alignment/>
      <protection/>
    </xf>
    <xf numFmtId="3" fontId="2" fillId="0" borderId="0" xfId="68" applyNumberFormat="1" applyFont="1" applyAlignment="1">
      <alignment horizontal="right"/>
      <protection/>
    </xf>
    <xf numFmtId="164" fontId="2" fillId="0" borderId="13" xfId="68" applyNumberFormat="1" applyFont="1" applyBorder="1">
      <alignment/>
      <protection/>
    </xf>
    <xf numFmtId="0" fontId="2" fillId="0" borderId="0" xfId="68" applyFont="1">
      <alignment/>
      <protection/>
    </xf>
    <xf numFmtId="3" fontId="0" fillId="0" borderId="0" xfId="68" applyNumberFormat="1" applyFont="1" applyBorder="1">
      <alignment/>
      <protection/>
    </xf>
    <xf numFmtId="0" fontId="4" fillId="0" borderId="0" xfId="68" applyFont="1">
      <alignment/>
      <protection/>
    </xf>
    <xf numFmtId="164" fontId="0" fillId="0" borderId="0" xfId="0" applyNumberFormat="1" applyFont="1" applyAlignment="1">
      <alignment horizontal="centerContinuous"/>
    </xf>
    <xf numFmtId="164" fontId="2" fillId="0" borderId="0" xfId="0" applyNumberFormat="1" applyFont="1" applyAlignment="1">
      <alignment horizontal="centerContinuous"/>
    </xf>
    <xf numFmtId="3" fontId="0" fillId="0" borderId="10" xfId="0" applyNumberFormat="1" applyFont="1" applyBorder="1" applyAlignment="1">
      <alignment horizontal="center"/>
    </xf>
    <xf numFmtId="164" fontId="0" fillId="0" borderId="11" xfId="0" applyNumberFormat="1" applyFont="1" applyBorder="1" applyAlignment="1">
      <alignment horizontal="centerContinuous"/>
    </xf>
    <xf numFmtId="164" fontId="0" fillId="0" borderId="10" xfId="0" applyNumberFormat="1" applyFont="1" applyBorder="1" applyAlignment="1">
      <alignment horizontal="centerContinuous"/>
    </xf>
    <xf numFmtId="3" fontId="0" fillId="0" borderId="15" xfId="0" applyNumberFormat="1" applyFont="1" applyBorder="1" applyAlignment="1">
      <alignment horizontal="center"/>
    </xf>
    <xf numFmtId="164" fontId="0" fillId="0" borderId="16" xfId="0" applyNumberFormat="1" applyFont="1" applyBorder="1" applyAlignment="1">
      <alignment horizontal="centerContinuous"/>
    </xf>
    <xf numFmtId="164" fontId="0" fillId="0" borderId="17" xfId="0" applyNumberFormat="1" applyFont="1" applyBorder="1" applyAlignment="1">
      <alignment horizontal="centerContinuous"/>
    </xf>
    <xf numFmtId="3" fontId="0" fillId="0" borderId="0" xfId="0" applyNumberFormat="1" applyFont="1" applyBorder="1" applyAlignment="1">
      <alignment horizontal="right"/>
    </xf>
    <xf numFmtId="164" fontId="0" fillId="0" borderId="0" xfId="0" applyNumberFormat="1" applyFont="1" applyBorder="1" applyAlignment="1">
      <alignment horizontal="right"/>
    </xf>
    <xf numFmtId="164" fontId="0" fillId="0" borderId="15" xfId="0" applyNumberFormat="1" applyFont="1" applyBorder="1" applyAlignment="1">
      <alignment/>
    </xf>
    <xf numFmtId="164" fontId="2" fillId="0" borderId="13" xfId="0" applyNumberFormat="1" applyFont="1" applyBorder="1" applyAlignment="1">
      <alignment/>
    </xf>
    <xf numFmtId="164" fontId="2" fillId="0" borderId="14" xfId="0" applyNumberFormat="1" applyFont="1" applyBorder="1" applyAlignment="1">
      <alignment/>
    </xf>
    <xf numFmtId="3" fontId="2" fillId="0" borderId="0" xfId="70" applyNumberFormat="1" applyFont="1">
      <alignment/>
      <protection/>
    </xf>
    <xf numFmtId="3" fontId="0" fillId="0" borderId="0" xfId="70" applyNumberFormat="1" applyFont="1">
      <alignment/>
      <protection/>
    </xf>
    <xf numFmtId="3" fontId="0" fillId="0" borderId="0" xfId="70" applyNumberFormat="1" applyFont="1" applyBorder="1">
      <alignment/>
      <protection/>
    </xf>
    <xf numFmtId="0" fontId="0" fillId="0" borderId="0" xfId="70" applyFont="1">
      <alignment/>
      <protection/>
    </xf>
    <xf numFmtId="3" fontId="2" fillId="0" borderId="0" xfId="70" applyNumberFormat="1" applyFont="1" applyAlignment="1">
      <alignment horizontal="centerContinuous"/>
      <protection/>
    </xf>
    <xf numFmtId="3" fontId="0" fillId="0" borderId="0" xfId="70" applyNumberFormat="1" applyFont="1" applyAlignment="1">
      <alignment horizontal="centerContinuous"/>
      <protection/>
    </xf>
    <xf numFmtId="3" fontId="0" fillId="0" borderId="0" xfId="70" applyNumberFormat="1" applyFont="1" applyBorder="1" applyAlignment="1">
      <alignment horizontal="centerContinuous"/>
      <protection/>
    </xf>
    <xf numFmtId="0" fontId="0" fillId="0" borderId="0" xfId="70" applyFont="1" applyAlignment="1">
      <alignment horizontal="centerContinuous"/>
      <protection/>
    </xf>
    <xf numFmtId="3" fontId="0" fillId="0" borderId="10" xfId="70" applyNumberFormat="1" applyFont="1" applyBorder="1">
      <alignment/>
      <protection/>
    </xf>
    <xf numFmtId="3" fontId="0" fillId="0" borderId="15" xfId="70" applyNumberFormat="1" applyFont="1" applyBorder="1">
      <alignment/>
      <protection/>
    </xf>
    <xf numFmtId="3" fontId="2" fillId="0" borderId="12" xfId="70" applyNumberFormat="1" applyFont="1" applyBorder="1">
      <alignment/>
      <protection/>
    </xf>
    <xf numFmtId="3" fontId="0" fillId="0" borderId="12" xfId="70" applyNumberFormat="1" applyFont="1" applyBorder="1">
      <alignment/>
      <protection/>
    </xf>
    <xf numFmtId="164" fontId="0" fillId="0" borderId="12" xfId="70" applyNumberFormat="1" applyFont="1" applyBorder="1">
      <alignment/>
      <protection/>
    </xf>
    <xf numFmtId="164" fontId="0" fillId="0" borderId="0" xfId="70" applyNumberFormat="1" applyFont="1">
      <alignment/>
      <protection/>
    </xf>
    <xf numFmtId="164" fontId="0" fillId="0" borderId="12" xfId="70" applyNumberFormat="1" applyFont="1" applyBorder="1" applyAlignment="1">
      <alignment horizontal="right"/>
      <protection/>
    </xf>
    <xf numFmtId="3" fontId="2" fillId="0" borderId="0" xfId="70" applyNumberFormat="1" applyFont="1" applyAlignment="1">
      <alignment horizontal="right"/>
      <protection/>
    </xf>
    <xf numFmtId="164" fontId="2" fillId="0" borderId="13" xfId="70" applyNumberFormat="1" applyFont="1" applyBorder="1">
      <alignment/>
      <protection/>
    </xf>
    <xf numFmtId="164" fontId="2" fillId="0" borderId="14" xfId="70" applyNumberFormat="1" applyFont="1" applyBorder="1">
      <alignment/>
      <protection/>
    </xf>
    <xf numFmtId="164" fontId="0" fillId="0" borderId="0" xfId="70" applyNumberFormat="1" applyFont="1" applyAlignment="1">
      <alignment horizontal="right"/>
      <protection/>
    </xf>
    <xf numFmtId="164" fontId="2" fillId="0" borderId="12" xfId="70" applyNumberFormat="1" applyFont="1" applyBorder="1">
      <alignment/>
      <protection/>
    </xf>
    <xf numFmtId="164" fontId="2" fillId="0" borderId="0" xfId="70" applyNumberFormat="1" applyFont="1" applyBorder="1">
      <alignment/>
      <protection/>
    </xf>
    <xf numFmtId="0" fontId="0" fillId="0" borderId="0" xfId="70" applyFont="1" applyBorder="1">
      <alignment/>
      <protection/>
    </xf>
    <xf numFmtId="3" fontId="2" fillId="0" borderId="0" xfId="71" applyNumberFormat="1" applyFont="1">
      <alignment/>
      <protection/>
    </xf>
    <xf numFmtId="3" fontId="0" fillId="0" borderId="0" xfId="71" applyNumberFormat="1" applyFont="1">
      <alignment/>
      <protection/>
    </xf>
    <xf numFmtId="3" fontId="0" fillId="0" borderId="0" xfId="71" applyNumberFormat="1" applyFont="1" applyBorder="1">
      <alignment/>
      <protection/>
    </xf>
    <xf numFmtId="0" fontId="0" fillId="0" borderId="0" xfId="71" applyFont="1">
      <alignment/>
      <protection/>
    </xf>
    <xf numFmtId="3" fontId="2" fillId="0" borderId="0" xfId="71" applyNumberFormat="1" applyFont="1" applyAlignment="1">
      <alignment horizontal="centerContinuous"/>
      <protection/>
    </xf>
    <xf numFmtId="3" fontId="0" fillId="0" borderId="0" xfId="71" applyNumberFormat="1" applyFont="1" applyAlignment="1">
      <alignment horizontal="centerContinuous"/>
      <protection/>
    </xf>
    <xf numFmtId="3" fontId="0" fillId="0" borderId="0" xfId="71" applyNumberFormat="1" applyFont="1" applyBorder="1" applyAlignment="1">
      <alignment horizontal="centerContinuous"/>
      <protection/>
    </xf>
    <xf numFmtId="0" fontId="0" fillId="0" borderId="0" xfId="71" applyFont="1" applyAlignment="1">
      <alignment horizontal="centerContinuous"/>
      <protection/>
    </xf>
    <xf numFmtId="3" fontId="0" fillId="0" borderId="10" xfId="71" applyNumberFormat="1" applyFont="1" applyBorder="1">
      <alignment/>
      <protection/>
    </xf>
    <xf numFmtId="3" fontId="0" fillId="0" borderId="11" xfId="71" applyNumberFormat="1" applyFont="1" applyBorder="1" applyAlignment="1">
      <alignment horizontal="centerContinuous"/>
      <protection/>
    </xf>
    <xf numFmtId="3" fontId="0" fillId="0" borderId="10" xfId="71" applyNumberFormat="1" applyFont="1" applyBorder="1" applyAlignment="1">
      <alignment horizontal="centerContinuous"/>
      <protection/>
    </xf>
    <xf numFmtId="3" fontId="0" fillId="0" borderId="13" xfId="71" applyNumberFormat="1" applyFont="1" applyBorder="1" applyAlignment="1">
      <alignment horizontal="centerContinuous"/>
      <protection/>
    </xf>
    <xf numFmtId="3" fontId="0" fillId="0" borderId="14" xfId="71" applyNumberFormat="1" applyFont="1" applyBorder="1" applyAlignment="1">
      <alignment horizontal="centerContinuous"/>
      <protection/>
    </xf>
    <xf numFmtId="3" fontId="2" fillId="0" borderId="12" xfId="71" applyNumberFormat="1" applyFont="1" applyBorder="1">
      <alignment/>
      <protection/>
    </xf>
    <xf numFmtId="3" fontId="0" fillId="0" borderId="12" xfId="71" applyNumberFormat="1" applyFont="1" applyBorder="1">
      <alignment/>
      <protection/>
    </xf>
    <xf numFmtId="164" fontId="0" fillId="0" borderId="12" xfId="71" applyNumberFormat="1" applyFont="1" applyBorder="1">
      <alignment/>
      <protection/>
    </xf>
    <xf numFmtId="164" fontId="0" fillId="0" borderId="0" xfId="71" applyNumberFormat="1" applyFont="1">
      <alignment/>
      <protection/>
    </xf>
    <xf numFmtId="164" fontId="0" fillId="0" borderId="12" xfId="71" applyNumberFormat="1" applyFont="1" applyBorder="1" applyAlignment="1">
      <alignment horizontal="right"/>
      <protection/>
    </xf>
    <xf numFmtId="3" fontId="2" fillId="0" borderId="0" xfId="69" applyNumberFormat="1" applyFont="1">
      <alignment/>
      <protection/>
    </xf>
    <xf numFmtId="0" fontId="0" fillId="0" borderId="0" xfId="69" applyFont="1">
      <alignment/>
      <protection/>
    </xf>
    <xf numFmtId="3" fontId="0" fillId="0" borderId="0" xfId="69" applyNumberFormat="1" applyFont="1">
      <alignment/>
      <protection/>
    </xf>
    <xf numFmtId="3" fontId="2" fillId="0" borderId="0" xfId="69" applyNumberFormat="1" applyFont="1" applyAlignment="1">
      <alignment/>
      <protection/>
    </xf>
    <xf numFmtId="0" fontId="0" fillId="0" borderId="0" xfId="69" applyFont="1" applyAlignment="1">
      <alignment/>
      <protection/>
    </xf>
    <xf numFmtId="3" fontId="0" fillId="0" borderId="10" xfId="69" applyNumberFormat="1" applyFont="1" applyBorder="1">
      <alignment/>
      <protection/>
    </xf>
    <xf numFmtId="0" fontId="0" fillId="0" borderId="11" xfId="69" applyFont="1" applyBorder="1">
      <alignment/>
      <protection/>
    </xf>
    <xf numFmtId="3" fontId="0" fillId="0" borderId="15" xfId="69" applyNumberFormat="1" applyFont="1" applyBorder="1">
      <alignment/>
      <protection/>
    </xf>
    <xf numFmtId="0" fontId="0" fillId="0" borderId="12" xfId="69" applyFont="1" applyBorder="1">
      <alignment/>
      <protection/>
    </xf>
    <xf numFmtId="0" fontId="0" fillId="0" borderId="13" xfId="69" applyFont="1" applyBorder="1">
      <alignment/>
      <protection/>
    </xf>
    <xf numFmtId="164" fontId="0" fillId="0" borderId="12" xfId="69" applyNumberFormat="1" applyFont="1" applyBorder="1">
      <alignment/>
      <protection/>
    </xf>
    <xf numFmtId="3" fontId="2" fillId="0" borderId="0" xfId="69" applyNumberFormat="1" applyFont="1" applyAlignment="1">
      <alignment horizontal="right"/>
      <protection/>
    </xf>
    <xf numFmtId="164" fontId="2" fillId="0" borderId="13" xfId="69" applyNumberFormat="1" applyFont="1" applyBorder="1">
      <alignment/>
      <protection/>
    </xf>
    <xf numFmtId="0" fontId="2" fillId="0" borderId="0" xfId="69" applyFont="1">
      <alignment/>
      <protection/>
    </xf>
    <xf numFmtId="3" fontId="0" fillId="0" borderId="0" xfId="69" applyNumberFormat="1" applyFont="1" applyBorder="1">
      <alignment/>
      <protection/>
    </xf>
    <xf numFmtId="164" fontId="2" fillId="0" borderId="12" xfId="69" applyNumberFormat="1" applyFont="1" applyBorder="1">
      <alignment/>
      <protection/>
    </xf>
    <xf numFmtId="3" fontId="0" fillId="0" borderId="0" xfId="0" applyNumberFormat="1" applyFont="1" applyBorder="1" applyAlignment="1">
      <alignment horizontal="centerContinuous"/>
    </xf>
    <xf numFmtId="3" fontId="2" fillId="0" borderId="0" xfId="72" applyNumberFormat="1" applyFont="1">
      <alignment/>
      <protection/>
    </xf>
    <xf numFmtId="0" fontId="0" fillId="0" borderId="0" xfId="72" applyFont="1">
      <alignment/>
      <protection/>
    </xf>
    <xf numFmtId="3" fontId="0" fillId="0" borderId="0" xfId="72" applyNumberFormat="1" applyFont="1">
      <alignment/>
      <protection/>
    </xf>
    <xf numFmtId="3" fontId="2" fillId="0" borderId="0" xfId="72" applyNumberFormat="1" applyFont="1" applyAlignment="1">
      <alignment/>
      <protection/>
    </xf>
    <xf numFmtId="0" fontId="0" fillId="0" borderId="0" xfId="72" applyFont="1" applyAlignment="1">
      <alignment/>
      <protection/>
    </xf>
    <xf numFmtId="3" fontId="0" fillId="0" borderId="10" xfId="72" applyNumberFormat="1" applyFont="1" applyBorder="1">
      <alignment/>
      <protection/>
    </xf>
    <xf numFmtId="0" fontId="0" fillId="0" borderId="11" xfId="72" applyFont="1" applyBorder="1">
      <alignment/>
      <protection/>
    </xf>
    <xf numFmtId="3" fontId="0" fillId="0" borderId="0" xfId="72" applyNumberFormat="1" applyFont="1" applyBorder="1" applyAlignment="1">
      <alignment horizontal="center"/>
      <protection/>
    </xf>
    <xf numFmtId="0" fontId="0" fillId="0" borderId="12" xfId="72" applyFont="1" applyBorder="1" applyAlignment="1">
      <alignment horizontal="center"/>
      <protection/>
    </xf>
    <xf numFmtId="0" fontId="0" fillId="0" borderId="0" xfId="72" applyFont="1" applyAlignment="1">
      <alignment horizontal="center"/>
      <protection/>
    </xf>
    <xf numFmtId="3" fontId="0" fillId="0" borderId="15" xfId="72" applyNumberFormat="1" applyFont="1" applyBorder="1">
      <alignment/>
      <protection/>
    </xf>
    <xf numFmtId="0" fontId="0" fillId="0" borderId="12" xfId="72" applyFont="1" applyBorder="1">
      <alignment/>
      <protection/>
    </xf>
    <xf numFmtId="0" fontId="0" fillId="0" borderId="13" xfId="72" applyFont="1" applyBorder="1">
      <alignment/>
      <protection/>
    </xf>
    <xf numFmtId="164" fontId="0" fillId="0" borderId="12" xfId="72" applyNumberFormat="1" applyFont="1" applyBorder="1">
      <alignment/>
      <protection/>
    </xf>
    <xf numFmtId="3" fontId="2" fillId="0" borderId="0" xfId="72" applyNumberFormat="1" applyFont="1" applyAlignment="1">
      <alignment horizontal="right"/>
      <protection/>
    </xf>
    <xf numFmtId="164" fontId="2" fillId="0" borderId="13" xfId="72" applyNumberFormat="1" applyFont="1" applyBorder="1">
      <alignment/>
      <protection/>
    </xf>
    <xf numFmtId="0" fontId="2" fillId="0" borderId="0" xfId="72" applyFont="1">
      <alignment/>
      <protection/>
    </xf>
    <xf numFmtId="3" fontId="0" fillId="0" borderId="0" xfId="72" applyNumberFormat="1" applyFont="1" applyBorder="1">
      <alignment/>
      <protection/>
    </xf>
    <xf numFmtId="164" fontId="2" fillId="0" borderId="12" xfId="72" applyNumberFormat="1" applyFont="1" applyBorder="1">
      <alignment/>
      <protection/>
    </xf>
    <xf numFmtId="3" fontId="0" fillId="0" borderId="11" xfId="70" applyNumberFormat="1" applyFont="1" applyBorder="1" applyAlignment="1">
      <alignment horizontal="centerContinuous" vertical="center"/>
      <protection/>
    </xf>
    <xf numFmtId="3" fontId="0" fillId="0" borderId="10" xfId="70" applyNumberFormat="1" applyFont="1" applyBorder="1" applyAlignment="1">
      <alignment horizontal="centerContinuous" vertical="center"/>
      <protection/>
    </xf>
    <xf numFmtId="3" fontId="0" fillId="0" borderId="13" xfId="70" applyNumberFormat="1" applyFont="1" applyBorder="1" applyAlignment="1">
      <alignment horizontal="centerContinuous" vertical="center"/>
      <protection/>
    </xf>
    <xf numFmtId="3" fontId="0" fillId="0" borderId="14" xfId="70" applyNumberFormat="1" applyFont="1" applyBorder="1" applyAlignment="1">
      <alignment horizontal="centerContinuous" vertical="center"/>
      <protection/>
    </xf>
    <xf numFmtId="3" fontId="0" fillId="0" borderId="11" xfId="0" applyNumberFormat="1" applyFont="1" applyBorder="1" applyAlignment="1">
      <alignment horizontal="centerContinuous" vertical="center"/>
    </xf>
    <xf numFmtId="3" fontId="0" fillId="0" borderId="10" xfId="0" applyNumberFormat="1" applyFont="1" applyBorder="1" applyAlignment="1">
      <alignment horizontal="centerContinuous" vertical="center"/>
    </xf>
    <xf numFmtId="3" fontId="0" fillId="0" borderId="13" xfId="0" applyNumberFormat="1" applyFont="1" applyBorder="1" applyAlignment="1">
      <alignment horizontal="centerContinuous" vertical="center"/>
    </xf>
    <xf numFmtId="3" fontId="0" fillId="0" borderId="14" xfId="0" applyNumberFormat="1" applyFont="1" applyBorder="1" applyAlignment="1">
      <alignment horizontal="centerContinuous" vertical="center"/>
    </xf>
    <xf numFmtId="0" fontId="0" fillId="0" borderId="0" xfId="0" applyFont="1" applyAlignment="1">
      <alignment horizontal="center"/>
    </xf>
    <xf numFmtId="164" fontId="0" fillId="0" borderId="16" xfId="0" applyNumberFormat="1" applyFont="1" applyBorder="1" applyAlignment="1">
      <alignment horizontal="center"/>
    </xf>
    <xf numFmtId="164" fontId="0" fillId="0" borderId="17" xfId="0" applyNumberFormat="1" applyFont="1" applyBorder="1" applyAlignment="1">
      <alignment horizontal="center"/>
    </xf>
    <xf numFmtId="3" fontId="0" fillId="0" borderId="15" xfId="71" applyNumberFormat="1" applyFont="1" applyBorder="1" applyAlignment="1">
      <alignment horizontal="center"/>
      <protection/>
    </xf>
    <xf numFmtId="0" fontId="0" fillId="0" borderId="0" xfId="71" applyFont="1" applyAlignment="1">
      <alignment horizontal="center"/>
      <protection/>
    </xf>
    <xf numFmtId="164" fontId="2" fillId="0" borderId="18" xfId="70" applyNumberFormat="1" applyFont="1" applyBorder="1">
      <alignment/>
      <protection/>
    </xf>
    <xf numFmtId="164" fontId="0" fillId="0" borderId="0" xfId="71" applyNumberFormat="1" applyFont="1" applyBorder="1">
      <alignment/>
      <protection/>
    </xf>
    <xf numFmtId="164" fontId="0" fillId="0" borderId="0" xfId="71" applyNumberFormat="1" applyFont="1" applyBorder="1" applyAlignment="1">
      <alignment horizontal="right"/>
      <protection/>
    </xf>
    <xf numFmtId="164" fontId="0" fillId="0" borderId="0" xfId="70" applyNumberFormat="1" applyFont="1">
      <alignment/>
      <protection/>
    </xf>
    <xf numFmtId="164" fontId="2" fillId="0" borderId="12" xfId="0" applyNumberFormat="1" applyFont="1" applyBorder="1" applyAlignment="1">
      <alignment/>
    </xf>
    <xf numFmtId="164" fontId="2" fillId="0" borderId="0" xfId="0" applyNumberFormat="1" applyFont="1" applyAlignment="1">
      <alignment/>
    </xf>
    <xf numFmtId="164" fontId="2" fillId="0" borderId="0" xfId="0" applyNumberFormat="1" applyFont="1" applyBorder="1" applyAlignment="1">
      <alignment horizontal="right"/>
    </xf>
    <xf numFmtId="164" fontId="2" fillId="0" borderId="12" xfId="0" applyNumberFormat="1" applyFont="1" applyBorder="1" applyAlignment="1">
      <alignment horizontal="right"/>
    </xf>
    <xf numFmtId="0" fontId="3" fillId="0" borderId="14" xfId="67" applyBorder="1">
      <alignment/>
      <protection/>
    </xf>
    <xf numFmtId="164" fontId="0" fillId="0" borderId="13" xfId="67" applyNumberFormat="1" applyFont="1" applyBorder="1">
      <alignment/>
      <protection/>
    </xf>
    <xf numFmtId="0" fontId="3" fillId="0" borderId="0" xfId="68" applyBorder="1">
      <alignment/>
      <protection/>
    </xf>
    <xf numFmtId="3" fontId="2" fillId="0" borderId="15" xfId="68" applyNumberFormat="1" applyFont="1" applyBorder="1" applyAlignment="1">
      <alignment horizontal="right"/>
      <protection/>
    </xf>
    <xf numFmtId="164" fontId="2" fillId="0" borderId="16" xfId="68" applyNumberFormat="1" applyFont="1" applyBorder="1">
      <alignment/>
      <protection/>
    </xf>
    <xf numFmtId="0" fontId="4" fillId="0" borderId="0" xfId="0" applyFont="1" applyAlignment="1">
      <alignment/>
    </xf>
    <xf numFmtId="3" fontId="0" fillId="0" borderId="16" xfId="0" applyNumberFormat="1" applyFont="1" applyBorder="1" applyAlignment="1">
      <alignment horizontal="center"/>
    </xf>
    <xf numFmtId="3" fontId="0" fillId="0" borderId="17" xfId="0" applyNumberFormat="1" applyFont="1" applyBorder="1" applyAlignment="1">
      <alignment horizontal="center"/>
    </xf>
    <xf numFmtId="3" fontId="0" fillId="0" borderId="16" xfId="70" applyNumberFormat="1" applyFont="1" applyBorder="1" applyAlignment="1">
      <alignment horizontal="right" vertical="center"/>
      <protection/>
    </xf>
    <xf numFmtId="3" fontId="0" fillId="0" borderId="17" xfId="70" applyNumberFormat="1" applyFont="1" applyBorder="1" applyAlignment="1">
      <alignment horizontal="right" vertical="center"/>
      <protection/>
    </xf>
    <xf numFmtId="3" fontId="0" fillId="0" borderId="16" xfId="71" applyNumberFormat="1" applyFont="1" applyBorder="1" applyAlignment="1">
      <alignment horizontal="center"/>
      <protection/>
    </xf>
    <xf numFmtId="3" fontId="0" fillId="0" borderId="17" xfId="71" applyNumberFormat="1" applyFont="1" applyBorder="1" applyAlignment="1">
      <alignment horizontal="center"/>
      <protection/>
    </xf>
    <xf numFmtId="3" fontId="0" fillId="0" borderId="16" xfId="0" applyNumberFormat="1" applyFont="1" applyBorder="1" applyAlignment="1">
      <alignment horizontal="center" vertical="center"/>
    </xf>
    <xf numFmtId="3" fontId="0" fillId="0" borderId="17" xfId="0" applyNumberFormat="1" applyFont="1" applyBorder="1" applyAlignment="1">
      <alignment horizontal="center" vertical="center"/>
    </xf>
    <xf numFmtId="0" fontId="3" fillId="0" borderId="14" xfId="69" applyBorder="1">
      <alignment/>
      <protection/>
    </xf>
    <xf numFmtId="164" fontId="0" fillId="0" borderId="13" xfId="69" applyNumberFormat="1" applyFont="1" applyBorder="1">
      <alignment/>
      <protection/>
    </xf>
    <xf numFmtId="0" fontId="3" fillId="0" borderId="14" xfId="72" applyBorder="1">
      <alignment/>
      <protection/>
    </xf>
    <xf numFmtId="164" fontId="0" fillId="0" borderId="13" xfId="72" applyNumberFormat="1" applyFont="1" applyBorder="1">
      <alignment/>
      <protection/>
    </xf>
    <xf numFmtId="164" fontId="0" fillId="0" borderId="18" xfId="0" applyNumberFormat="1" applyFont="1" applyBorder="1" applyAlignment="1">
      <alignment/>
    </xf>
    <xf numFmtId="164" fontId="0" fillId="0" borderId="19" xfId="0" applyNumberFormat="1" applyFont="1" applyBorder="1" applyAlignment="1">
      <alignment/>
    </xf>
    <xf numFmtId="164" fontId="0" fillId="0" borderId="18" xfId="0" applyNumberFormat="1" applyFont="1" applyBorder="1" applyAlignment="1">
      <alignment horizontal="right"/>
    </xf>
    <xf numFmtId="164" fontId="0" fillId="0" borderId="12" xfId="0" applyNumberFormat="1" applyBorder="1" applyAlignment="1">
      <alignment/>
    </xf>
    <xf numFmtId="164" fontId="0" fillId="0" borderId="0" xfId="0" applyNumberFormat="1" applyBorder="1" applyAlignment="1">
      <alignment/>
    </xf>
    <xf numFmtId="164" fontId="0" fillId="0" borderId="0" xfId="0" applyNumberFormat="1" applyAlignment="1">
      <alignment/>
    </xf>
    <xf numFmtId="164" fontId="0" fillId="0" borderId="20" xfId="0" applyNumberFormat="1" applyBorder="1" applyAlignment="1">
      <alignment/>
    </xf>
    <xf numFmtId="164" fontId="0" fillId="0" borderId="15" xfId="0" applyNumberFormat="1" applyBorder="1" applyAlignment="1">
      <alignment/>
    </xf>
    <xf numFmtId="3" fontId="0" fillId="0" borderId="15" xfId="0" applyNumberFormat="1" applyFont="1" applyBorder="1" applyAlignment="1">
      <alignment horizontal="left"/>
    </xf>
    <xf numFmtId="3" fontId="2" fillId="0" borderId="18" xfId="70" applyNumberFormat="1" applyFont="1" applyBorder="1">
      <alignment/>
      <protection/>
    </xf>
    <xf numFmtId="164" fontId="0" fillId="0" borderId="18" xfId="70" applyNumberFormat="1" applyFont="1" applyBorder="1">
      <alignment/>
      <protection/>
    </xf>
    <xf numFmtId="0" fontId="2" fillId="0" borderId="18" xfId="70" applyFont="1" applyBorder="1" applyAlignment="1">
      <alignment horizontal="right"/>
      <protection/>
    </xf>
    <xf numFmtId="164" fontId="0" fillId="0" borderId="0" xfId="70" applyNumberFormat="1" applyFont="1" applyBorder="1">
      <alignment/>
      <protection/>
    </xf>
    <xf numFmtId="3" fontId="2" fillId="0" borderId="0" xfId="0" applyNumberFormat="1" applyFont="1" applyAlignment="1">
      <alignment horizontal="left"/>
    </xf>
    <xf numFmtId="3" fontId="2" fillId="0" borderId="0" xfId="0" applyNumberFormat="1" applyFont="1" applyAlignment="1">
      <alignment horizontal="right" wrapText="1" shrinkToFit="1"/>
    </xf>
    <xf numFmtId="164" fontId="2" fillId="0" borderId="18" xfId="0" applyNumberFormat="1" applyFont="1" applyBorder="1" applyAlignment="1">
      <alignment/>
    </xf>
    <xf numFmtId="3" fontId="2" fillId="0" borderId="0" xfId="67" applyNumberFormat="1" applyFont="1" applyAlignment="1">
      <alignment horizontal="left"/>
      <protection/>
    </xf>
    <xf numFmtId="164" fontId="2" fillId="0" borderId="12" xfId="68" applyNumberFormat="1" applyFont="1" applyBorder="1">
      <alignment/>
      <protection/>
    </xf>
    <xf numFmtId="3" fontId="2" fillId="0" borderId="18" xfId="70" applyNumberFormat="1" applyFont="1" applyBorder="1" applyAlignment="1">
      <alignment horizontal="right" wrapText="1" shrinkToFit="1"/>
      <protection/>
    </xf>
    <xf numFmtId="164" fontId="0" fillId="0" borderId="18" xfId="71" applyNumberFormat="1" applyFont="1" applyBorder="1">
      <alignment/>
      <protection/>
    </xf>
    <xf numFmtId="164" fontId="2" fillId="0" borderId="21" xfId="0" applyNumberFormat="1" applyFont="1" applyBorder="1" applyAlignment="1">
      <alignment/>
    </xf>
    <xf numFmtId="164" fontId="2" fillId="0" borderId="21" xfId="0" applyNumberFormat="1" applyFont="1" applyBorder="1" applyAlignment="1">
      <alignment horizontal="right"/>
    </xf>
    <xf numFmtId="0" fontId="3" fillId="0" borderId="0" xfId="67" applyBorder="1">
      <alignment/>
      <protection/>
    </xf>
    <xf numFmtId="0" fontId="2" fillId="0" borderId="0" xfId="0" applyFont="1" applyAlignment="1">
      <alignment/>
    </xf>
    <xf numFmtId="0" fontId="0" fillId="0" borderId="0" xfId="0" applyFont="1" applyAlignment="1">
      <alignment/>
    </xf>
    <xf numFmtId="0" fontId="4" fillId="0" borderId="0" xfId="67" applyFont="1">
      <alignment/>
      <protection/>
    </xf>
    <xf numFmtId="0" fontId="4" fillId="0" borderId="0" xfId="70" applyFont="1">
      <alignment/>
      <protection/>
    </xf>
    <xf numFmtId="0" fontId="4" fillId="0" borderId="0" xfId="71" applyFont="1">
      <alignment/>
      <protection/>
    </xf>
    <xf numFmtId="0" fontId="4" fillId="0" borderId="0" xfId="69" applyFont="1">
      <alignment/>
      <protection/>
    </xf>
    <xf numFmtId="0" fontId="9" fillId="0" borderId="0" xfId="0" applyFont="1" applyAlignment="1">
      <alignment/>
    </xf>
    <xf numFmtId="0" fontId="0" fillId="0" borderId="12" xfId="72" applyFont="1" applyBorder="1" applyAlignment="1">
      <alignment horizontal="center"/>
      <protection/>
    </xf>
    <xf numFmtId="3" fontId="0" fillId="0" borderId="0" xfId="71" applyNumberFormat="1" applyFont="1">
      <alignment/>
      <protection/>
    </xf>
    <xf numFmtId="164" fontId="0" fillId="0" borderId="0" xfId="70" applyNumberFormat="1" applyFont="1">
      <alignment/>
      <protection/>
    </xf>
    <xf numFmtId="164" fontId="53" fillId="0" borderId="0" xfId="0" applyNumberFormat="1" applyFont="1" applyAlignment="1">
      <alignment/>
    </xf>
    <xf numFmtId="0" fontId="53" fillId="0" borderId="0" xfId="0" applyFont="1" applyAlignment="1">
      <alignment/>
    </xf>
    <xf numFmtId="0" fontId="53" fillId="0" borderId="0" xfId="48" applyFont="1" applyAlignment="1" applyProtection="1">
      <alignment/>
      <protection/>
    </xf>
    <xf numFmtId="0" fontId="0" fillId="0" borderId="0" xfId="67" applyFont="1">
      <alignment/>
      <protection/>
    </xf>
    <xf numFmtId="3" fontId="0" fillId="0" borderId="11" xfId="70" applyNumberFormat="1" applyFont="1" applyBorder="1" applyAlignment="1">
      <alignment horizontal="centerContinuous" vertical="center"/>
      <protection/>
    </xf>
    <xf numFmtId="0" fontId="0" fillId="0" borderId="0" xfId="70" applyFont="1">
      <alignment/>
      <protection/>
    </xf>
    <xf numFmtId="3" fontId="0" fillId="0" borderId="0" xfId="71" applyNumberFormat="1" applyFont="1">
      <alignment/>
      <protection/>
    </xf>
    <xf numFmtId="3" fontId="0" fillId="0" borderId="11" xfId="0" applyNumberFormat="1" applyFont="1" applyBorder="1" applyAlignment="1">
      <alignment horizontal="centerContinuous" vertical="center"/>
    </xf>
    <xf numFmtId="0" fontId="10" fillId="0" borderId="0" xfId="0" applyFont="1" applyAlignment="1">
      <alignment vertical="center"/>
    </xf>
    <xf numFmtId="0" fontId="54" fillId="0" borderId="0" xfId="0" applyFont="1" applyAlignment="1">
      <alignment vertical="center"/>
    </xf>
    <xf numFmtId="0" fontId="54" fillId="0" borderId="0" xfId="0" applyFont="1" applyAlignment="1">
      <alignment horizontal="justify" vertical="center"/>
    </xf>
    <xf numFmtId="0" fontId="10" fillId="0" borderId="0" xfId="0" applyFont="1" applyAlignment="1">
      <alignment horizontal="justify" vertical="center"/>
    </xf>
    <xf numFmtId="0" fontId="55" fillId="0" borderId="0" xfId="0" applyFont="1" applyAlignment="1">
      <alignment vertical="center"/>
    </xf>
    <xf numFmtId="0" fontId="56" fillId="0" borderId="0" xfId="0" applyFont="1" applyAlignment="1">
      <alignment vertical="center"/>
    </xf>
    <xf numFmtId="0" fontId="0" fillId="0" borderId="0" xfId="0" applyFont="1" applyAlignment="1">
      <alignment horizontal="justify"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54" fillId="0" borderId="0" xfId="0" applyFont="1" applyAlignment="1">
      <alignment vertical="center" wrapText="1"/>
    </xf>
    <xf numFmtId="0" fontId="0" fillId="0" borderId="0" xfId="0" applyFont="1" applyFill="1" applyAlignment="1">
      <alignment wrapText="1"/>
    </xf>
    <xf numFmtId="0" fontId="0" fillId="0" borderId="0" xfId="0" applyFont="1" applyFill="1" applyAlignment="1">
      <alignment/>
    </xf>
    <xf numFmtId="0" fontId="0" fillId="0" borderId="0" xfId="0" applyFill="1" applyAlignment="1">
      <alignment/>
    </xf>
    <xf numFmtId="3" fontId="2" fillId="0" borderId="18" xfId="70" applyNumberFormat="1" applyFont="1" applyBorder="1" applyAlignment="1">
      <alignment horizontal="right" wrapText="1" shrinkToFit="1"/>
      <protection/>
    </xf>
    <xf numFmtId="0" fontId="0" fillId="0" borderId="0" xfId="0" applyNumberFormat="1" applyFont="1" applyAlignment="1">
      <alignment/>
    </xf>
    <xf numFmtId="0" fontId="0" fillId="0" borderId="0" xfId="0" applyNumberFormat="1" applyAlignment="1">
      <alignment/>
    </xf>
    <xf numFmtId="3" fontId="0" fillId="0" borderId="18" xfId="71" applyNumberFormat="1" applyFont="1" applyBorder="1">
      <alignment/>
      <protection/>
    </xf>
    <xf numFmtId="3" fontId="0" fillId="0" borderId="15" xfId="68" applyNumberFormat="1" applyFont="1" applyBorder="1" applyProtection="1">
      <alignment/>
      <protection locked="0"/>
    </xf>
    <xf numFmtId="0" fontId="0" fillId="0" borderId="12" xfId="68" applyFont="1" applyBorder="1" applyProtection="1">
      <alignment/>
      <protection locked="0"/>
    </xf>
    <xf numFmtId="0" fontId="0" fillId="0" borderId="0" xfId="68" applyFont="1" applyProtection="1">
      <alignment/>
      <protection locked="0"/>
    </xf>
    <xf numFmtId="0" fontId="4" fillId="0" borderId="0" xfId="72" applyFont="1">
      <alignment/>
      <protection/>
    </xf>
    <xf numFmtId="3" fontId="2" fillId="0" borderId="0" xfId="0" applyNumberFormat="1" applyFont="1" applyAlignment="1">
      <alignment horizontal="center"/>
    </xf>
    <xf numFmtId="3" fontId="2" fillId="0" borderId="0" xfId="67" applyNumberFormat="1" applyFont="1" applyAlignment="1">
      <alignment horizontal="center"/>
      <protection/>
    </xf>
    <xf numFmtId="3" fontId="2" fillId="0" borderId="0" xfId="67" applyNumberFormat="1" applyFont="1" applyAlignment="1">
      <alignment horizontal="center"/>
      <protection/>
    </xf>
    <xf numFmtId="3" fontId="2" fillId="0" borderId="0" xfId="68" applyNumberFormat="1" applyFont="1" applyAlignment="1">
      <alignment horizontal="center"/>
      <protection/>
    </xf>
    <xf numFmtId="3" fontId="2" fillId="0" borderId="0" xfId="68" applyNumberFormat="1" applyFont="1" applyAlignment="1">
      <alignment horizontal="center"/>
      <protection/>
    </xf>
    <xf numFmtId="3" fontId="2" fillId="0" borderId="0" xfId="69" applyNumberFormat="1" applyFont="1" applyAlignment="1">
      <alignment horizontal="center"/>
      <protection/>
    </xf>
    <xf numFmtId="3" fontId="2" fillId="0" borderId="0" xfId="72" applyNumberFormat="1" applyFont="1" applyAlignment="1">
      <alignment horizontal="center"/>
      <protection/>
    </xf>
  </cellXfs>
  <cellStyles count="66">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yperlink" xfId="48"/>
    <cellStyle name="Invoer" xfId="49"/>
    <cellStyle name="Comma" xfId="50"/>
    <cellStyle name="Comma [0]" xfId="51"/>
    <cellStyle name="komma1nul" xfId="52"/>
    <cellStyle name="komma2nul" xfId="53"/>
    <cellStyle name="Kop 1" xfId="54"/>
    <cellStyle name="Kop 2" xfId="55"/>
    <cellStyle name="Kop 3" xfId="56"/>
    <cellStyle name="Kop 4" xfId="57"/>
    <cellStyle name="Neutraal" xfId="58"/>
    <cellStyle name="nieuw" xfId="59"/>
    <cellStyle name="Notitie" xfId="60"/>
    <cellStyle name="Ongeldig" xfId="61"/>
    <cellStyle name="perc1nul" xfId="62"/>
    <cellStyle name="perc2nul" xfId="63"/>
    <cellStyle name="perc3nul" xfId="64"/>
    <cellStyle name="perc4" xfId="65"/>
    <cellStyle name="Percent" xfId="66"/>
    <cellStyle name="Standaard_96palg02" xfId="67"/>
    <cellStyle name="Standaard_96palg03" xfId="68"/>
    <cellStyle name="Standaard_96palg05 (2)" xfId="69"/>
    <cellStyle name="Standaard_96palg06" xfId="70"/>
    <cellStyle name="Standaard_96palg07" xfId="71"/>
    <cellStyle name="Standaard_96palg09 (2)" xfId="72"/>
    <cellStyle name="Titel" xfId="73"/>
    <cellStyle name="Totaal" xfId="74"/>
    <cellStyle name="Uitvoer" xfId="75"/>
    <cellStyle name="Currency" xfId="76"/>
    <cellStyle name="Currency [0]" xfId="77"/>
    <cellStyle name="Verklarende tekst" xfId="78"/>
    <cellStyle name="Waarschuwingstekst"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xdr:col>
      <xdr:colOff>19050</xdr:colOff>
      <xdr:row>112</xdr:row>
      <xdr:rowOff>123825</xdr:rowOff>
    </xdr:to>
    <xdr:sp>
      <xdr:nvSpPr>
        <xdr:cNvPr id="1" name="Tekstvak 1"/>
        <xdr:cNvSpPr txBox="1">
          <a:spLocks noChangeArrowheads="1"/>
        </xdr:cNvSpPr>
      </xdr:nvSpPr>
      <xdr:spPr>
        <a:xfrm>
          <a:off x="38100" y="9525"/>
          <a:ext cx="8334375" cy="18402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TOELICHTING ONDERWIJSPERSONEEL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de personeelsstatistieken wordt enkel het personeel geregistreerd dat ofwel rechtstreeks door het Beleidsdomein Onderwijs en Vorming wordt betaald, ofwel waarvan de lonen ten laste zijn van de werkingsenveloppe van het hoger onderwijs. Dit impliceert dat het meester-, vak- en dienstpersoneel van het gesubsidieerd onderwijs niet opgenomen is in de statistieken. De gesubsidieerde contractuelen worden ook buiten beschouwing gelaten, omdat deze personeelsleden niet volledig door het Beleidsdomein Onderwijs en Vorming worden betaald. 
</a:t>
          </a:r>
          <a:r>
            <a:rPr lang="en-US" cap="none" sz="1100" b="0" i="0" u="none" baseline="0">
              <a:solidFill>
                <a:srgbClr val="000000"/>
              </a:solidFill>
              <a:latin typeface="Calibri"/>
              <a:ea typeface="Calibri"/>
              <a:cs typeface="Calibri"/>
            </a:rPr>
            <a:t>Het personeel dat geniet van het stelsel 'terbeschikkingstelling voorafgaand aan het rustpensioen' (TBS+) is opgenomen in deze statistieken. Alle personeelsgegevens hebben betrekking op de maand januari, zoals gekend in juni 2017.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Bestuurs- en onderwijzend personeel en andere personeelscategorieën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Binnen het onderwijspersoneel wordt een onderscheid gemaakt tussen enerzijds het </a:t>
          </a:r>
          <a:r>
            <a:rPr lang="en-US" cap="none" sz="1100" b="0" i="1" u="none" baseline="0">
              <a:solidFill>
                <a:srgbClr val="000000"/>
              </a:solidFill>
              <a:latin typeface="Calibri"/>
              <a:ea typeface="Calibri"/>
              <a:cs typeface="Calibri"/>
            </a:rPr>
            <a:t>bestuurs- en onderwijzend personeel</a:t>
          </a:r>
          <a:r>
            <a:rPr lang="en-US" cap="none" sz="1100" b="0" i="0" u="none" baseline="0">
              <a:solidFill>
                <a:srgbClr val="000000"/>
              </a:solidFill>
              <a:latin typeface="Calibri"/>
              <a:ea typeface="Calibri"/>
              <a:cs typeface="Calibri"/>
            </a:rPr>
            <a:t> en anderzijds </a:t>
          </a:r>
          <a:r>
            <a:rPr lang="en-US" cap="none" sz="1100" b="0" i="1" u="none" baseline="0">
              <a:solidFill>
                <a:srgbClr val="000000"/>
              </a:solidFill>
              <a:latin typeface="Calibri"/>
              <a:ea typeface="Calibri"/>
              <a:cs typeface="Calibri"/>
            </a:rPr>
            <a:t>andere personeelscategorieën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Het </a:t>
          </a:r>
          <a:r>
            <a:rPr lang="en-US" cap="none" sz="1100" b="0" i="1" u="none" baseline="0">
              <a:solidFill>
                <a:srgbClr val="000000"/>
              </a:solidFill>
              <a:latin typeface="Calibri"/>
              <a:ea typeface="Calibri"/>
              <a:cs typeface="Calibri"/>
            </a:rPr>
            <a:t>bestuurspersoneel</a:t>
          </a:r>
          <a:r>
            <a:rPr lang="en-US" cap="none" sz="1100" b="0" i="0" u="none" baseline="0">
              <a:solidFill>
                <a:srgbClr val="000000"/>
              </a:solidFill>
              <a:latin typeface="Calibri"/>
              <a:ea typeface="Calibri"/>
              <a:cs typeface="Calibri"/>
            </a:rPr>
            <a:t> bestaat uit directeurs en adjunct-directeurs en nog enkele andere ambten. Het </a:t>
          </a:r>
          <a:r>
            <a:rPr lang="en-US" cap="none" sz="1100" b="0" i="1" u="none" baseline="0">
              <a:solidFill>
                <a:srgbClr val="000000"/>
              </a:solidFill>
              <a:latin typeface="Calibri"/>
              <a:ea typeface="Calibri"/>
              <a:cs typeface="Calibri"/>
            </a:rPr>
            <a:t>onderwijzend personeel</a:t>
          </a:r>
          <a:r>
            <a:rPr lang="en-US" cap="none" sz="1100" b="0" i="0" u="none" baseline="0">
              <a:solidFill>
                <a:srgbClr val="000000"/>
              </a:solidFill>
              <a:latin typeface="Calibri"/>
              <a:ea typeface="Calibri"/>
              <a:cs typeface="Calibri"/>
            </a:rPr>
            <a:t> vervult effectief een lesopdracht of is ter beschikking gesteld voorafgaand aan het rustpensioen of neemt een bonus. 
</a:t>
          </a:r>
          <a:r>
            <a:rPr lang="en-US" cap="none" sz="1100" b="0" i="0" u="none" baseline="0">
              <a:solidFill>
                <a:srgbClr val="000000"/>
              </a:solidFill>
              <a:latin typeface="Calibri"/>
              <a:ea typeface="Calibri"/>
              <a:cs typeface="Calibri"/>
            </a:rPr>
            <a:t>De </a:t>
          </a:r>
          <a:r>
            <a:rPr lang="en-US" cap="none" sz="1100" b="0" i="1" u="none" baseline="0">
              <a:solidFill>
                <a:srgbClr val="000000"/>
              </a:solidFill>
              <a:latin typeface="Calibri"/>
              <a:ea typeface="Calibri"/>
              <a:cs typeface="Calibri"/>
            </a:rPr>
            <a:t>andere personeelscategorieën</a:t>
          </a:r>
          <a:r>
            <a:rPr lang="en-US" cap="none" sz="1100" b="0" i="0" u="none" baseline="0">
              <a:solidFill>
                <a:srgbClr val="000000"/>
              </a:solidFill>
              <a:latin typeface="Calibri"/>
              <a:ea typeface="Calibri"/>
              <a:cs typeface="Calibri"/>
            </a:rPr>
            <a:t> bestaan uit het administratief personeel, het werkliedenpersoneel van het gemeenschapsonderwijs, het opvoedend hulppersoneel, het paramedisch personeel, het CLB- personeel, het inspectiepersoneel, het personeel pedagogische begeleiding, het personeel van de internaten en de kinderverzorgsters van het kleuteronderwijs.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Het hoger beroepsonderwijs behoort juridisch tot het hoger onderwijs. Hoger beroepsonderwijs kan worden ingericht door centra voor volwassenenonderwijs, hogescholen en scholen voor voltijds secundair onderwijs (HBO5-verpleegkunde). In 2016-2017 werd nog geen personeel hoger beroepsonderwijs betaald in de hogescholen.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Op 1 september 2009 werd de vierde graad verpleegkunde afgesplitst van het secundair onderwijs en ondergebracht in het hoger beroeps-onderwijs (HBO5). In 2016-2017 waren er 20 secundaire scholen die HBO5 verpleegkunde inrichtten. Vier daarvan richtten enkel HBO5 ver-pleegkunde in. De overige zestien scholen richtten, naast HBO5-verpleegkunde, ook (en hoofdzakelijk) voltijds gewoon secundair onderwijs in. 
</a:t>
          </a:r>
          <a:r>
            <a:rPr lang="en-US" cap="none" sz="1100" b="0" i="0" u="none" baseline="0">
              <a:solidFill>
                <a:srgbClr val="000000"/>
              </a:solidFill>
              <a:latin typeface="Calibri"/>
              <a:ea typeface="Calibri"/>
              <a:cs typeface="Calibri"/>
            </a:rPr>
            <a:t>Niet voor alle personeelscategorieën kan een onderscheid gemaakt worden tussen 'secundair onderwijs' en 'HBO5 verpleegkunde'. In de tabellen betekent dit het volgende:
</a:t>
          </a:r>
          <a:r>
            <a:rPr lang="en-US" cap="none" sz="1100" b="0" i="0" u="none" baseline="0">
              <a:solidFill>
                <a:srgbClr val="000000"/>
              </a:solidFill>
              <a:latin typeface="Calibri"/>
              <a:ea typeface="Calibri"/>
              <a:cs typeface="Calibri"/>
            </a:rPr>
            <a:t> - bestuurs- en onderwijzend personeel: het bestuurs- en onderwijzend personeel van de 4 scholen + het onderwijzend personeel van de 16 scholen waar zowel voltijds secundair onderwijs als HBO5-verpleegkunde werd ingericht, zijn in de data van HBO5 verpleegkunde vervat. Het bestuurspersoneel van deze 16 scholen is inbegrepen in de data van het voltijds gewoon secundair onderwijs.
</a:t>
          </a:r>
          <a:r>
            <a:rPr lang="en-US" cap="none" sz="1100" b="0" i="0" u="none" baseline="0">
              <a:solidFill>
                <a:srgbClr val="000000"/>
              </a:solidFill>
              <a:latin typeface="Calibri"/>
              <a:ea typeface="Calibri"/>
              <a:cs typeface="Calibri"/>
            </a:rPr>
            <a:t> - andere personeelscategorieën: 'andere personeelscategorieën' bevat voor HBO5 verpleegkunde enkel de gegevens van de 4 scholen die alleen HBO5 verpleegkunde inrichtten. De 'andere personeelscategorieën' van de 16 scholen waar zowel voltijds secundair onderwijs als HBO5 verpleegkunde werd ingericht, zijn meegeteld in de tabellen van het secundair onderwijs.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het kader van de integratieprocedure van het onderwijs van het lange type van de hogescholen in het universitair onderwijs zijn de personeelsleden van het integratiekader die door de Katholieke Universiteit Leuven en de Universiteit Gent zelf worden betaald vanaf 1 januari 2014 niet meer in de personeelsstatistieken van het hogescholenonderwijs opgenomen. In tegenstelling tot het academiejaar 2013-2014 zijn de personeelsleden van het integratiekader van de andere universiteiten niet meer in de statistieken van het personeel van de hogescholen opgenomen vanaf het academiejaar 2014-2015. Dit om dubbeltellingen te vermijden, want deze personeelsleden worden reeds vermeld in de tabellen van de universiteiten.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Fysieke personen en budgettaire fulltime-equivalenten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personeelsleden worden uitgedrukt in </a:t>
          </a:r>
          <a:r>
            <a:rPr lang="en-US" cap="none" sz="1100" b="0" i="1" u="none" baseline="0">
              <a:solidFill>
                <a:srgbClr val="000000"/>
              </a:solidFill>
              <a:latin typeface="Calibri"/>
              <a:ea typeface="Calibri"/>
              <a:cs typeface="Calibri"/>
            </a:rPr>
            <a:t>aantal fysieke personen</a:t>
          </a:r>
          <a:r>
            <a:rPr lang="en-US" cap="none" sz="1100" b="0" i="0" u="none" baseline="0">
              <a:solidFill>
                <a:srgbClr val="000000"/>
              </a:solidFill>
              <a:latin typeface="Calibri"/>
              <a:ea typeface="Calibri"/>
              <a:cs typeface="Calibri"/>
            </a:rPr>
            <a:t> en </a:t>
          </a:r>
          <a:r>
            <a:rPr lang="en-US" cap="none" sz="1100" b="0" i="1" u="none" baseline="0">
              <a:solidFill>
                <a:srgbClr val="000000"/>
              </a:solidFill>
              <a:latin typeface="Calibri"/>
              <a:ea typeface="Calibri"/>
              <a:cs typeface="Calibri"/>
            </a:rPr>
            <a:t>aantal budgettaire fulltime-equivalenten</a:t>
          </a:r>
          <a:r>
            <a:rPr lang="en-US" cap="none" sz="1100" b="0" i="0" u="none" baseline="0">
              <a:solidFill>
                <a:srgbClr val="000000"/>
              </a:solidFill>
              <a:latin typeface="Calibri"/>
              <a:ea typeface="Calibri"/>
              <a:cs typeface="Calibri"/>
            </a:rPr>
            <a:t>. Er wordt rekening gehouden met korte vervangingen. Alle vervangingen zitten dus in de tabellen fysieke personen en budgettaire fulltime-equivalenten. 
</a:t>
          </a:r>
          <a:r>
            <a:rPr lang="en-US" cap="none" sz="1100" b="0" i="0" u="none" baseline="0">
              <a:solidFill>
                <a:srgbClr val="000000"/>
              </a:solidFill>
              <a:latin typeface="Calibri"/>
              <a:ea typeface="Calibri"/>
              <a:cs typeface="Calibri"/>
            </a:rPr>
            <a:t>De </a:t>
          </a:r>
          <a:r>
            <a:rPr lang="en-US" cap="none" sz="1100" b="0" i="1" u="none" baseline="0">
              <a:solidFill>
                <a:srgbClr val="000000"/>
              </a:solidFill>
              <a:latin typeface="Calibri"/>
              <a:ea typeface="Calibri"/>
              <a:cs typeface="Calibri"/>
            </a:rPr>
            <a:t>fysieke personen</a:t>
          </a:r>
          <a:r>
            <a:rPr lang="en-US" cap="none" sz="1100" b="0" i="0" u="none" baseline="0">
              <a:solidFill>
                <a:srgbClr val="000000"/>
              </a:solidFill>
              <a:latin typeface="Calibri"/>
              <a:ea typeface="Calibri"/>
              <a:cs typeface="Calibri"/>
            </a:rPr>
            <a:t> worden geregistreerd in het onderwijsniveau en -net waar zij de grootste les-opdracht hebben. 
</a:t>
          </a:r>
          <a:r>
            <a:rPr lang="en-US" cap="none" sz="1100" b="0" i="0" u="none" baseline="0">
              <a:solidFill>
                <a:srgbClr val="000000"/>
              </a:solidFill>
              <a:latin typeface="Calibri"/>
              <a:ea typeface="Calibri"/>
              <a:cs typeface="Calibri"/>
            </a:rPr>
            <a:t>De </a:t>
          </a:r>
          <a:r>
            <a:rPr lang="en-US" cap="none" sz="1100" b="0" i="1" u="none" baseline="0">
              <a:solidFill>
                <a:srgbClr val="000000"/>
              </a:solidFill>
              <a:latin typeface="Calibri"/>
              <a:ea typeface="Calibri"/>
              <a:cs typeface="Calibri"/>
            </a:rPr>
            <a:t>budgettaire fulltime-equivalenten</a:t>
          </a:r>
          <a:r>
            <a:rPr lang="en-US" cap="none" sz="1100" b="0" i="0" u="none" baseline="0">
              <a:solidFill>
                <a:srgbClr val="000000"/>
              </a:solidFill>
              <a:latin typeface="Calibri"/>
              <a:ea typeface="Calibri"/>
              <a:cs typeface="Calibri"/>
            </a:rPr>
            <a:t> zijn het resultaat van de sommatie van alle deelopdrachten van alle personeelsleden (m.a.w. met inbegrip van de vervangingen van minder dan een jaar).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het hogescholenonderwijs zijn de lesopdrachten van de gastprofessoren en de mandaats-    vergoedingen niet opgenomen in de budgettaire fulltimes. Naast de detailgegevens voor het schooljaar 2016-2017 is er ook een historische reeks weergegeven vanaf het schooljaar 2009-2010. Door een staking in de maand januari 2012 kunnen de vermelde budgettaire fulltime-equivalenten voor januari 2012 lager uitvallen dan normaal.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het universitair onderwijs zijn de gastprofessoren, de vervroegd gepensioneerden en de gepensioneerde ZAP-leden die als bezoldigd emeritus verder blijven werken ten laste van de werkingsuitkeringen niet in het cijfermateriaal van het aantal fulltime-equivalenten opgenomen.
</a:t>
          </a:r>
          <a:r>
            <a:rPr lang="en-US" cap="none" sz="1100" b="0" i="0" u="none" baseline="0">
              <a:solidFill>
                <a:srgbClr val="000000"/>
              </a:solidFill>
              <a:latin typeface="Calibri"/>
              <a:ea typeface="Calibri"/>
              <a:cs typeface="Calibri"/>
            </a:rPr>
            <a:t>De tabel met betrekking tot de 'professionele  bachelors voor het onderwijs' en de 'masters'  wordt gebaseerd op de door de betrokkenen behaalde diploma's. (Zie deel 4 Personeel, hoofdstuk 3 Secundair onderwijs, 3,1 Budgettaire fulltime-equivalenten)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het bestuurs-en onderwijzend personeel en voor de andere personeelscategorieën zijn het aantal personen opgelijst die 60 jaar of ouder zijn en die nog werkzaam zijn in het onderwijs.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Bestuurspersoneel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Er worden afzonderlijke detailtabellen opgenomen met het bestuurspersoneel (Zie deel 4 Personeel, hoofdstuk 1 Algemeen overzicht, 1.3 Bestuurspersoneel).  In de tabellen van het bestuurs- en  onderwijzend personeel zit het bestuurspersoneel inbegrepen. Er wordt voor het volwassenonderwijs gebruik gemaakt van een nieuwe databank. 
</a:t>
          </a:r>
          <a:r>
            <a:rPr lang="en-US" cap="none" sz="1100" b="0" i="0" u="none" baseline="0">
              <a:solidFill>
                <a:srgbClr val="000000"/>
              </a:solidFill>
              <a:latin typeface="Calibri"/>
              <a:ea typeface="Calibri"/>
              <a:cs typeface="Calibri"/>
            </a:rPr>
            <a:t>Bij het volwassenonderwijs worden bij het 'bestuurspersoneel uitgedrukt in aantallen personen' enkel de personeelsleden in rekening gebracht die een budgettaire fulltime hebben van ten minste 50%. Op die manier wordt de vergelijkbaarheid met de vroegere databank gegarandeerd.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Terbeschikkingstelling voorafgaand aan het rustpensioen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Er worden aparte tabellen opgenomen met de terbeschikkingstelling voorafgaand aan het rustpensioen en de  bonus voor bestuurspersoneel, bestuurs- en onderwijzend personeel en 'andere' personeelscategorieën. In de gewone tabellen van bestuurspersoneel, bestuurs- en onderwijzend personeel en 'andere' personeel zitten de terbeschikkinggestelden voorafgaand aan  het rustpensioen en diegenen met bonus vervat. Vanaf het schooljaar  2012-2013 geldt een nieuwe regeling.
</a:t>
          </a:r>
          <a:r>
            <a:rPr lang="en-US" cap="none" sz="1100" b="0" i="0" u="none" baseline="0">
              <a:solidFill>
                <a:srgbClr val="000000"/>
              </a:solidFill>
              <a:latin typeface="Calibri"/>
              <a:ea typeface="Calibri"/>
              <a:cs typeface="Calibri"/>
            </a:rPr>
            <a:t>De regeling inzake TBS voorafgaand aan het pensioen voor het personeel van de hogescholen, al dan niet via de bonusregeling, hangt af van de geboortedatum van het betrokken personeelslid:
</a:t>
          </a:r>
          <a:r>
            <a:rPr lang="en-US" cap="none" sz="1100" b="1" i="1" u="sng" baseline="0">
              <a:solidFill>
                <a:srgbClr val="000000"/>
              </a:solidFill>
              <a:latin typeface="Calibri"/>
              <a:ea typeface="Calibri"/>
              <a:cs typeface="Calibri"/>
            </a:rPr>
            <a:t>Regeling voor het Hoger onderwijs</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Personeelsleden geboren vóór 1 oktober 1952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Deze personeelsleden kunnen gebruik maken van de bonusregeling zoals vermeld in hoofdstuk II, afdeling 2 van het besluit van 22 februari 2002  betreffende de terbeschikkingstelling wegens persoonlijke aangelegenheden voorafgaand aan het rustpensioen voor de personeelsleden van de hogescholen in de Vlaamse Gemeenschap en van de Hogere Zeevaartschool. Aan deze regeling is niets gewijzigd.
</a:t>
          </a:r>
          <a:r>
            <a:rPr lang="en-US" cap="none" sz="1100" b="0" i="1" u="none" baseline="0">
              <a:solidFill>
                <a:srgbClr val="000000"/>
              </a:solidFill>
              <a:latin typeface="Calibri"/>
              <a:ea typeface="Calibri"/>
              <a:cs typeface="Calibri"/>
            </a:rPr>
            <a:t>Personeelsleden geboren vanaf 1 oktober 1952 en voor 1 april 1954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Deze personeelsleden kunnen ten vroegste twee jaar voor zij recht hebben op een pensioen ten laste van de schatkist in de TBS-regeling instappen. De berekening van het wachtgeld gebeurt volgens de gewone regels.
</a:t>
          </a:r>
          <a:r>
            <a:rPr lang="en-US" cap="none" sz="1100" b="0" i="1" u="none" baseline="0">
              <a:solidFill>
                <a:srgbClr val="000000"/>
              </a:solidFill>
              <a:latin typeface="Calibri"/>
              <a:ea typeface="Calibri"/>
              <a:cs typeface="Calibri"/>
            </a:rPr>
            <a:t>Personeelsleden geboren vanaf 1 april 1954 en voor 1 januari 1957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Ook deze personeelsleden kunnen ten vroegste twee jaar voor zij recht hebben op een pensioen ten laste van de schatkist in de TBS-regeling instappen maar voor deze personeelsleden geldt er een vermindering van het wachtgeld. Wanneer de volledige gerechtigde periode van TBS wordt opgenomen, bedraagt het wachtgeld 75% van het wachtgeld volgens artikel 7 van het BVR van 22 februari 2002; wanneer ten hoogste 1 jaar TBS wordt genomen, bedraagt het wachtgeld 77,5% van het wachtgeld volgens artikel 7.
</a:t>
          </a:r>
          <a:r>
            <a:rPr lang="en-US" cap="none" sz="1100" b="0" i="1" u="none" baseline="0">
              <a:solidFill>
                <a:srgbClr val="000000"/>
              </a:solidFill>
              <a:latin typeface="Calibri"/>
              <a:ea typeface="Calibri"/>
              <a:cs typeface="Calibri"/>
            </a:rPr>
            <a:t>Personeelsleden geboren vanaf 1 januari 1957 en voor 1 januari 1958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Deze personeelsleden kunnen 1 jaar voor zij recht hebben op een pensioen ten laste van de schatkist in de TBS-regeling stappen, waarbij het wachtgeld wordt verminderd tot 75% van het wachtgeld volgens artikel 7 van het BVR van 22 februari 2002.
</a:t>
          </a:r>
          <a:r>
            <a:rPr lang="en-US" cap="none" sz="1100" b="0" i="1" u="none" baseline="0">
              <a:solidFill>
                <a:srgbClr val="000000"/>
              </a:solidFill>
              <a:latin typeface="Calibri"/>
              <a:ea typeface="Calibri"/>
              <a:cs typeface="Calibri"/>
            </a:rPr>
            <a:t>Personeelsleden geboren vanaf 1 januari 1958 of later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Deze personeelsleden hebben geen recht meer op een TBS.
</a:t>
          </a:r>
          <a:r>
            <a:rPr lang="en-US" cap="none" sz="1100" b="1" i="1" u="sng" baseline="0">
              <a:solidFill>
                <a:srgbClr val="000000"/>
              </a:solidFill>
              <a:latin typeface="Calibri"/>
              <a:ea typeface="Calibri"/>
              <a:cs typeface="Calibri"/>
            </a:rPr>
            <a:t>Regeling voor ander onderwijs dan Hoger onderwijs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Generieke regeling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kleuteronderwijzers die geboren zijn vanaf 1 januari 1959, hebben nog 2 jaar recht op een TBS. Voor de overige personeelsleden (alle personeelsleden met uitzondering van de kleuteronderwijzers) die geboren zijn vanaf 1 januari 1958, wordt de TBS afgeschaft. In afwachting dat de voormelde maatregelen van kracht worden, is er een overgangsregeling voorzien die de duur van de TBS gradueel afbouwt. 
</a:t>
          </a:r>
          <a:r>
            <a:rPr lang="en-US" cap="none" sz="1100" b="1" i="0" u="none" baseline="0">
              <a:solidFill>
                <a:srgbClr val="000000"/>
              </a:solidFill>
              <a:latin typeface="Calibri"/>
              <a:ea typeface="Calibri"/>
              <a:cs typeface="Calibri"/>
            </a:rPr>
            <a:t>Overgangsregeling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Kleuteronderwijzers die geboren zijn vóór 1 januari 1958 kunnen nog 4 jaar TBS opnemen vóór de datum waarop zij recht hebben op een pensioen (P) ten laste van de Openbare schatkist (P-4). De overige personeelsleden  die geboren zijn vóór 1 januari 1959 hebben recht op 3 jaar TBS (P-3). 
</a:t>
          </a:r>
          <a:r>
            <a:rPr lang="en-US" cap="none" sz="1100" b="0" i="0" u="none" baseline="0">
              <a:solidFill>
                <a:srgbClr val="000000"/>
              </a:solidFill>
              <a:latin typeface="Calibri"/>
              <a:ea typeface="Calibri"/>
              <a:cs typeface="Calibri"/>
            </a:rPr>
            <a:t>Wie nog kan genieten van de zgn. bonusregeling, kan deze vanaf 1 april 2012 nog opnemen, maar de start van deze bonus schuift op met de pensioenleeftijd.
</a:t>
          </a:r>
          <a:r>
            <a:rPr lang="en-US" cap="none" sz="1100" b="0" i="0" u="none" baseline="0">
              <a:solidFill>
                <a:srgbClr val="000000"/>
              </a:solidFill>
              <a:latin typeface="Calibri"/>
              <a:ea typeface="Calibri"/>
              <a:cs typeface="Calibri"/>
            </a:rPr>
            <a:t>Voor alle andere personeelscategorieën, met uitzondering van de kleuteronderwijzers, is een gelijk-aardige overgangsregeling vastgelegd. Hier bestaat de overgang uit 2 jaar TBS (P-2) indien de personeelsleden geboren zijn vóór 1 januari 1957 en 1 jaar TBS (P-1) indien geboren vóór 1 januari 1958.
</a:t>
          </a:r>
          <a:r>
            <a:rPr lang="en-US" cap="none" sz="1100" b="1" i="0" u="none" baseline="0">
              <a:solidFill>
                <a:srgbClr val="000000"/>
              </a:solidFill>
              <a:latin typeface="Calibri"/>
              <a:ea typeface="Calibri"/>
              <a:cs typeface="Calibri"/>
            </a:rPr>
            <a:t>Wachtgeld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alle personeelsleden m.u.v. de kleuteronderwijzers geboren vóór 1 september 1954 en voor alle kleuteronderwijzers geboren vóór 1 april 1956 blijft het wachtgeld ongewijzigd. Voor alle overige personeelsleden wordt het wachtgeld gedifferentieerd verminderd in functie van de duurtijd dat de TBS genomen worden, waarbij de vermindering tussen 17,5% en 25% bedraagt.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zoomScalePageLayoutView="0" workbookViewId="0" topLeftCell="A1">
      <selection activeCell="A19" sqref="A19"/>
    </sheetView>
  </sheetViews>
  <sheetFormatPr defaultColWidth="9.140625" defaultRowHeight="12.75"/>
  <cols>
    <col min="2" max="2" width="3.7109375" style="0" customWidth="1"/>
  </cols>
  <sheetData>
    <row r="1" ht="15">
      <c r="A1" s="215" t="s">
        <v>49</v>
      </c>
    </row>
    <row r="3" ht="12.75">
      <c r="A3" s="209" t="s">
        <v>50</v>
      </c>
    </row>
    <row r="4" spans="1:3" ht="12.75">
      <c r="A4" t="s">
        <v>104</v>
      </c>
      <c r="C4" s="210" t="s">
        <v>51</v>
      </c>
    </row>
    <row r="5" spans="1:3" ht="12.75">
      <c r="A5" t="s">
        <v>105</v>
      </c>
      <c r="C5" s="210" t="s">
        <v>52</v>
      </c>
    </row>
    <row r="6" spans="1:3" ht="12.75">
      <c r="A6" t="s">
        <v>106</v>
      </c>
      <c r="C6" s="210" t="s">
        <v>53</v>
      </c>
    </row>
    <row r="7" ht="12.75">
      <c r="C7" s="210"/>
    </row>
    <row r="8" spans="1:3" ht="12.75">
      <c r="A8" s="209" t="s">
        <v>54</v>
      </c>
      <c r="C8" s="210"/>
    </row>
    <row r="9" spans="1:3" ht="12.75">
      <c r="A9" t="s">
        <v>107</v>
      </c>
      <c r="C9" s="210" t="s">
        <v>55</v>
      </c>
    </row>
    <row r="10" spans="1:3" ht="12.75">
      <c r="A10" t="s">
        <v>108</v>
      </c>
      <c r="C10" s="210" t="s">
        <v>56</v>
      </c>
    </row>
    <row r="11" spans="1:3" ht="12.75">
      <c r="A11" t="s">
        <v>109</v>
      </c>
      <c r="C11" s="4" t="s">
        <v>74</v>
      </c>
    </row>
    <row r="12" spans="1:3" ht="12.75">
      <c r="A12" t="s">
        <v>110</v>
      </c>
      <c r="C12" s="210" t="s">
        <v>57</v>
      </c>
    </row>
    <row r="13" spans="1:3" ht="12.75">
      <c r="A13" t="s">
        <v>111</v>
      </c>
      <c r="C13" s="210" t="s">
        <v>52</v>
      </c>
    </row>
    <row r="14" spans="1:3" ht="12.75">
      <c r="A14" t="s">
        <v>112</v>
      </c>
      <c r="C14" s="210" t="s">
        <v>58</v>
      </c>
    </row>
    <row r="15" spans="1:3" ht="12.75">
      <c r="A15" t="s">
        <v>113</v>
      </c>
      <c r="C15" s="4" t="s">
        <v>73</v>
      </c>
    </row>
    <row r="16" spans="1:3" ht="12.75">
      <c r="A16" t="s">
        <v>114</v>
      </c>
      <c r="C16" s="210" t="s">
        <v>59</v>
      </c>
    </row>
    <row r="17" spans="1:3" ht="12.75">
      <c r="A17" t="s">
        <v>115</v>
      </c>
      <c r="C17" s="210" t="s">
        <v>53</v>
      </c>
    </row>
  </sheetData>
  <sheetProtection/>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66"/>
  <sheetViews>
    <sheetView zoomScalePageLayoutView="0" workbookViewId="0" topLeftCell="A1">
      <selection activeCell="A66" sqref="A66"/>
    </sheetView>
  </sheetViews>
  <sheetFormatPr defaultColWidth="9.28125" defaultRowHeight="12.75"/>
  <cols>
    <col min="1" max="1" width="33.8515625" style="112" customWidth="1"/>
    <col min="2" max="9" width="10.28125" style="112" customWidth="1"/>
    <col min="10" max="16384" width="9.28125" style="112" customWidth="1"/>
  </cols>
  <sheetData>
    <row r="1" ht="12.75">
      <c r="A1" s="111" t="s">
        <v>98</v>
      </c>
    </row>
    <row r="2" spans="1:9" ht="12.75">
      <c r="A2" s="256" t="s">
        <v>17</v>
      </c>
      <c r="B2" s="256"/>
      <c r="C2" s="256"/>
      <c r="D2" s="256"/>
      <c r="E2" s="256"/>
      <c r="F2" s="256"/>
      <c r="G2" s="256"/>
      <c r="H2" s="256"/>
      <c r="I2" s="256"/>
    </row>
    <row r="3" spans="1:6" ht="12.75">
      <c r="A3" s="114"/>
      <c r="B3" s="115"/>
      <c r="C3" s="115"/>
      <c r="D3" s="115"/>
      <c r="E3" s="115"/>
      <c r="F3" s="115"/>
    </row>
    <row r="4" spans="1:9" ht="12.75">
      <c r="A4" s="256" t="s">
        <v>45</v>
      </c>
      <c r="B4" s="256"/>
      <c r="C4" s="256"/>
      <c r="D4" s="256"/>
      <c r="E4" s="256"/>
      <c r="F4" s="256"/>
      <c r="G4" s="256"/>
      <c r="H4" s="256"/>
      <c r="I4" s="256"/>
    </row>
    <row r="5" ht="13.5" thickBot="1">
      <c r="A5" s="113"/>
    </row>
    <row r="6" spans="1:9" ht="12.75">
      <c r="A6" s="116"/>
      <c r="B6" s="117"/>
      <c r="C6" s="117"/>
      <c r="D6" s="117"/>
      <c r="E6" s="117"/>
      <c r="F6" s="117"/>
      <c r="G6" s="117"/>
      <c r="H6" s="117"/>
      <c r="I6" s="117"/>
    </row>
    <row r="7" spans="1:9" s="137" customFormat="1" ht="12.75">
      <c r="A7" s="135"/>
      <c r="B7" s="136" t="s">
        <v>47</v>
      </c>
      <c r="C7" s="136" t="s">
        <v>63</v>
      </c>
      <c r="D7" s="216" t="s">
        <v>64</v>
      </c>
      <c r="E7" s="216" t="s">
        <v>65</v>
      </c>
      <c r="F7" s="216" t="s">
        <v>75</v>
      </c>
      <c r="G7" s="216" t="s">
        <v>76</v>
      </c>
      <c r="H7" s="216" t="s">
        <v>77</v>
      </c>
      <c r="I7" s="136" t="s">
        <v>101</v>
      </c>
    </row>
    <row r="8" spans="1:9" ht="12.75">
      <c r="A8" s="118"/>
      <c r="B8" s="119"/>
      <c r="C8" s="119"/>
      <c r="D8" s="119"/>
      <c r="E8" s="119"/>
      <c r="F8" s="119"/>
      <c r="G8" s="119"/>
      <c r="H8" s="119"/>
      <c r="I8" s="119"/>
    </row>
    <row r="9" spans="1:9" ht="12.75">
      <c r="A9" s="111"/>
      <c r="B9" s="120"/>
      <c r="C9" s="120"/>
      <c r="D9" s="120"/>
      <c r="E9" s="120"/>
      <c r="F9" s="120"/>
      <c r="G9" s="120"/>
      <c r="H9" s="120"/>
      <c r="I9" s="120"/>
    </row>
    <row r="10" spans="1:9" ht="12.75">
      <c r="A10" s="111" t="s">
        <v>7</v>
      </c>
      <c r="B10" s="119"/>
      <c r="C10" s="119"/>
      <c r="D10" s="119"/>
      <c r="E10" s="119"/>
      <c r="F10" s="119"/>
      <c r="G10" s="119"/>
      <c r="H10" s="119"/>
      <c r="I10" s="119"/>
    </row>
    <row r="11" spans="1:9" ht="12.75">
      <c r="A11" s="113" t="s">
        <v>18</v>
      </c>
      <c r="B11" s="121">
        <v>39053</v>
      </c>
      <c r="C11" s="121">
        <v>39217</v>
      </c>
      <c r="D11" s="121">
        <v>40493</v>
      </c>
      <c r="E11" s="121">
        <v>40198</v>
      </c>
      <c r="F11" s="121">
        <v>41417</v>
      </c>
      <c r="G11" s="121">
        <v>41808</v>
      </c>
      <c r="H11" s="121">
        <v>42348</v>
      </c>
      <c r="I11" s="121">
        <v>42950</v>
      </c>
    </row>
    <row r="12" spans="1:9" ht="12.75">
      <c r="A12" s="113" t="s">
        <v>19</v>
      </c>
      <c r="B12" s="121">
        <v>14973</v>
      </c>
      <c r="C12" s="121">
        <v>14981</v>
      </c>
      <c r="D12" s="121">
        <v>13733</v>
      </c>
      <c r="E12" s="121">
        <v>15795</v>
      </c>
      <c r="F12" s="121">
        <v>15355</v>
      </c>
      <c r="G12" s="121">
        <v>15680</v>
      </c>
      <c r="H12" s="121">
        <v>15796</v>
      </c>
      <c r="I12" s="121">
        <v>16132</v>
      </c>
    </row>
    <row r="13" spans="1:9" s="124" customFormat="1" ht="12.75">
      <c r="A13" s="122" t="s">
        <v>4</v>
      </c>
      <c r="B13" s="123">
        <f aca="true" t="shared" si="0" ref="B13:I13">SUM(B11:B12)</f>
        <v>54026</v>
      </c>
      <c r="C13" s="123">
        <f t="shared" si="0"/>
        <v>54198</v>
      </c>
      <c r="D13" s="123">
        <f t="shared" si="0"/>
        <v>54226</v>
      </c>
      <c r="E13" s="123">
        <f t="shared" si="0"/>
        <v>55993</v>
      </c>
      <c r="F13" s="123">
        <f t="shared" si="0"/>
        <v>56772</v>
      </c>
      <c r="G13" s="123">
        <f t="shared" si="0"/>
        <v>57488</v>
      </c>
      <c r="H13" s="123">
        <f t="shared" si="0"/>
        <v>58144</v>
      </c>
      <c r="I13" s="123">
        <f t="shared" si="0"/>
        <v>59082</v>
      </c>
    </row>
    <row r="14" spans="1:9" ht="12.75">
      <c r="A14" s="125"/>
      <c r="B14" s="121"/>
      <c r="C14" s="121"/>
      <c r="D14" s="121"/>
      <c r="E14" s="121"/>
      <c r="F14" s="121"/>
      <c r="G14" s="121"/>
      <c r="H14" s="121"/>
      <c r="I14" s="121"/>
    </row>
    <row r="15" spans="1:9" ht="12.75">
      <c r="A15" s="111" t="s">
        <v>11</v>
      </c>
      <c r="B15" s="121"/>
      <c r="C15" s="121"/>
      <c r="D15" s="121"/>
      <c r="E15" s="121"/>
      <c r="F15" s="121"/>
      <c r="G15" s="121"/>
      <c r="H15" s="121"/>
      <c r="I15" s="121"/>
    </row>
    <row r="16" spans="1:9" ht="12.75">
      <c r="A16" s="113" t="s">
        <v>18</v>
      </c>
      <c r="B16" s="121">
        <v>4794</v>
      </c>
      <c r="C16" s="121">
        <v>4910</v>
      </c>
      <c r="D16" s="121">
        <v>5190</v>
      </c>
      <c r="E16" s="121">
        <v>5214</v>
      </c>
      <c r="F16" s="121">
        <v>5231</v>
      </c>
      <c r="G16" s="121">
        <v>5223</v>
      </c>
      <c r="H16" s="121">
        <v>5205</v>
      </c>
      <c r="I16" s="121">
        <v>5175</v>
      </c>
    </row>
    <row r="17" spans="1:9" ht="12.75">
      <c r="A17" s="113" t="s">
        <v>19</v>
      </c>
      <c r="B17" s="121">
        <v>1941</v>
      </c>
      <c r="C17" s="121">
        <v>1913</v>
      </c>
      <c r="D17" s="121">
        <v>1723</v>
      </c>
      <c r="E17" s="121">
        <v>1725</v>
      </c>
      <c r="F17" s="121">
        <v>1777</v>
      </c>
      <c r="G17" s="121">
        <v>1808</v>
      </c>
      <c r="H17" s="121">
        <v>1753</v>
      </c>
      <c r="I17" s="121">
        <v>1768</v>
      </c>
    </row>
    <row r="18" spans="1:9" s="124" customFormat="1" ht="12.75">
      <c r="A18" s="122" t="s">
        <v>4</v>
      </c>
      <c r="B18" s="123">
        <f aca="true" t="shared" si="1" ref="B18:I18">SUM(B16:B17)</f>
        <v>6735</v>
      </c>
      <c r="C18" s="123">
        <f t="shared" si="1"/>
        <v>6823</v>
      </c>
      <c r="D18" s="123">
        <f t="shared" si="1"/>
        <v>6913</v>
      </c>
      <c r="E18" s="123">
        <f t="shared" si="1"/>
        <v>6939</v>
      </c>
      <c r="F18" s="123">
        <f t="shared" si="1"/>
        <v>7008</v>
      </c>
      <c r="G18" s="123">
        <f t="shared" si="1"/>
        <v>7031</v>
      </c>
      <c r="H18" s="123">
        <f t="shared" si="1"/>
        <v>6958</v>
      </c>
      <c r="I18" s="123">
        <f t="shared" si="1"/>
        <v>6943</v>
      </c>
    </row>
    <row r="19" spans="1:9" ht="12.75">
      <c r="A19" s="113"/>
      <c r="B19" s="121"/>
      <c r="C19" s="121"/>
      <c r="D19" s="121"/>
      <c r="E19" s="121"/>
      <c r="F19" s="121"/>
      <c r="G19" s="121"/>
      <c r="H19" s="121"/>
      <c r="I19" s="121"/>
    </row>
    <row r="20" spans="1:9" ht="12.75">
      <c r="A20" s="111" t="s">
        <v>12</v>
      </c>
      <c r="B20" s="121"/>
      <c r="C20" s="121"/>
      <c r="D20" s="121"/>
      <c r="E20" s="121"/>
      <c r="F20" s="121"/>
      <c r="G20" s="121"/>
      <c r="H20" s="121"/>
      <c r="I20" s="121"/>
    </row>
    <row r="21" spans="1:9" ht="12.75">
      <c r="A21" s="113" t="s">
        <v>18</v>
      </c>
      <c r="B21" s="121">
        <v>46499</v>
      </c>
      <c r="C21" s="121">
        <v>46543</v>
      </c>
      <c r="D21" s="121">
        <v>47866</v>
      </c>
      <c r="E21" s="121">
        <v>46842</v>
      </c>
      <c r="F21" s="121">
        <v>46327</v>
      </c>
      <c r="G21" s="121">
        <v>45667</v>
      </c>
      <c r="H21" s="121">
        <v>45722</v>
      </c>
      <c r="I21" s="121">
        <v>45126</v>
      </c>
    </row>
    <row r="22" spans="1:9" ht="12.75">
      <c r="A22" s="113" t="s">
        <v>19</v>
      </c>
      <c r="B22" s="121">
        <f>16845-310</f>
        <v>16535</v>
      </c>
      <c r="C22" s="121">
        <v>15878</v>
      </c>
      <c r="D22" s="121">
        <v>13947</v>
      </c>
      <c r="E22" s="121">
        <v>14087</v>
      </c>
      <c r="F22" s="121">
        <v>14094</v>
      </c>
      <c r="G22" s="121">
        <v>14297</v>
      </c>
      <c r="H22" s="121">
        <v>13909</v>
      </c>
      <c r="I22" s="121">
        <v>14627</v>
      </c>
    </row>
    <row r="23" spans="1:9" s="124" customFormat="1" ht="12.75">
      <c r="A23" s="122" t="s">
        <v>4</v>
      </c>
      <c r="B23" s="123">
        <f aca="true" t="shared" si="2" ref="B23:I23">SUM(B21:B22)</f>
        <v>63034</v>
      </c>
      <c r="C23" s="123">
        <f t="shared" si="2"/>
        <v>62421</v>
      </c>
      <c r="D23" s="123">
        <f t="shared" si="2"/>
        <v>61813</v>
      </c>
      <c r="E23" s="123">
        <f t="shared" si="2"/>
        <v>60929</v>
      </c>
      <c r="F23" s="123">
        <f t="shared" si="2"/>
        <v>60421</v>
      </c>
      <c r="G23" s="123">
        <f t="shared" si="2"/>
        <v>59964</v>
      </c>
      <c r="H23" s="123">
        <f t="shared" si="2"/>
        <v>59631</v>
      </c>
      <c r="I23" s="123">
        <f t="shared" si="2"/>
        <v>59753</v>
      </c>
    </row>
    <row r="24" spans="1:9" ht="12.75">
      <c r="A24" s="125"/>
      <c r="B24" s="121"/>
      <c r="C24" s="121"/>
      <c r="D24" s="121"/>
      <c r="E24" s="121"/>
      <c r="F24" s="121"/>
      <c r="G24" s="121"/>
      <c r="H24" s="121"/>
      <c r="I24" s="121"/>
    </row>
    <row r="25" spans="1:9" ht="12.75">
      <c r="A25" s="111" t="s">
        <v>13</v>
      </c>
      <c r="B25" s="121"/>
      <c r="C25" s="121"/>
      <c r="D25" s="121"/>
      <c r="E25" s="121"/>
      <c r="F25" s="121"/>
      <c r="G25" s="121"/>
      <c r="H25" s="121"/>
      <c r="I25" s="121"/>
    </row>
    <row r="26" spans="1:9" ht="12.75">
      <c r="A26" s="113" t="s">
        <v>18</v>
      </c>
      <c r="B26" s="121">
        <v>4459</v>
      </c>
      <c r="C26" s="121">
        <v>4615</v>
      </c>
      <c r="D26" s="121">
        <v>4923</v>
      </c>
      <c r="E26" s="121">
        <v>5042</v>
      </c>
      <c r="F26" s="121">
        <v>5215</v>
      </c>
      <c r="G26" s="121">
        <v>5338</v>
      </c>
      <c r="H26" s="121">
        <v>5470</v>
      </c>
      <c r="I26" s="121">
        <v>5563</v>
      </c>
    </row>
    <row r="27" spans="1:9" ht="12.75">
      <c r="A27" s="113" t="s">
        <v>19</v>
      </c>
      <c r="B27" s="121">
        <v>2051</v>
      </c>
      <c r="C27" s="121">
        <v>2119</v>
      </c>
      <c r="D27" s="121">
        <v>2044</v>
      </c>
      <c r="E27" s="121">
        <v>2074</v>
      </c>
      <c r="F27" s="121">
        <v>2119</v>
      </c>
      <c r="G27" s="121">
        <v>2140</v>
      </c>
      <c r="H27" s="121">
        <v>2103</v>
      </c>
      <c r="I27" s="121">
        <v>2095</v>
      </c>
    </row>
    <row r="28" spans="1:9" s="124" customFormat="1" ht="12.75">
      <c r="A28" s="122" t="s">
        <v>4</v>
      </c>
      <c r="B28" s="123">
        <f aca="true" t="shared" si="3" ref="B28:I28">SUM(B26:B27)</f>
        <v>6510</v>
      </c>
      <c r="C28" s="123">
        <f t="shared" si="3"/>
        <v>6734</v>
      </c>
      <c r="D28" s="123">
        <f t="shared" si="3"/>
        <v>6967</v>
      </c>
      <c r="E28" s="123">
        <f t="shared" si="3"/>
        <v>7116</v>
      </c>
      <c r="F28" s="123">
        <f t="shared" si="3"/>
        <v>7334</v>
      </c>
      <c r="G28" s="123">
        <f t="shared" si="3"/>
        <v>7478</v>
      </c>
      <c r="H28" s="123">
        <f t="shared" si="3"/>
        <v>7573</v>
      </c>
      <c r="I28" s="123">
        <f t="shared" si="3"/>
        <v>7658</v>
      </c>
    </row>
    <row r="29" spans="1:9" s="124" customFormat="1" ht="12.75">
      <c r="A29" s="122"/>
      <c r="B29" s="126"/>
      <c r="C29" s="126"/>
      <c r="D29" s="126"/>
      <c r="E29" s="126"/>
      <c r="F29" s="126"/>
      <c r="G29" s="126"/>
      <c r="H29" s="126"/>
      <c r="I29" s="126"/>
    </row>
    <row r="30" spans="1:9" ht="12.75">
      <c r="A30" s="111" t="s">
        <v>116</v>
      </c>
      <c r="B30" s="121"/>
      <c r="C30" s="121"/>
      <c r="D30" s="121"/>
      <c r="E30" s="121"/>
      <c r="F30" s="121"/>
      <c r="G30" s="121"/>
      <c r="H30" s="121"/>
      <c r="I30" s="121"/>
    </row>
    <row r="31" spans="1:9" ht="12.75">
      <c r="A31" s="113" t="s">
        <v>18</v>
      </c>
      <c r="B31" s="121">
        <v>673</v>
      </c>
      <c r="C31" s="121">
        <v>736</v>
      </c>
      <c r="D31" s="121">
        <v>804</v>
      </c>
      <c r="E31" s="121">
        <v>838</v>
      </c>
      <c r="F31" s="121">
        <v>920</v>
      </c>
      <c r="G31" s="121">
        <v>1017</v>
      </c>
      <c r="H31" s="121">
        <v>1075</v>
      </c>
      <c r="I31" s="121">
        <v>1127</v>
      </c>
    </row>
    <row r="32" spans="1:9" ht="12.75">
      <c r="A32" s="113" t="s">
        <v>19</v>
      </c>
      <c r="B32" s="121">
        <v>310</v>
      </c>
      <c r="C32" s="121">
        <v>359</v>
      </c>
      <c r="D32" s="121">
        <v>376</v>
      </c>
      <c r="E32" s="121">
        <v>432</v>
      </c>
      <c r="F32" s="121">
        <v>454</v>
      </c>
      <c r="G32" s="121">
        <v>453</v>
      </c>
      <c r="H32" s="121">
        <v>438</v>
      </c>
      <c r="I32" s="121">
        <v>411</v>
      </c>
    </row>
    <row r="33" spans="1:9" s="124" customFormat="1" ht="12.75">
      <c r="A33" s="122" t="s">
        <v>4</v>
      </c>
      <c r="B33" s="123">
        <f aca="true" t="shared" si="4" ref="B33:G33">SUM(B31:B32)</f>
        <v>983</v>
      </c>
      <c r="C33" s="123">
        <f t="shared" si="4"/>
        <v>1095</v>
      </c>
      <c r="D33" s="123">
        <f t="shared" si="4"/>
        <v>1180</v>
      </c>
      <c r="E33" s="123">
        <f t="shared" si="4"/>
        <v>1270</v>
      </c>
      <c r="F33" s="123">
        <f t="shared" si="4"/>
        <v>1374</v>
      </c>
      <c r="G33" s="123">
        <f t="shared" si="4"/>
        <v>1470</v>
      </c>
      <c r="H33" s="123">
        <f>SUM(H31:H32)</f>
        <v>1513</v>
      </c>
      <c r="I33" s="123">
        <f>SUM(I31:I32)</f>
        <v>1538</v>
      </c>
    </row>
    <row r="34" spans="1:9" ht="12.75">
      <c r="A34" s="113"/>
      <c r="B34" s="121"/>
      <c r="C34" s="121"/>
      <c r="D34" s="121"/>
      <c r="E34" s="121"/>
      <c r="F34" s="121"/>
      <c r="G34" s="121"/>
      <c r="H34" s="121"/>
      <c r="I34" s="121"/>
    </row>
    <row r="35" spans="1:9" ht="12.75">
      <c r="A35" s="111" t="s">
        <v>14</v>
      </c>
      <c r="B35" s="121"/>
      <c r="C35" s="121"/>
      <c r="D35" s="121"/>
      <c r="E35" s="121"/>
      <c r="F35" s="121"/>
      <c r="G35" s="121"/>
      <c r="H35" s="121"/>
      <c r="I35" s="121"/>
    </row>
    <row r="36" spans="1:9" ht="12.75">
      <c r="A36" s="113" t="s">
        <v>18</v>
      </c>
      <c r="B36" s="121">
        <v>5477</v>
      </c>
      <c r="C36" s="121">
        <v>5483</v>
      </c>
      <c r="D36" s="121">
        <v>5414</v>
      </c>
      <c r="E36" s="121">
        <v>5405</v>
      </c>
      <c r="F36" s="121">
        <v>4773</v>
      </c>
      <c r="G36" s="121">
        <v>4499</v>
      </c>
      <c r="H36" s="121">
        <v>4574</v>
      </c>
      <c r="I36" s="121">
        <v>4493</v>
      </c>
    </row>
    <row r="37" spans="1:9" ht="12.75">
      <c r="A37" s="113" t="s">
        <v>19</v>
      </c>
      <c r="B37" s="121">
        <v>4807</v>
      </c>
      <c r="C37" s="121">
        <v>4737</v>
      </c>
      <c r="D37" s="121">
        <v>4720</v>
      </c>
      <c r="E37" s="121">
        <v>4748</v>
      </c>
      <c r="F37" s="121">
        <v>4012</v>
      </c>
      <c r="G37" s="121">
        <v>3877</v>
      </c>
      <c r="H37" s="121">
        <v>3754</v>
      </c>
      <c r="I37" s="121">
        <v>3910</v>
      </c>
    </row>
    <row r="38" spans="1:9" s="124" customFormat="1" ht="12.75">
      <c r="A38" s="122" t="s">
        <v>4</v>
      </c>
      <c r="B38" s="123">
        <f aca="true" t="shared" si="5" ref="B38:I38">SUM(B36:B37)</f>
        <v>10284</v>
      </c>
      <c r="C38" s="123">
        <f t="shared" si="5"/>
        <v>10220</v>
      </c>
      <c r="D38" s="123">
        <f t="shared" si="5"/>
        <v>10134</v>
      </c>
      <c r="E38" s="123">
        <f t="shared" si="5"/>
        <v>10153</v>
      </c>
      <c r="F38" s="123">
        <f t="shared" si="5"/>
        <v>8785</v>
      </c>
      <c r="G38" s="123">
        <f t="shared" si="5"/>
        <v>8376</v>
      </c>
      <c r="H38" s="123">
        <f t="shared" si="5"/>
        <v>8328</v>
      </c>
      <c r="I38" s="123">
        <f t="shared" si="5"/>
        <v>8403</v>
      </c>
    </row>
    <row r="39" spans="1:9" s="124" customFormat="1" ht="12.75">
      <c r="A39" s="122"/>
      <c r="B39" s="126"/>
      <c r="C39" s="126"/>
      <c r="D39" s="126"/>
      <c r="E39" s="126"/>
      <c r="F39" s="126"/>
      <c r="G39" s="126"/>
      <c r="H39" s="126"/>
      <c r="I39" s="126"/>
    </row>
    <row r="40" spans="1:9" s="39" customFormat="1" ht="12.75">
      <c r="A40" s="202" t="s">
        <v>46</v>
      </c>
      <c r="B40" s="41"/>
      <c r="C40" s="41"/>
      <c r="D40" s="41"/>
      <c r="E40" s="41"/>
      <c r="F40" s="41"/>
      <c r="G40" s="41"/>
      <c r="H40" s="41"/>
      <c r="I40" s="41"/>
    </row>
    <row r="41" spans="1:9" s="39" customFormat="1" ht="12.75">
      <c r="A41" s="28" t="s">
        <v>18</v>
      </c>
      <c r="B41" s="41">
        <v>0</v>
      </c>
      <c r="C41" s="41">
        <v>0</v>
      </c>
      <c r="D41" s="41">
        <v>0</v>
      </c>
      <c r="E41" s="41">
        <v>0</v>
      </c>
      <c r="F41" s="41">
        <v>0</v>
      </c>
      <c r="G41" s="41">
        <v>0</v>
      </c>
      <c r="H41" s="41">
        <v>0</v>
      </c>
      <c r="I41" s="41">
        <v>0</v>
      </c>
    </row>
    <row r="42" spans="1:9" s="39" customFormat="1" ht="12.75">
      <c r="A42" s="28" t="s">
        <v>19</v>
      </c>
      <c r="B42" s="36">
        <v>772</v>
      </c>
      <c r="C42" s="36">
        <v>790</v>
      </c>
      <c r="D42" s="36">
        <v>825</v>
      </c>
      <c r="E42" s="36">
        <v>834</v>
      </c>
      <c r="F42" s="36">
        <v>865</v>
      </c>
      <c r="G42" s="36">
        <v>980</v>
      </c>
      <c r="H42" s="36">
        <v>1088</v>
      </c>
      <c r="I42" s="36">
        <v>1196</v>
      </c>
    </row>
    <row r="43" spans="1:9" s="39" customFormat="1" ht="12.75">
      <c r="A43" s="37" t="s">
        <v>4</v>
      </c>
      <c r="B43" s="38">
        <f aca="true" t="shared" si="6" ref="B43:I43">B41+B42</f>
        <v>772</v>
      </c>
      <c r="C43" s="38">
        <f t="shared" si="6"/>
        <v>790</v>
      </c>
      <c r="D43" s="38">
        <f t="shared" si="6"/>
        <v>825</v>
      </c>
      <c r="E43" s="38">
        <f t="shared" si="6"/>
        <v>834</v>
      </c>
      <c r="F43" s="38">
        <f t="shared" si="6"/>
        <v>865</v>
      </c>
      <c r="G43" s="38">
        <f t="shared" si="6"/>
        <v>980</v>
      </c>
      <c r="H43" s="38">
        <f t="shared" si="6"/>
        <v>1088</v>
      </c>
      <c r="I43" s="38">
        <f t="shared" si="6"/>
        <v>1196</v>
      </c>
    </row>
    <row r="44" spans="1:9" ht="12.75">
      <c r="A44" s="122"/>
      <c r="B44" s="121"/>
      <c r="C44" s="121"/>
      <c r="D44" s="121"/>
      <c r="E44" s="121"/>
      <c r="F44" s="121"/>
      <c r="G44" s="121"/>
      <c r="H44" s="121"/>
      <c r="I44" s="121"/>
    </row>
    <row r="45" spans="1:9" ht="12.75">
      <c r="A45" s="1" t="s">
        <v>43</v>
      </c>
      <c r="B45" s="121"/>
      <c r="C45" s="121"/>
      <c r="D45" s="121"/>
      <c r="E45" s="121"/>
      <c r="F45" s="121"/>
      <c r="G45" s="121"/>
      <c r="H45" s="121"/>
      <c r="I45" s="121"/>
    </row>
    <row r="46" spans="1:9" ht="12.75">
      <c r="A46" s="113" t="s">
        <v>18</v>
      </c>
      <c r="B46" s="121">
        <v>3218</v>
      </c>
      <c r="C46" s="121">
        <v>3328</v>
      </c>
      <c r="D46" s="121">
        <v>3395</v>
      </c>
      <c r="E46" s="121">
        <v>3451</v>
      </c>
      <c r="F46" s="121">
        <v>3487</v>
      </c>
      <c r="G46" s="121">
        <v>3472</v>
      </c>
      <c r="H46" s="121">
        <v>3485</v>
      </c>
      <c r="I46" s="121">
        <v>3496</v>
      </c>
    </row>
    <row r="47" spans="1:9" ht="12.75">
      <c r="A47" s="113" t="s">
        <v>19</v>
      </c>
      <c r="B47" s="121">
        <v>2346</v>
      </c>
      <c r="C47" s="121">
        <v>2318</v>
      </c>
      <c r="D47" s="121">
        <v>2285</v>
      </c>
      <c r="E47" s="121">
        <v>2292</v>
      </c>
      <c r="F47" s="121">
        <v>2327</v>
      </c>
      <c r="G47" s="121">
        <v>2385</v>
      </c>
      <c r="H47" s="121">
        <v>2421</v>
      </c>
      <c r="I47" s="121">
        <v>2569</v>
      </c>
    </row>
    <row r="48" spans="1:9" s="124" customFormat="1" ht="12.75">
      <c r="A48" s="122" t="s">
        <v>4</v>
      </c>
      <c r="B48" s="123">
        <f aca="true" t="shared" si="7" ref="B48:I48">SUM(B46:B47)</f>
        <v>5564</v>
      </c>
      <c r="C48" s="123">
        <f t="shared" si="7"/>
        <v>5646</v>
      </c>
      <c r="D48" s="123">
        <f t="shared" si="7"/>
        <v>5680</v>
      </c>
      <c r="E48" s="123">
        <f t="shared" si="7"/>
        <v>5743</v>
      </c>
      <c r="F48" s="123">
        <f t="shared" si="7"/>
        <v>5814</v>
      </c>
      <c r="G48" s="123">
        <f t="shared" si="7"/>
        <v>5857</v>
      </c>
      <c r="H48" s="123">
        <f t="shared" si="7"/>
        <v>5906</v>
      </c>
      <c r="I48" s="123">
        <f t="shared" si="7"/>
        <v>6065</v>
      </c>
    </row>
    <row r="49" spans="1:9" ht="12.75">
      <c r="A49" s="113"/>
      <c r="B49" s="121"/>
      <c r="C49" s="121"/>
      <c r="D49" s="121"/>
      <c r="E49" s="121"/>
      <c r="F49" s="121"/>
      <c r="G49" s="121"/>
      <c r="H49" s="121"/>
      <c r="I49" s="121"/>
    </row>
    <row r="50" spans="1:9" ht="12.75">
      <c r="A50" s="1" t="s">
        <v>44</v>
      </c>
      <c r="B50" s="121"/>
      <c r="C50" s="121"/>
      <c r="D50" s="121"/>
      <c r="E50" s="121"/>
      <c r="F50" s="121"/>
      <c r="G50" s="121"/>
      <c r="H50" s="121"/>
      <c r="I50" s="121"/>
    </row>
    <row r="51" spans="1:9" ht="12.75">
      <c r="A51" s="113" t="s">
        <v>18</v>
      </c>
      <c r="B51" s="121">
        <v>500</v>
      </c>
      <c r="C51" s="121">
        <v>550</v>
      </c>
      <c r="D51" s="121">
        <v>569</v>
      </c>
      <c r="E51" s="121">
        <v>575</v>
      </c>
      <c r="F51" s="121">
        <v>589</v>
      </c>
      <c r="G51" s="121">
        <v>568</v>
      </c>
      <c r="H51" s="121">
        <v>559</v>
      </c>
      <c r="I51" s="121">
        <v>525</v>
      </c>
    </row>
    <row r="52" spans="1:9" ht="12.75">
      <c r="A52" s="113" t="s">
        <v>19</v>
      </c>
      <c r="B52" s="121">
        <v>753</v>
      </c>
      <c r="C52" s="121">
        <v>704</v>
      </c>
      <c r="D52" s="121">
        <v>692</v>
      </c>
      <c r="E52" s="121">
        <v>640</v>
      </c>
      <c r="F52" s="121">
        <v>605</v>
      </c>
      <c r="G52" s="121">
        <v>632</v>
      </c>
      <c r="H52" s="121">
        <v>637</v>
      </c>
      <c r="I52" s="121">
        <v>654</v>
      </c>
    </row>
    <row r="53" spans="1:9" s="124" customFormat="1" ht="12.75">
      <c r="A53" s="122" t="s">
        <v>4</v>
      </c>
      <c r="B53" s="123">
        <f aca="true" t="shared" si="8" ref="B53:I53">SUM(B51:B52)</f>
        <v>1253</v>
      </c>
      <c r="C53" s="123">
        <f t="shared" si="8"/>
        <v>1254</v>
      </c>
      <c r="D53" s="123">
        <f t="shared" si="8"/>
        <v>1261</v>
      </c>
      <c r="E53" s="123">
        <f t="shared" si="8"/>
        <v>1215</v>
      </c>
      <c r="F53" s="123">
        <f t="shared" si="8"/>
        <v>1194</v>
      </c>
      <c r="G53" s="123">
        <f t="shared" si="8"/>
        <v>1200</v>
      </c>
      <c r="H53" s="123">
        <f t="shared" si="8"/>
        <v>1196</v>
      </c>
      <c r="I53" s="123">
        <f t="shared" si="8"/>
        <v>1179</v>
      </c>
    </row>
    <row r="54" spans="1:9" s="124" customFormat="1" ht="12.75">
      <c r="A54" s="122"/>
      <c r="B54" s="126"/>
      <c r="C54" s="126"/>
      <c r="D54" s="126"/>
      <c r="E54" s="126"/>
      <c r="F54" s="126"/>
      <c r="G54" s="126"/>
      <c r="H54" s="126"/>
      <c r="I54" s="126"/>
    </row>
    <row r="55" spans="1:9" ht="12.75">
      <c r="A55" s="111" t="s">
        <v>15</v>
      </c>
      <c r="B55" s="121"/>
      <c r="C55" s="121"/>
      <c r="D55" s="121"/>
      <c r="E55" s="121"/>
      <c r="F55" s="121"/>
      <c r="G55" s="121"/>
      <c r="H55" s="121"/>
      <c r="I55" s="121"/>
    </row>
    <row r="56" spans="1:9" ht="12.75">
      <c r="A56" s="113" t="s">
        <v>18</v>
      </c>
      <c r="B56" s="121">
        <v>3575</v>
      </c>
      <c r="C56" s="121">
        <v>3637</v>
      </c>
      <c r="D56" s="121">
        <v>3732</v>
      </c>
      <c r="E56" s="121">
        <v>3735</v>
      </c>
      <c r="F56" s="121">
        <v>3788</v>
      </c>
      <c r="G56" s="121">
        <v>3804</v>
      </c>
      <c r="H56" s="121">
        <v>3809</v>
      </c>
      <c r="I56" s="121">
        <v>3800</v>
      </c>
    </row>
    <row r="57" spans="1:9" ht="12.75">
      <c r="A57" s="113" t="s">
        <v>19</v>
      </c>
      <c r="B57" s="121">
        <v>1706</v>
      </c>
      <c r="C57" s="121">
        <v>1705</v>
      </c>
      <c r="D57" s="121">
        <v>1631</v>
      </c>
      <c r="E57" s="121">
        <v>1652</v>
      </c>
      <c r="F57" s="121">
        <v>1640</v>
      </c>
      <c r="G57" s="121">
        <v>1629</v>
      </c>
      <c r="H57" s="121">
        <v>1591</v>
      </c>
      <c r="I57" s="121">
        <v>1604</v>
      </c>
    </row>
    <row r="58" spans="1:9" s="124" customFormat="1" ht="12.75">
      <c r="A58" s="122" t="s">
        <v>4</v>
      </c>
      <c r="B58" s="123">
        <f aca="true" t="shared" si="9" ref="B58:I58">SUM(B56:B57)</f>
        <v>5281</v>
      </c>
      <c r="C58" s="123">
        <f t="shared" si="9"/>
        <v>5342</v>
      </c>
      <c r="D58" s="123">
        <f t="shared" si="9"/>
        <v>5363</v>
      </c>
      <c r="E58" s="123">
        <f t="shared" si="9"/>
        <v>5387</v>
      </c>
      <c r="F58" s="123">
        <f t="shared" si="9"/>
        <v>5428</v>
      </c>
      <c r="G58" s="123">
        <f t="shared" si="9"/>
        <v>5433</v>
      </c>
      <c r="H58" s="123">
        <f t="shared" si="9"/>
        <v>5400</v>
      </c>
      <c r="I58" s="123">
        <f t="shared" si="9"/>
        <v>5404</v>
      </c>
    </row>
    <row r="59" spans="1:9" ht="12.75">
      <c r="A59" s="122"/>
      <c r="B59" s="121"/>
      <c r="C59" s="121"/>
      <c r="D59" s="121"/>
      <c r="E59" s="121"/>
      <c r="F59" s="121"/>
      <c r="G59" s="121"/>
      <c r="H59" s="121"/>
      <c r="I59" s="121"/>
    </row>
    <row r="60" spans="1:9" ht="12.75">
      <c r="A60" s="182"/>
      <c r="B60" s="183"/>
      <c r="C60" s="183"/>
      <c r="D60" s="183"/>
      <c r="E60" s="183"/>
      <c r="F60" s="183"/>
      <c r="G60" s="183"/>
      <c r="H60" s="183"/>
      <c r="I60" s="183"/>
    </row>
    <row r="61" spans="1:9" s="27" customFormat="1" ht="12.75">
      <c r="A61" s="42" t="s">
        <v>85</v>
      </c>
      <c r="B61" s="36"/>
      <c r="C61" s="36"/>
      <c r="D61" s="36"/>
      <c r="E61" s="36"/>
      <c r="F61" s="36"/>
      <c r="G61" s="36"/>
      <c r="H61" s="36"/>
      <c r="I61" s="36"/>
    </row>
    <row r="62" spans="1:9" s="27" customFormat="1" ht="12.75">
      <c r="A62" s="28" t="s">
        <v>18</v>
      </c>
      <c r="B62" s="36">
        <f aca="true" t="shared" si="10" ref="B62:H63">SUM(B11,B16,B21,B26,B31,B36,B46,B51,B56,B41)</f>
        <v>108248</v>
      </c>
      <c r="C62" s="36">
        <f t="shared" si="10"/>
        <v>109019</v>
      </c>
      <c r="D62" s="36">
        <f t="shared" si="10"/>
        <v>112386</v>
      </c>
      <c r="E62" s="36">
        <f t="shared" si="10"/>
        <v>111300</v>
      </c>
      <c r="F62" s="36">
        <f t="shared" si="10"/>
        <v>111747</v>
      </c>
      <c r="G62" s="36">
        <f t="shared" si="10"/>
        <v>111396</v>
      </c>
      <c r="H62" s="36">
        <f t="shared" si="10"/>
        <v>112247</v>
      </c>
      <c r="I62" s="36">
        <f>SUM(I11,I16,I21,I26,I31,I36,I46,I51,I56,I41)</f>
        <v>112255</v>
      </c>
    </row>
    <row r="63" spans="1:9" s="27" customFormat="1" ht="12.75">
      <c r="A63" s="28" t="s">
        <v>19</v>
      </c>
      <c r="B63" s="36">
        <f t="shared" si="10"/>
        <v>46194</v>
      </c>
      <c r="C63" s="36">
        <f t="shared" si="10"/>
        <v>45504</v>
      </c>
      <c r="D63" s="36">
        <f t="shared" si="10"/>
        <v>41976</v>
      </c>
      <c r="E63" s="36">
        <f t="shared" si="10"/>
        <v>44279</v>
      </c>
      <c r="F63" s="36">
        <f t="shared" si="10"/>
        <v>43248</v>
      </c>
      <c r="G63" s="36">
        <f t="shared" si="10"/>
        <v>43881</v>
      </c>
      <c r="H63" s="36">
        <f t="shared" si="10"/>
        <v>43490</v>
      </c>
      <c r="I63" s="36">
        <f>SUM(I12,I17,I22,I27,I32,I37,I47,I52,I57,I42)</f>
        <v>44966</v>
      </c>
    </row>
    <row r="64" spans="1:9" s="39" customFormat="1" ht="12.75">
      <c r="A64" s="37" t="s">
        <v>4</v>
      </c>
      <c r="B64" s="38">
        <f aca="true" t="shared" si="11" ref="B64:I64">SUM(B62:B63)</f>
        <v>154442</v>
      </c>
      <c r="C64" s="38">
        <f t="shared" si="11"/>
        <v>154523</v>
      </c>
      <c r="D64" s="38">
        <f t="shared" si="11"/>
        <v>154362</v>
      </c>
      <c r="E64" s="38">
        <f t="shared" si="11"/>
        <v>155579</v>
      </c>
      <c r="F64" s="38">
        <f t="shared" si="11"/>
        <v>154995</v>
      </c>
      <c r="G64" s="38">
        <f t="shared" si="11"/>
        <v>155277</v>
      </c>
      <c r="H64" s="38">
        <f t="shared" si="11"/>
        <v>155737</v>
      </c>
      <c r="I64" s="38">
        <f t="shared" si="11"/>
        <v>157221</v>
      </c>
    </row>
    <row r="66" ht="12.75">
      <c r="A66" s="214"/>
    </row>
  </sheetData>
  <sheetProtection/>
  <mergeCells count="2">
    <mergeCell ref="A2:I2"/>
    <mergeCell ref="A4:I4"/>
  </mergeCells>
  <printOptions horizontalCentered="1"/>
  <pageMargins left="0.1968503937007874" right="0.1968503937007874" top="0.5905511811023623" bottom="0.3937007874015748" header="0.5118110236220472" footer="0.5118110236220472"/>
  <pageSetup fitToHeight="1" fitToWidth="1" horizontalDpi="1200" verticalDpi="1200" orientation="portrait" paperSize="9" scale="93" r:id="rId1"/>
  <headerFooter alignWithMargins="0">
    <oddFooter>&amp;R&amp;A</oddFooter>
  </headerFooter>
  <rowBreaks count="1" manualBreakCount="1">
    <brk id="48" max="8" man="1"/>
  </rowBreaks>
</worksheet>
</file>

<file path=xl/worksheets/sheet11.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
      <selection activeCell="A46" sqref="A46"/>
    </sheetView>
  </sheetViews>
  <sheetFormatPr defaultColWidth="9.140625" defaultRowHeight="12.75"/>
  <cols>
    <col min="1" max="1" width="28.00390625" style="0" customWidth="1"/>
    <col min="2" max="2" width="11.00390625" style="0" customWidth="1"/>
    <col min="3" max="4" width="10.28125" style="0" customWidth="1"/>
    <col min="10" max="10" width="10.7109375" style="0" customWidth="1"/>
    <col min="13" max="13" width="8.00390625" style="0" customWidth="1"/>
  </cols>
  <sheetData>
    <row r="1" spans="1:10" ht="12.75">
      <c r="A1" s="1" t="s">
        <v>98</v>
      </c>
      <c r="B1" s="2"/>
      <c r="C1" s="2"/>
      <c r="D1" s="2"/>
      <c r="E1" s="2"/>
      <c r="F1" s="2"/>
      <c r="G1" s="2"/>
      <c r="H1" s="2"/>
      <c r="I1" s="2"/>
      <c r="J1" s="2"/>
    </row>
    <row r="2" spans="1:10" ht="12.75">
      <c r="A2" s="5" t="s">
        <v>38</v>
      </c>
      <c r="B2" s="6"/>
      <c r="C2" s="6"/>
      <c r="D2" s="6"/>
      <c r="E2" s="7"/>
      <c r="F2" s="7"/>
      <c r="G2" s="6"/>
      <c r="H2" s="6"/>
      <c r="I2" s="6"/>
      <c r="J2" s="6"/>
    </row>
    <row r="3" spans="1:10" ht="12.75">
      <c r="A3" s="6"/>
      <c r="B3" s="6"/>
      <c r="C3" s="6"/>
      <c r="D3" s="6"/>
      <c r="E3" s="7"/>
      <c r="F3" s="5"/>
      <c r="G3" s="6"/>
      <c r="H3" s="6"/>
      <c r="I3" s="6"/>
      <c r="J3" s="6"/>
    </row>
    <row r="4" spans="1:10" ht="12.75">
      <c r="A4" s="5" t="s">
        <v>103</v>
      </c>
      <c r="B4" s="6"/>
      <c r="C4" s="6"/>
      <c r="D4" s="6"/>
      <c r="E4" s="7"/>
      <c r="F4" s="7"/>
      <c r="G4" s="6"/>
      <c r="H4" s="6"/>
      <c r="I4" s="6"/>
      <c r="J4" s="6"/>
    </row>
    <row r="5" spans="1:10" ht="12.75">
      <c r="A5" s="4"/>
      <c r="B5" s="4"/>
      <c r="C5" s="4"/>
      <c r="D5" s="4"/>
      <c r="E5" s="4"/>
      <c r="F5" s="4"/>
      <c r="G5" s="4"/>
      <c r="H5" s="4"/>
      <c r="I5" s="4"/>
      <c r="J5" s="4"/>
    </row>
    <row r="6" spans="1:10" ht="12.75">
      <c r="A6" s="5" t="s">
        <v>84</v>
      </c>
      <c r="B6" s="58"/>
      <c r="C6" s="58"/>
      <c r="D6" s="58"/>
      <c r="E6" s="58"/>
      <c r="F6" s="59"/>
      <c r="G6" s="58"/>
      <c r="H6" s="58"/>
      <c r="I6" s="58"/>
      <c r="J6" s="58"/>
    </row>
    <row r="7" spans="1:10" ht="13.5" thickBot="1">
      <c r="A7" s="2"/>
      <c r="B7" s="12"/>
      <c r="C7" s="12"/>
      <c r="D7" s="12"/>
      <c r="E7" s="12"/>
      <c r="F7" s="12"/>
      <c r="G7" s="12"/>
      <c r="H7" s="12"/>
      <c r="I7" s="12"/>
      <c r="J7" s="12"/>
    </row>
    <row r="8" spans="1:10" ht="12.75">
      <c r="A8" s="60"/>
      <c r="B8" s="61" t="s">
        <v>23</v>
      </c>
      <c r="C8" s="62"/>
      <c r="D8" s="62"/>
      <c r="E8" s="61" t="s">
        <v>24</v>
      </c>
      <c r="F8" s="62"/>
      <c r="G8" s="62"/>
      <c r="H8" s="61" t="s">
        <v>4</v>
      </c>
      <c r="I8" s="62"/>
      <c r="J8" s="62"/>
    </row>
    <row r="9" spans="1:10" ht="12.75">
      <c r="A9" s="194" t="s">
        <v>25</v>
      </c>
      <c r="B9" s="64" t="s">
        <v>5</v>
      </c>
      <c r="C9" s="65" t="s">
        <v>6</v>
      </c>
      <c r="D9" s="65" t="s">
        <v>4</v>
      </c>
      <c r="E9" s="64" t="s">
        <v>5</v>
      </c>
      <c r="F9" s="65" t="s">
        <v>6</v>
      </c>
      <c r="G9" s="65" t="s">
        <v>4</v>
      </c>
      <c r="H9" s="64" t="s">
        <v>5</v>
      </c>
      <c r="I9" s="65" t="s">
        <v>6</v>
      </c>
      <c r="J9" s="65" t="s">
        <v>4</v>
      </c>
    </row>
    <row r="10" spans="1:10" ht="12.75">
      <c r="A10" s="66"/>
      <c r="B10" s="13"/>
      <c r="C10" s="67"/>
      <c r="D10" s="67"/>
      <c r="E10" s="13"/>
      <c r="F10" s="67"/>
      <c r="G10" s="67"/>
      <c r="H10" s="13"/>
      <c r="I10" s="67"/>
      <c r="J10" s="67"/>
    </row>
    <row r="11" spans="1:10" ht="12.75">
      <c r="A11" s="2" t="s">
        <v>26</v>
      </c>
      <c r="B11" s="11">
        <v>0</v>
      </c>
      <c r="C11" s="12">
        <v>0</v>
      </c>
      <c r="D11" s="12">
        <f>SUM(B11:C11)</f>
        <v>0</v>
      </c>
      <c r="E11" s="11">
        <v>292</v>
      </c>
      <c r="F11" s="12">
        <v>646</v>
      </c>
      <c r="G11" s="12">
        <f aca="true" t="shared" si="0" ref="G11:G19">SUM(E11:F11)</f>
        <v>938</v>
      </c>
      <c r="H11" s="11">
        <f>SUM(B11,E11)</f>
        <v>292</v>
      </c>
      <c r="I11" s="12">
        <f aca="true" t="shared" si="1" ref="I11:I19">SUM(C11,F11)</f>
        <v>646</v>
      </c>
      <c r="J11" s="12">
        <f aca="true" t="shared" si="2" ref="J11:J19">SUM(H11:I11)</f>
        <v>938</v>
      </c>
    </row>
    <row r="12" spans="1:10" ht="12.75">
      <c r="A12" s="2" t="s">
        <v>27</v>
      </c>
      <c r="B12" s="11">
        <v>68</v>
      </c>
      <c r="C12" s="12">
        <v>246</v>
      </c>
      <c r="D12" s="12">
        <f aca="true" t="shared" si="3" ref="D12:D19">SUM(B12:C12)</f>
        <v>314</v>
      </c>
      <c r="E12" s="11">
        <v>476</v>
      </c>
      <c r="F12" s="12">
        <v>1887</v>
      </c>
      <c r="G12" s="12">
        <f t="shared" si="0"/>
        <v>2363</v>
      </c>
      <c r="H12" s="11">
        <f aca="true" t="shared" si="4" ref="H12:H19">SUM(B12,E12)</f>
        <v>544</v>
      </c>
      <c r="I12" s="12">
        <f t="shared" si="1"/>
        <v>2133</v>
      </c>
      <c r="J12" s="12">
        <f t="shared" si="2"/>
        <v>2677</v>
      </c>
    </row>
    <row r="13" spans="1:10" ht="12.75">
      <c r="A13" s="2" t="s">
        <v>28</v>
      </c>
      <c r="B13" s="11">
        <v>312</v>
      </c>
      <c r="C13" s="12">
        <f>1276+2</f>
        <v>1278</v>
      </c>
      <c r="D13" s="12">
        <f t="shared" si="3"/>
        <v>1590</v>
      </c>
      <c r="E13" s="11">
        <v>327</v>
      </c>
      <c r="F13" s="12">
        <v>1372</v>
      </c>
      <c r="G13" s="12">
        <f t="shared" si="0"/>
        <v>1699</v>
      </c>
      <c r="H13" s="11">
        <f t="shared" si="4"/>
        <v>639</v>
      </c>
      <c r="I13" s="12">
        <f t="shared" si="1"/>
        <v>2650</v>
      </c>
      <c r="J13" s="12">
        <f t="shared" si="2"/>
        <v>3289</v>
      </c>
    </row>
    <row r="14" spans="1:10" ht="12.75">
      <c r="A14" s="2" t="s">
        <v>29</v>
      </c>
      <c r="B14" s="13">
        <f>617+1</f>
        <v>618</v>
      </c>
      <c r="C14" s="12">
        <f>2326+4</f>
        <v>2330</v>
      </c>
      <c r="D14" s="12">
        <f t="shared" si="3"/>
        <v>2948</v>
      </c>
      <c r="E14" s="11">
        <f>226+3</f>
        <v>229</v>
      </c>
      <c r="F14" s="12">
        <f>1124+5</f>
        <v>1129</v>
      </c>
      <c r="G14" s="12">
        <f t="shared" si="0"/>
        <v>1358</v>
      </c>
      <c r="H14" s="11">
        <f t="shared" si="4"/>
        <v>847</v>
      </c>
      <c r="I14" s="12">
        <f t="shared" si="1"/>
        <v>3459</v>
      </c>
      <c r="J14" s="12">
        <f t="shared" si="2"/>
        <v>4306</v>
      </c>
    </row>
    <row r="15" spans="1:10" ht="12.75">
      <c r="A15" s="2" t="s">
        <v>30</v>
      </c>
      <c r="B15" s="13">
        <f>490+4</f>
        <v>494</v>
      </c>
      <c r="C15" s="12">
        <f>2130+18</f>
        <v>2148</v>
      </c>
      <c r="D15" s="12">
        <f t="shared" si="3"/>
        <v>2642</v>
      </c>
      <c r="E15" s="11">
        <f>140+7</f>
        <v>147</v>
      </c>
      <c r="F15" s="12">
        <f>788+3</f>
        <v>791</v>
      </c>
      <c r="G15" s="12">
        <f t="shared" si="0"/>
        <v>938</v>
      </c>
      <c r="H15" s="11">
        <f t="shared" si="4"/>
        <v>641</v>
      </c>
      <c r="I15" s="12">
        <f t="shared" si="1"/>
        <v>2939</v>
      </c>
      <c r="J15" s="12">
        <f t="shared" si="2"/>
        <v>3580</v>
      </c>
    </row>
    <row r="16" spans="1:10" ht="12.75">
      <c r="A16" s="2" t="s">
        <v>31</v>
      </c>
      <c r="B16" s="13">
        <f>385+32</f>
        <v>417</v>
      </c>
      <c r="C16" s="12">
        <f>2334+26</f>
        <v>2360</v>
      </c>
      <c r="D16" s="12">
        <f t="shared" si="3"/>
        <v>2777</v>
      </c>
      <c r="E16" s="11">
        <f>93+5</f>
        <v>98</v>
      </c>
      <c r="F16" s="12">
        <f>615+5</f>
        <v>620</v>
      </c>
      <c r="G16" s="12">
        <f t="shared" si="0"/>
        <v>718</v>
      </c>
      <c r="H16" s="11">
        <f t="shared" si="4"/>
        <v>515</v>
      </c>
      <c r="I16" s="12">
        <f t="shared" si="1"/>
        <v>2980</v>
      </c>
      <c r="J16" s="12">
        <f t="shared" si="2"/>
        <v>3495</v>
      </c>
    </row>
    <row r="17" spans="1:10" ht="12.75">
      <c r="A17" s="2" t="s">
        <v>32</v>
      </c>
      <c r="B17" s="13">
        <f>428+33</f>
        <v>461</v>
      </c>
      <c r="C17" s="12">
        <f>2933+49</f>
        <v>2982</v>
      </c>
      <c r="D17" s="12">
        <f t="shared" si="3"/>
        <v>3443</v>
      </c>
      <c r="E17" s="11">
        <f>74+3</f>
        <v>77</v>
      </c>
      <c r="F17" s="12">
        <f>487+3</f>
        <v>490</v>
      </c>
      <c r="G17" s="12">
        <f t="shared" si="0"/>
        <v>567</v>
      </c>
      <c r="H17" s="11">
        <f t="shared" si="4"/>
        <v>538</v>
      </c>
      <c r="I17" s="12">
        <f t="shared" si="1"/>
        <v>3472</v>
      </c>
      <c r="J17" s="12">
        <f t="shared" si="2"/>
        <v>4010</v>
      </c>
    </row>
    <row r="18" spans="1:10" ht="12.75">
      <c r="A18" s="2" t="s">
        <v>33</v>
      </c>
      <c r="B18" s="13">
        <f>628+94</f>
        <v>722</v>
      </c>
      <c r="C18" s="12">
        <f>3063+62</f>
        <v>3125</v>
      </c>
      <c r="D18" s="12">
        <f t="shared" si="3"/>
        <v>3847</v>
      </c>
      <c r="E18" s="11">
        <f>52+3</f>
        <v>55</v>
      </c>
      <c r="F18" s="12">
        <f>255+9</f>
        <v>264</v>
      </c>
      <c r="G18" s="12">
        <f t="shared" si="0"/>
        <v>319</v>
      </c>
      <c r="H18" s="11">
        <f t="shared" si="4"/>
        <v>777</v>
      </c>
      <c r="I18" s="12">
        <f t="shared" si="1"/>
        <v>3389</v>
      </c>
      <c r="J18" s="12">
        <f t="shared" si="2"/>
        <v>4166</v>
      </c>
    </row>
    <row r="19" spans="1:10" ht="12.75">
      <c r="A19" s="2" t="s">
        <v>34</v>
      </c>
      <c r="B19" s="13">
        <f>371+50</f>
        <v>421</v>
      </c>
      <c r="C19" s="12">
        <f>1233+32</f>
        <v>1265</v>
      </c>
      <c r="D19" s="68">
        <f t="shared" si="3"/>
        <v>1686</v>
      </c>
      <c r="E19" s="11">
        <v>35</v>
      </c>
      <c r="F19" s="12">
        <v>70</v>
      </c>
      <c r="G19" s="68">
        <f t="shared" si="0"/>
        <v>105</v>
      </c>
      <c r="H19" s="11">
        <f t="shared" si="4"/>
        <v>456</v>
      </c>
      <c r="I19" s="12">
        <f t="shared" si="1"/>
        <v>1335</v>
      </c>
      <c r="J19" s="68">
        <f t="shared" si="2"/>
        <v>1791</v>
      </c>
    </row>
    <row r="20" spans="1:10" ht="12.75">
      <c r="A20" s="19" t="s">
        <v>4</v>
      </c>
      <c r="B20" s="69">
        <f aca="true" t="shared" si="5" ref="B20:J20">SUM(B11:B19)</f>
        <v>3513</v>
      </c>
      <c r="C20" s="70">
        <f t="shared" si="5"/>
        <v>15734</v>
      </c>
      <c r="D20" s="70">
        <f t="shared" si="5"/>
        <v>19247</v>
      </c>
      <c r="E20" s="69">
        <f t="shared" si="5"/>
        <v>1736</v>
      </c>
      <c r="F20" s="70">
        <f t="shared" si="5"/>
        <v>7269</v>
      </c>
      <c r="G20" s="70">
        <f t="shared" si="5"/>
        <v>9005</v>
      </c>
      <c r="H20" s="69">
        <f t="shared" si="5"/>
        <v>5249</v>
      </c>
      <c r="I20" s="70">
        <f t="shared" si="5"/>
        <v>23003</v>
      </c>
      <c r="J20" s="70">
        <f t="shared" si="5"/>
        <v>28252</v>
      </c>
    </row>
    <row r="22" ht="12.75">
      <c r="A22" s="4" t="s">
        <v>39</v>
      </c>
    </row>
    <row r="24" spans="1:10" ht="12.75">
      <c r="A24" s="1"/>
      <c r="B24" s="2"/>
      <c r="C24" s="2"/>
      <c r="D24" s="2"/>
      <c r="E24" s="2"/>
      <c r="F24" s="2"/>
      <c r="G24" s="2"/>
      <c r="H24" s="2"/>
      <c r="I24" s="2"/>
      <c r="J24" s="2"/>
    </row>
    <row r="25" spans="1:10" ht="12.75">
      <c r="A25" s="5" t="s">
        <v>87</v>
      </c>
      <c r="B25" s="6"/>
      <c r="C25" s="6"/>
      <c r="D25" s="6"/>
      <c r="E25" s="7"/>
      <c r="F25" s="7"/>
      <c r="G25" s="6"/>
      <c r="H25" s="6"/>
      <c r="I25" s="6"/>
      <c r="J25" s="6"/>
    </row>
    <row r="26" spans="1:10" ht="12.75">
      <c r="A26" s="6"/>
      <c r="B26" s="6"/>
      <c r="C26" s="6"/>
      <c r="D26" s="6"/>
      <c r="E26" s="7"/>
      <c r="F26" s="5"/>
      <c r="G26" s="6"/>
      <c r="H26" s="6"/>
      <c r="I26" s="6"/>
      <c r="J26" s="6"/>
    </row>
    <row r="27" spans="1:10" ht="12.75">
      <c r="A27" s="5" t="s">
        <v>103</v>
      </c>
      <c r="B27" s="6"/>
      <c r="C27" s="6"/>
      <c r="D27" s="6"/>
      <c r="E27" s="7"/>
      <c r="F27" s="7"/>
      <c r="G27" s="6"/>
      <c r="H27" s="6"/>
      <c r="I27" s="6"/>
      <c r="J27" s="6"/>
    </row>
    <row r="28" spans="1:10" ht="12.75">
      <c r="A28" s="4"/>
      <c r="B28" s="4"/>
      <c r="C28" s="4"/>
      <c r="D28" s="4"/>
      <c r="E28" s="4"/>
      <c r="F28" s="4"/>
      <c r="G28" s="4"/>
      <c r="H28" s="4"/>
      <c r="I28" s="4"/>
      <c r="J28" s="4"/>
    </row>
    <row r="29" spans="1:10" ht="12.75">
      <c r="A29" s="5" t="s">
        <v>81</v>
      </c>
      <c r="B29" s="58"/>
      <c r="C29" s="58"/>
      <c r="D29" s="58"/>
      <c r="E29" s="58"/>
      <c r="F29" s="59"/>
      <c r="G29" s="58"/>
      <c r="H29" s="58"/>
      <c r="I29" s="58"/>
      <c r="J29" s="58"/>
    </row>
    <row r="30" spans="1:10" ht="13.5" thickBot="1">
      <c r="A30" s="2"/>
      <c r="B30" s="12"/>
      <c r="C30" s="12"/>
      <c r="D30" s="12"/>
      <c r="E30" s="12"/>
      <c r="F30" s="12"/>
      <c r="G30" s="12"/>
      <c r="H30" s="12"/>
      <c r="I30" s="12"/>
      <c r="J30" s="12"/>
    </row>
    <row r="31" spans="1:10" ht="12.75">
      <c r="A31" s="60"/>
      <c r="B31" s="61" t="s">
        <v>23</v>
      </c>
      <c r="C31" s="62"/>
      <c r="D31" s="62"/>
      <c r="E31" s="61" t="s">
        <v>24</v>
      </c>
      <c r="F31" s="62"/>
      <c r="G31" s="62"/>
      <c r="H31" s="61" t="s">
        <v>4</v>
      </c>
      <c r="I31" s="62"/>
      <c r="J31" s="62"/>
    </row>
    <row r="32" spans="1:10" ht="12.75">
      <c r="A32" s="194" t="s">
        <v>25</v>
      </c>
      <c r="B32" s="156" t="s">
        <v>5</v>
      </c>
      <c r="C32" s="157" t="s">
        <v>6</v>
      </c>
      <c r="D32" s="157" t="s">
        <v>4</v>
      </c>
      <c r="E32" s="156" t="s">
        <v>5</v>
      </c>
      <c r="F32" s="157" t="s">
        <v>6</v>
      </c>
      <c r="G32" s="157" t="s">
        <v>4</v>
      </c>
      <c r="H32" s="156" t="s">
        <v>5</v>
      </c>
      <c r="I32" s="157" t="s">
        <v>6</v>
      </c>
      <c r="J32" s="157" t="s">
        <v>4</v>
      </c>
    </row>
    <row r="33" spans="1:10" ht="12.75">
      <c r="A33" s="66"/>
      <c r="B33" s="13"/>
      <c r="C33" s="67"/>
      <c r="D33" s="67"/>
      <c r="E33" s="13"/>
      <c r="F33" s="67"/>
      <c r="G33" s="67"/>
      <c r="H33" s="13"/>
      <c r="I33" s="67"/>
      <c r="J33" s="67"/>
    </row>
    <row r="34" spans="1:10" ht="12.75">
      <c r="A34" s="22" t="s">
        <v>88</v>
      </c>
      <c r="B34" s="11">
        <f>160+12</f>
        <v>172</v>
      </c>
      <c r="C34" s="12">
        <f>505+14</f>
        <v>519</v>
      </c>
      <c r="D34" s="12">
        <f>SUM(B34:C34)</f>
        <v>691</v>
      </c>
      <c r="E34" s="11">
        <v>9</v>
      </c>
      <c r="F34" s="12">
        <v>18</v>
      </c>
      <c r="G34" s="12">
        <f aca="true" t="shared" si="6" ref="G34:G41">SUM(E34:F34)</f>
        <v>27</v>
      </c>
      <c r="H34" s="11">
        <f>SUM(B34,E34)</f>
        <v>181</v>
      </c>
      <c r="I34" s="25">
        <f aca="true" t="shared" si="7" ref="I34:I42">SUM(C34,F34)</f>
        <v>537</v>
      </c>
      <c r="J34" s="12">
        <f aca="true" t="shared" si="8" ref="J34:J42">SUM(H34:I34)</f>
        <v>718</v>
      </c>
    </row>
    <row r="35" spans="1:10" ht="12.75">
      <c r="A35" s="22" t="s">
        <v>89</v>
      </c>
      <c r="B35" s="11">
        <f>69+13</f>
        <v>82</v>
      </c>
      <c r="C35" s="12">
        <f>268+9</f>
        <v>277</v>
      </c>
      <c r="D35" s="12">
        <f aca="true" t="shared" si="9" ref="D35:D43">SUM(B35:C35)</f>
        <v>359</v>
      </c>
      <c r="E35" s="11">
        <v>3</v>
      </c>
      <c r="F35" s="12">
        <v>18</v>
      </c>
      <c r="G35" s="12">
        <f t="shared" si="6"/>
        <v>21</v>
      </c>
      <c r="H35" s="11">
        <f aca="true" t="shared" si="10" ref="H35:H42">SUM(B35,E35)</f>
        <v>85</v>
      </c>
      <c r="I35" s="25">
        <f t="shared" si="7"/>
        <v>295</v>
      </c>
      <c r="J35" s="12">
        <f t="shared" si="8"/>
        <v>380</v>
      </c>
    </row>
    <row r="36" spans="1:10" ht="12.75">
      <c r="A36" s="22" t="s">
        <v>90</v>
      </c>
      <c r="B36" s="11">
        <f>62+11</f>
        <v>73</v>
      </c>
      <c r="C36" s="12">
        <f>133+5</f>
        <v>138</v>
      </c>
      <c r="D36" s="12">
        <f t="shared" si="9"/>
        <v>211</v>
      </c>
      <c r="E36" s="11">
        <v>3</v>
      </c>
      <c r="F36" s="12">
        <v>15</v>
      </c>
      <c r="G36" s="12">
        <f t="shared" si="6"/>
        <v>18</v>
      </c>
      <c r="H36" s="11">
        <f t="shared" si="10"/>
        <v>76</v>
      </c>
      <c r="I36" s="25">
        <f t="shared" si="7"/>
        <v>153</v>
      </c>
      <c r="J36" s="12">
        <f t="shared" si="8"/>
        <v>229</v>
      </c>
    </row>
    <row r="37" spans="1:10" ht="12.75">
      <c r="A37" s="22" t="s">
        <v>91</v>
      </c>
      <c r="B37" s="13">
        <f>22+6</f>
        <v>28</v>
      </c>
      <c r="C37" s="12">
        <f>91+3</f>
        <v>94</v>
      </c>
      <c r="D37" s="12">
        <f t="shared" si="9"/>
        <v>122</v>
      </c>
      <c r="E37" s="11">
        <v>2</v>
      </c>
      <c r="F37" s="12">
        <v>8</v>
      </c>
      <c r="G37" s="12">
        <f t="shared" si="6"/>
        <v>10</v>
      </c>
      <c r="H37" s="11">
        <f t="shared" si="10"/>
        <v>30</v>
      </c>
      <c r="I37" s="25">
        <f t="shared" si="7"/>
        <v>102</v>
      </c>
      <c r="J37" s="12">
        <f t="shared" si="8"/>
        <v>132</v>
      </c>
    </row>
    <row r="38" spans="1:10" ht="12.75">
      <c r="A38" s="22" t="s">
        <v>92</v>
      </c>
      <c r="B38" s="13">
        <f>19+2</f>
        <v>21</v>
      </c>
      <c r="C38" s="12">
        <f>70+1</f>
        <v>71</v>
      </c>
      <c r="D38" s="12">
        <f t="shared" si="9"/>
        <v>92</v>
      </c>
      <c r="E38" s="11">
        <v>4</v>
      </c>
      <c r="F38" s="12">
        <v>5</v>
      </c>
      <c r="G38" s="12">
        <f t="shared" si="6"/>
        <v>9</v>
      </c>
      <c r="H38" s="11">
        <f t="shared" si="10"/>
        <v>25</v>
      </c>
      <c r="I38" s="25">
        <f t="shared" si="7"/>
        <v>76</v>
      </c>
      <c r="J38" s="12">
        <f t="shared" si="8"/>
        <v>101</v>
      </c>
    </row>
    <row r="39" spans="1:10" ht="12.75">
      <c r="A39" s="22" t="s">
        <v>93</v>
      </c>
      <c r="B39" s="13">
        <f>23+4</f>
        <v>27</v>
      </c>
      <c r="C39" s="12">
        <v>34</v>
      </c>
      <c r="D39" s="12">
        <f t="shared" si="9"/>
        <v>61</v>
      </c>
      <c r="E39" s="11">
        <v>2</v>
      </c>
      <c r="F39" s="12">
        <v>2</v>
      </c>
      <c r="G39" s="12">
        <f t="shared" si="6"/>
        <v>4</v>
      </c>
      <c r="H39" s="11">
        <f t="shared" si="10"/>
        <v>29</v>
      </c>
      <c r="I39" s="25">
        <f t="shared" si="7"/>
        <v>36</v>
      </c>
      <c r="J39" s="12">
        <f t="shared" si="8"/>
        <v>65</v>
      </c>
    </row>
    <row r="40" spans="1:10" ht="12.75">
      <c r="A40" s="22" t="s">
        <v>95</v>
      </c>
      <c r="B40" s="13">
        <f>1+1</f>
        <v>2</v>
      </c>
      <c r="C40" s="12">
        <v>10</v>
      </c>
      <c r="D40" s="12">
        <f t="shared" si="9"/>
        <v>12</v>
      </c>
      <c r="E40" s="11">
        <v>2</v>
      </c>
      <c r="F40" s="12">
        <v>0</v>
      </c>
      <c r="G40" s="12">
        <f t="shared" si="6"/>
        <v>2</v>
      </c>
      <c r="H40" s="11">
        <f t="shared" si="10"/>
        <v>4</v>
      </c>
      <c r="I40" s="25">
        <f t="shared" si="7"/>
        <v>10</v>
      </c>
      <c r="J40" s="12">
        <f t="shared" si="8"/>
        <v>14</v>
      </c>
    </row>
    <row r="41" spans="1:10" ht="12.75">
      <c r="A41" s="22" t="s">
        <v>96</v>
      </c>
      <c r="B41" s="13">
        <v>0</v>
      </c>
      <c r="C41" s="12">
        <v>1</v>
      </c>
      <c r="D41" s="12">
        <f t="shared" si="9"/>
        <v>1</v>
      </c>
      <c r="E41" s="11">
        <v>6</v>
      </c>
      <c r="F41" s="12">
        <v>1</v>
      </c>
      <c r="G41" s="12">
        <f t="shared" si="6"/>
        <v>7</v>
      </c>
      <c r="H41" s="11">
        <f t="shared" si="10"/>
        <v>6</v>
      </c>
      <c r="I41" s="25">
        <f t="shared" si="7"/>
        <v>2</v>
      </c>
      <c r="J41" s="12">
        <f t="shared" si="8"/>
        <v>8</v>
      </c>
    </row>
    <row r="42" spans="1:10" ht="12.75">
      <c r="A42" s="2" t="s">
        <v>97</v>
      </c>
      <c r="B42" s="13">
        <v>0</v>
      </c>
      <c r="C42" s="12">
        <v>0</v>
      </c>
      <c r="D42" s="25">
        <f t="shared" si="9"/>
        <v>0</v>
      </c>
      <c r="E42" s="11">
        <v>4</v>
      </c>
      <c r="F42" s="12">
        <v>3</v>
      </c>
      <c r="G42" s="25">
        <f>SUM(E42:F42)</f>
        <v>7</v>
      </c>
      <c r="H42" s="11">
        <f t="shared" si="10"/>
        <v>4</v>
      </c>
      <c r="I42" s="25">
        <f t="shared" si="7"/>
        <v>3</v>
      </c>
      <c r="J42" s="25">
        <f t="shared" si="8"/>
        <v>7</v>
      </c>
    </row>
    <row r="43" spans="1:10" ht="12.75">
      <c r="A43" s="2" t="s">
        <v>94</v>
      </c>
      <c r="B43" s="13">
        <f>15+1</f>
        <v>16</v>
      </c>
      <c r="C43" s="12">
        <v>121</v>
      </c>
      <c r="D43" s="25">
        <f t="shared" si="9"/>
        <v>137</v>
      </c>
      <c r="E43" s="11">
        <f>0</f>
        <v>0</v>
      </c>
      <c r="F43" s="12">
        <f>0</f>
        <v>0</v>
      </c>
      <c r="G43" s="25">
        <f>SUM(E43:F43)</f>
        <v>0</v>
      </c>
      <c r="H43" s="11">
        <f>SUM(B43,E43)</f>
        <v>16</v>
      </c>
      <c r="I43" s="25">
        <f>SUM(C43,F43)</f>
        <v>121</v>
      </c>
      <c r="J43" s="25">
        <f>SUM(H43:I43)</f>
        <v>137</v>
      </c>
    </row>
    <row r="44" spans="1:10" ht="12.75">
      <c r="A44" s="19" t="s">
        <v>4</v>
      </c>
      <c r="B44" s="69">
        <f aca="true" t="shared" si="11" ref="B44:J44">SUM(B34:B43)</f>
        <v>421</v>
      </c>
      <c r="C44" s="70">
        <f t="shared" si="11"/>
        <v>1265</v>
      </c>
      <c r="D44" s="70">
        <f t="shared" si="11"/>
        <v>1686</v>
      </c>
      <c r="E44" s="69">
        <f t="shared" si="11"/>
        <v>35</v>
      </c>
      <c r="F44" s="70">
        <f t="shared" si="11"/>
        <v>70</v>
      </c>
      <c r="G44" s="70">
        <f t="shared" si="11"/>
        <v>105</v>
      </c>
      <c r="H44" s="69">
        <f t="shared" si="11"/>
        <v>456</v>
      </c>
      <c r="I44" s="70">
        <f t="shared" si="11"/>
        <v>1335</v>
      </c>
      <c r="J44" s="70">
        <f t="shared" si="11"/>
        <v>1791</v>
      </c>
    </row>
  </sheetData>
  <sheetProtection/>
  <printOptions horizontalCentered="1"/>
  <pageMargins left="0.3937007874015748" right="0.3937007874015748" top="0.7874015748031497" bottom="0.3937007874015748" header="0.5118110236220472" footer="0.5118110236220472"/>
  <pageSetup fitToHeight="1" fitToWidth="1" horizontalDpi="300" verticalDpi="300" orientation="portrait" paperSize="9" scale="85"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dimension ref="A1:V113"/>
  <sheetViews>
    <sheetView zoomScalePageLayoutView="0" workbookViewId="0" topLeftCell="A1">
      <selection activeCell="A85" sqref="A85"/>
    </sheetView>
  </sheetViews>
  <sheetFormatPr defaultColWidth="9.28125" defaultRowHeight="12.75"/>
  <cols>
    <col min="1" max="1" width="32.7109375" style="4" customWidth="1"/>
    <col min="2" max="19" width="9.28125" style="4" customWidth="1"/>
    <col min="20" max="16384" width="9.28125" style="4" customWidth="1"/>
  </cols>
  <sheetData>
    <row r="1" spans="1:19" ht="12.75">
      <c r="A1" s="128" t="s">
        <v>98</v>
      </c>
      <c r="B1" s="2"/>
      <c r="C1" s="2"/>
      <c r="D1" s="2"/>
      <c r="E1" s="3"/>
      <c r="F1" s="2"/>
      <c r="G1" s="2"/>
      <c r="H1" s="2"/>
      <c r="I1" s="2"/>
      <c r="J1" s="2"/>
      <c r="K1" s="2"/>
      <c r="L1" s="2"/>
      <c r="M1" s="2"/>
      <c r="N1" s="2"/>
      <c r="O1" s="2"/>
      <c r="P1" s="2"/>
      <c r="Q1" s="2"/>
      <c r="R1" s="2"/>
      <c r="S1" s="2"/>
    </row>
    <row r="2" spans="1:19" ht="12.75">
      <c r="A2" s="5" t="s">
        <v>72</v>
      </c>
      <c r="B2" s="6"/>
      <c r="C2" s="6"/>
      <c r="D2" s="5"/>
      <c r="E2" s="127"/>
      <c r="F2" s="6"/>
      <c r="G2" s="7"/>
      <c r="H2" s="6"/>
      <c r="I2" s="7"/>
      <c r="J2" s="6"/>
      <c r="K2" s="6"/>
      <c r="L2" s="6"/>
      <c r="M2" s="6"/>
      <c r="N2" s="6"/>
      <c r="O2" s="6"/>
      <c r="P2" s="6"/>
      <c r="Q2" s="6"/>
      <c r="R2" s="6"/>
      <c r="S2" s="6"/>
    </row>
    <row r="3" spans="1:19" ht="12.75">
      <c r="A3" s="5"/>
      <c r="B3" s="6"/>
      <c r="C3" s="6"/>
      <c r="D3" s="6"/>
      <c r="E3" s="127"/>
      <c r="F3" s="5"/>
      <c r="G3" s="7"/>
      <c r="H3" s="6"/>
      <c r="I3" s="7"/>
      <c r="J3" s="6"/>
      <c r="K3" s="6"/>
      <c r="L3" s="6"/>
      <c r="M3" s="6"/>
      <c r="N3" s="6"/>
      <c r="O3" s="6"/>
      <c r="P3" s="6"/>
      <c r="Q3" s="6"/>
      <c r="R3" s="6"/>
      <c r="S3" s="6"/>
    </row>
    <row r="4" spans="1:19" ht="12.75">
      <c r="A4" s="5" t="s">
        <v>99</v>
      </c>
      <c r="B4" s="6"/>
      <c r="C4" s="6"/>
      <c r="D4" s="6"/>
      <c r="E4" s="127"/>
      <c r="F4" s="5"/>
      <c r="G4" s="7"/>
      <c r="H4" s="6"/>
      <c r="I4" s="7"/>
      <c r="J4" s="6"/>
      <c r="K4" s="6"/>
      <c r="L4" s="6"/>
      <c r="M4" s="6"/>
      <c r="N4" s="6"/>
      <c r="O4" s="6"/>
      <c r="P4" s="6"/>
      <c r="Q4" s="6"/>
      <c r="R4" s="6"/>
      <c r="S4" s="6"/>
    </row>
    <row r="5" spans="1:19" ht="13.5" thickBot="1">
      <c r="A5" s="2"/>
      <c r="B5" s="2"/>
      <c r="C5" s="2"/>
      <c r="D5" s="2"/>
      <c r="E5" s="3"/>
      <c r="F5" s="2"/>
      <c r="G5" s="2"/>
      <c r="H5" s="2"/>
      <c r="I5" s="2"/>
      <c r="J5" s="2"/>
      <c r="K5" s="2"/>
      <c r="L5" s="2"/>
      <c r="M5" s="2"/>
      <c r="N5" s="2"/>
      <c r="O5" s="2"/>
      <c r="P5" s="2"/>
      <c r="Q5" s="2"/>
      <c r="R5" s="2"/>
      <c r="S5" s="2"/>
    </row>
    <row r="6" spans="1:19" ht="12.75">
      <c r="A6" s="8"/>
      <c r="B6" s="226" t="s">
        <v>68</v>
      </c>
      <c r="C6" s="152"/>
      <c r="D6" s="152"/>
      <c r="E6" s="152"/>
      <c r="F6" s="152"/>
      <c r="G6" s="152"/>
      <c r="H6" s="226" t="s">
        <v>67</v>
      </c>
      <c r="I6" s="152"/>
      <c r="J6" s="152"/>
      <c r="K6" s="152"/>
      <c r="L6" s="152"/>
      <c r="M6" s="152"/>
      <c r="N6" s="151" t="s">
        <v>4</v>
      </c>
      <c r="O6" s="152"/>
      <c r="P6" s="152"/>
      <c r="Q6" s="152"/>
      <c r="R6" s="152"/>
      <c r="S6" s="152"/>
    </row>
    <row r="7" spans="1:19" ht="12.75">
      <c r="A7" s="3"/>
      <c r="B7" s="153" t="s">
        <v>23</v>
      </c>
      <c r="C7" s="154"/>
      <c r="D7" s="154"/>
      <c r="E7" s="153" t="s">
        <v>24</v>
      </c>
      <c r="F7" s="154"/>
      <c r="G7" s="154"/>
      <c r="H7" s="153" t="s">
        <v>23</v>
      </c>
      <c r="I7" s="154"/>
      <c r="J7" s="154"/>
      <c r="K7" s="153" t="s">
        <v>24</v>
      </c>
      <c r="L7" s="154"/>
      <c r="M7" s="154"/>
      <c r="N7" s="153" t="s">
        <v>23</v>
      </c>
      <c r="O7" s="154"/>
      <c r="P7" s="154"/>
      <c r="Q7" s="153" t="s">
        <v>24</v>
      </c>
      <c r="R7" s="154"/>
      <c r="S7" s="154"/>
    </row>
    <row r="8" spans="1:19" s="155" customFormat="1" ht="12.75">
      <c r="A8" s="63"/>
      <c r="B8" s="180" t="s">
        <v>5</v>
      </c>
      <c r="C8" s="181" t="s">
        <v>6</v>
      </c>
      <c r="D8" s="181" t="s">
        <v>4</v>
      </c>
      <c r="E8" s="180" t="s">
        <v>5</v>
      </c>
      <c r="F8" s="181" t="s">
        <v>6</v>
      </c>
      <c r="G8" s="181" t="s">
        <v>4</v>
      </c>
      <c r="H8" s="180" t="s">
        <v>5</v>
      </c>
      <c r="I8" s="181" t="s">
        <v>6</v>
      </c>
      <c r="J8" s="181" t="s">
        <v>4</v>
      </c>
      <c r="K8" s="180" t="s">
        <v>5</v>
      </c>
      <c r="L8" s="181" t="s">
        <v>6</v>
      </c>
      <c r="M8" s="181" t="s">
        <v>4</v>
      </c>
      <c r="N8" s="180" t="s">
        <v>5</v>
      </c>
      <c r="O8" s="181" t="s">
        <v>6</v>
      </c>
      <c r="P8" s="181" t="s">
        <v>4</v>
      </c>
      <c r="Q8" s="180" t="s">
        <v>5</v>
      </c>
      <c r="R8" s="181" t="s">
        <v>6</v>
      </c>
      <c r="S8" s="181" t="s">
        <v>4</v>
      </c>
    </row>
    <row r="9" spans="1:19" ht="12.75">
      <c r="A9" s="2"/>
      <c r="B9" s="11"/>
      <c r="C9" s="12"/>
      <c r="D9" s="12"/>
      <c r="E9" s="11"/>
      <c r="F9" s="12"/>
      <c r="G9" s="12"/>
      <c r="H9" s="11"/>
      <c r="I9" s="12"/>
      <c r="J9" s="12"/>
      <c r="K9" s="11"/>
      <c r="L9" s="12"/>
      <c r="M9" s="12"/>
      <c r="N9" s="11"/>
      <c r="O9" s="12"/>
      <c r="P9" s="12"/>
      <c r="Q9" s="11"/>
      <c r="R9" s="12"/>
      <c r="S9" s="12"/>
    </row>
    <row r="10" spans="1:19" ht="12.75">
      <c r="A10" s="1" t="s">
        <v>7</v>
      </c>
      <c r="B10" s="11"/>
      <c r="C10" s="12"/>
      <c r="D10" s="12"/>
      <c r="E10" s="11"/>
      <c r="F10" s="12"/>
      <c r="G10" s="12"/>
      <c r="H10" s="11"/>
      <c r="I10" s="12"/>
      <c r="J10" s="12"/>
      <c r="K10" s="11"/>
      <c r="L10" s="12"/>
      <c r="M10" s="12"/>
      <c r="N10" s="11"/>
      <c r="O10" s="12"/>
      <c r="P10" s="12"/>
      <c r="Q10" s="11"/>
      <c r="R10" s="12"/>
      <c r="S10" s="12"/>
    </row>
    <row r="11" spans="1:22" ht="12.75">
      <c r="A11" s="2" t="s">
        <v>40</v>
      </c>
      <c r="B11" s="11">
        <v>46</v>
      </c>
      <c r="C11" s="12">
        <v>221</v>
      </c>
      <c r="D11" s="12">
        <f>SUM(B11:C11)</f>
        <v>267</v>
      </c>
      <c r="E11" s="11">
        <v>34</v>
      </c>
      <c r="F11" s="12">
        <v>100</v>
      </c>
      <c r="G11" s="12">
        <f>SUM(E11:F11)</f>
        <v>134</v>
      </c>
      <c r="H11" s="11">
        <v>29</v>
      </c>
      <c r="I11" s="12">
        <v>408</v>
      </c>
      <c r="J11" s="12">
        <f>SUM(H11:I11)</f>
        <v>437</v>
      </c>
      <c r="K11" s="11">
        <v>46</v>
      </c>
      <c r="L11" s="12">
        <v>342</v>
      </c>
      <c r="M11" s="12">
        <f>SUM(K11:L11)</f>
        <v>388</v>
      </c>
      <c r="N11" s="11">
        <f>SUM(B11,H11)</f>
        <v>75</v>
      </c>
      <c r="O11" s="12">
        <f>SUM(C11,I11)</f>
        <v>629</v>
      </c>
      <c r="P11" s="12">
        <f>SUM(N11:O11)</f>
        <v>704</v>
      </c>
      <c r="Q11" s="11">
        <f aca="true" t="shared" si="0" ref="Q11:R14">SUM(E11,K11)</f>
        <v>80</v>
      </c>
      <c r="R11" s="12">
        <f t="shared" si="0"/>
        <v>442</v>
      </c>
      <c r="S11" s="12">
        <f>SUM(Q11:R11)</f>
        <v>522</v>
      </c>
      <c r="U11"/>
      <c r="V11"/>
    </row>
    <row r="12" spans="1:22" ht="12.75">
      <c r="A12" s="2" t="s">
        <v>8</v>
      </c>
      <c r="B12" s="11">
        <v>109</v>
      </c>
      <c r="C12" s="12">
        <v>635</v>
      </c>
      <c r="D12" s="12">
        <f>SUM(B12:C12)</f>
        <v>744</v>
      </c>
      <c r="E12" s="11">
        <v>59</v>
      </c>
      <c r="F12" s="12">
        <v>180</v>
      </c>
      <c r="G12" s="12">
        <f>SUM(E12:F12)</f>
        <v>239</v>
      </c>
      <c r="H12" s="11">
        <v>102</v>
      </c>
      <c r="I12" s="12">
        <v>1861</v>
      </c>
      <c r="J12" s="12">
        <f>SUM(H12:I12)</f>
        <v>1963</v>
      </c>
      <c r="K12" s="11">
        <v>126</v>
      </c>
      <c r="L12" s="12">
        <v>881</v>
      </c>
      <c r="M12" s="12">
        <f>SUM(K12:L12)</f>
        <v>1007</v>
      </c>
      <c r="N12" s="11">
        <f aca="true" t="shared" si="1" ref="N12:O14">SUM(B12,H12)</f>
        <v>211</v>
      </c>
      <c r="O12" s="12">
        <f t="shared" si="1"/>
        <v>2496</v>
      </c>
      <c r="P12" s="12">
        <f>SUM(N12:O12)</f>
        <v>2707</v>
      </c>
      <c r="Q12" s="11">
        <f t="shared" si="0"/>
        <v>185</v>
      </c>
      <c r="R12" s="12">
        <f t="shared" si="0"/>
        <v>1061</v>
      </c>
      <c r="S12" s="12">
        <f>SUM(Q12:R12)</f>
        <v>1246</v>
      </c>
      <c r="U12"/>
      <c r="V12"/>
    </row>
    <row r="13" spans="1:22" ht="12.75">
      <c r="A13" s="2" t="s">
        <v>9</v>
      </c>
      <c r="B13" s="11">
        <v>0</v>
      </c>
      <c r="C13" s="12">
        <v>1</v>
      </c>
      <c r="D13" s="12">
        <f>SUM(B13:C13)</f>
        <v>1</v>
      </c>
      <c r="E13" s="11">
        <v>0</v>
      </c>
      <c r="F13" s="12">
        <v>0</v>
      </c>
      <c r="G13" s="12">
        <f>SUM(E13:F13)</f>
        <v>0</v>
      </c>
      <c r="H13" s="11">
        <v>0</v>
      </c>
      <c r="I13" s="12">
        <v>3</v>
      </c>
      <c r="J13" s="12">
        <f>SUM(H13:I13)</f>
        <v>3</v>
      </c>
      <c r="K13" s="13">
        <v>0</v>
      </c>
      <c r="L13" s="12">
        <v>0</v>
      </c>
      <c r="M13" s="12">
        <f>SUM(K13:L13)</f>
        <v>0</v>
      </c>
      <c r="N13" s="11">
        <f t="shared" si="1"/>
        <v>0</v>
      </c>
      <c r="O13" s="12">
        <f t="shared" si="1"/>
        <v>4</v>
      </c>
      <c r="P13" s="12">
        <f>SUM(N13:O13)</f>
        <v>4</v>
      </c>
      <c r="Q13" s="11">
        <f t="shared" si="0"/>
        <v>0</v>
      </c>
      <c r="R13" s="12">
        <f t="shared" si="0"/>
        <v>0</v>
      </c>
      <c r="S13" s="12">
        <f>SUM(Q13:R13)</f>
        <v>0</v>
      </c>
      <c r="U13"/>
      <c r="V13"/>
    </row>
    <row r="14" spans="1:22" ht="12.75">
      <c r="A14" s="2" t="s">
        <v>10</v>
      </c>
      <c r="B14" s="11">
        <v>59</v>
      </c>
      <c r="C14" s="12">
        <v>279</v>
      </c>
      <c r="D14" s="12">
        <f>SUM(B14:C14)</f>
        <v>338</v>
      </c>
      <c r="E14" s="11">
        <v>27</v>
      </c>
      <c r="F14" s="12">
        <v>99</v>
      </c>
      <c r="G14" s="12">
        <f>SUM(E14:F14)</f>
        <v>126</v>
      </c>
      <c r="H14" s="11">
        <v>40</v>
      </c>
      <c r="I14" s="12">
        <v>683</v>
      </c>
      <c r="J14" s="12">
        <f>SUM(H14:I14)</f>
        <v>723</v>
      </c>
      <c r="K14" s="11">
        <v>39</v>
      </c>
      <c r="L14" s="12">
        <v>347</v>
      </c>
      <c r="M14" s="12">
        <f>SUM(K14:L14)</f>
        <v>386</v>
      </c>
      <c r="N14" s="11">
        <f t="shared" si="1"/>
        <v>99</v>
      </c>
      <c r="O14" s="12">
        <f t="shared" si="1"/>
        <v>962</v>
      </c>
      <c r="P14" s="12">
        <f>SUM(N14:O14)</f>
        <v>1061</v>
      </c>
      <c r="Q14" s="11">
        <f t="shared" si="0"/>
        <v>66</v>
      </c>
      <c r="R14" s="12">
        <f t="shared" si="0"/>
        <v>446</v>
      </c>
      <c r="S14" s="12">
        <f>SUM(Q14:R14)</f>
        <v>512</v>
      </c>
      <c r="U14"/>
      <c r="V14"/>
    </row>
    <row r="15" spans="1:22" ht="12.75">
      <c r="A15" s="19" t="s">
        <v>4</v>
      </c>
      <c r="B15" s="69">
        <f>SUM(B11:B14)</f>
        <v>214</v>
      </c>
      <c r="C15" s="70">
        <f aca="true" t="shared" si="2" ref="C15:S15">SUM(C11:C14)</f>
        <v>1136</v>
      </c>
      <c r="D15" s="70">
        <f t="shared" si="2"/>
        <v>1350</v>
      </c>
      <c r="E15" s="69">
        <f t="shared" si="2"/>
        <v>120</v>
      </c>
      <c r="F15" s="70">
        <f t="shared" si="2"/>
        <v>379</v>
      </c>
      <c r="G15" s="70">
        <f t="shared" si="2"/>
        <v>499</v>
      </c>
      <c r="H15" s="69">
        <f t="shared" si="2"/>
        <v>171</v>
      </c>
      <c r="I15" s="70">
        <f t="shared" si="2"/>
        <v>2955</v>
      </c>
      <c r="J15" s="70">
        <f t="shared" si="2"/>
        <v>3126</v>
      </c>
      <c r="K15" s="69">
        <f t="shared" si="2"/>
        <v>211</v>
      </c>
      <c r="L15" s="70">
        <f t="shared" si="2"/>
        <v>1570</v>
      </c>
      <c r="M15" s="70">
        <f t="shared" si="2"/>
        <v>1781</v>
      </c>
      <c r="N15" s="69">
        <f t="shared" si="2"/>
        <v>385</v>
      </c>
      <c r="O15" s="70">
        <f t="shared" si="2"/>
        <v>4091</v>
      </c>
      <c r="P15" s="70">
        <f t="shared" si="2"/>
        <v>4476</v>
      </c>
      <c r="Q15" s="69">
        <f t="shared" si="2"/>
        <v>331</v>
      </c>
      <c r="R15" s="70">
        <f t="shared" si="2"/>
        <v>1949</v>
      </c>
      <c r="S15" s="70">
        <f t="shared" si="2"/>
        <v>2280</v>
      </c>
      <c r="U15"/>
      <c r="V15"/>
    </row>
    <row r="16" spans="1:22" ht="12.75">
      <c r="A16" s="3"/>
      <c r="B16" s="11"/>
      <c r="C16" s="12"/>
      <c r="D16" s="12"/>
      <c r="E16" s="11"/>
      <c r="F16" s="12"/>
      <c r="G16" s="12"/>
      <c r="H16" s="11"/>
      <c r="I16" s="12"/>
      <c r="J16" s="12"/>
      <c r="K16" s="11"/>
      <c r="L16" s="12"/>
      <c r="M16" s="12"/>
      <c r="N16" s="11"/>
      <c r="O16" s="12"/>
      <c r="P16" s="12"/>
      <c r="Q16" s="11"/>
      <c r="R16" s="12"/>
      <c r="S16" s="12"/>
      <c r="U16"/>
      <c r="V16"/>
    </row>
    <row r="17" spans="1:22" ht="12.75">
      <c r="A17" s="1" t="s">
        <v>11</v>
      </c>
      <c r="B17" s="11"/>
      <c r="C17" s="12"/>
      <c r="D17" s="12"/>
      <c r="E17" s="11"/>
      <c r="F17" s="12"/>
      <c r="G17" s="12"/>
      <c r="H17" s="11"/>
      <c r="I17" s="12"/>
      <c r="J17" s="12"/>
      <c r="K17" s="11"/>
      <c r="L17" s="12"/>
      <c r="M17" s="12"/>
      <c r="N17" s="11"/>
      <c r="O17" s="12"/>
      <c r="P17" s="12"/>
      <c r="Q17" s="11"/>
      <c r="R17" s="12"/>
      <c r="S17" s="12"/>
      <c r="U17"/>
      <c r="V17"/>
    </row>
    <row r="18" spans="1:22" ht="12.75">
      <c r="A18" s="2" t="s">
        <v>40</v>
      </c>
      <c r="B18" s="11">
        <v>29</v>
      </c>
      <c r="C18" s="12">
        <v>266</v>
      </c>
      <c r="D18" s="12">
        <f>SUM(B18:C18)</f>
        <v>295</v>
      </c>
      <c r="E18" s="11">
        <v>4</v>
      </c>
      <c r="F18" s="12">
        <v>102</v>
      </c>
      <c r="G18" s="12">
        <f>SUM(E18:F18)</f>
        <v>106</v>
      </c>
      <c r="H18" s="11">
        <v>21</v>
      </c>
      <c r="I18" s="12">
        <v>275</v>
      </c>
      <c r="J18" s="12">
        <f>SUM(H18:I18)</f>
        <v>296</v>
      </c>
      <c r="K18" s="11">
        <v>3</v>
      </c>
      <c r="L18" s="12">
        <v>151</v>
      </c>
      <c r="M18" s="12">
        <f>SUM(K18:L18)</f>
        <v>154</v>
      </c>
      <c r="N18" s="11">
        <f aca="true" t="shared" si="3" ref="N18:O21">SUM(B18,H18)</f>
        <v>50</v>
      </c>
      <c r="O18" s="12">
        <f t="shared" si="3"/>
        <v>541</v>
      </c>
      <c r="P18" s="12">
        <f>SUM(N18:O18)</f>
        <v>591</v>
      </c>
      <c r="Q18" s="11">
        <f aca="true" t="shared" si="4" ref="Q18:R21">SUM(E18,K18)</f>
        <v>7</v>
      </c>
      <c r="R18" s="12">
        <f t="shared" si="4"/>
        <v>253</v>
      </c>
      <c r="S18" s="12">
        <f>SUM(Q18:R18)</f>
        <v>260</v>
      </c>
      <c r="U18"/>
      <c r="V18"/>
    </row>
    <row r="19" spans="1:22" ht="12.75">
      <c r="A19" s="2" t="s">
        <v>8</v>
      </c>
      <c r="B19" s="11">
        <v>45</v>
      </c>
      <c r="C19" s="12">
        <v>423</v>
      </c>
      <c r="D19" s="12">
        <f>SUM(B19:C19)</f>
        <v>468</v>
      </c>
      <c r="E19" s="11">
        <v>12</v>
      </c>
      <c r="F19" s="12">
        <v>214</v>
      </c>
      <c r="G19" s="12">
        <f>SUM(E19:F19)</f>
        <v>226</v>
      </c>
      <c r="H19" s="11">
        <v>26</v>
      </c>
      <c r="I19" s="12">
        <v>637</v>
      </c>
      <c r="J19" s="12">
        <f>SUM(H19:I19)</f>
        <v>663</v>
      </c>
      <c r="K19" s="11">
        <v>19</v>
      </c>
      <c r="L19" s="12">
        <v>321</v>
      </c>
      <c r="M19" s="12">
        <f>SUM(K19:L19)</f>
        <v>340</v>
      </c>
      <c r="N19" s="11">
        <f t="shared" si="3"/>
        <v>71</v>
      </c>
      <c r="O19" s="12">
        <f t="shared" si="3"/>
        <v>1060</v>
      </c>
      <c r="P19" s="12">
        <f>SUM(N19:O19)</f>
        <v>1131</v>
      </c>
      <c r="Q19" s="11">
        <f t="shared" si="4"/>
        <v>31</v>
      </c>
      <c r="R19" s="12">
        <f t="shared" si="4"/>
        <v>535</v>
      </c>
      <c r="S19" s="12">
        <f>SUM(Q19:R19)</f>
        <v>566</v>
      </c>
      <c r="U19"/>
      <c r="V19"/>
    </row>
    <row r="20" spans="1:22" ht="12.75">
      <c r="A20" s="2" t="s">
        <v>9</v>
      </c>
      <c r="B20" s="11">
        <v>0</v>
      </c>
      <c r="C20" s="12">
        <v>10</v>
      </c>
      <c r="D20" s="12">
        <f>SUM(B20:C20)</f>
        <v>10</v>
      </c>
      <c r="E20" s="13">
        <v>0</v>
      </c>
      <c r="F20" s="18">
        <v>2</v>
      </c>
      <c r="G20" s="18">
        <f>SUM(E20:F20)</f>
        <v>2</v>
      </c>
      <c r="H20" s="13">
        <v>1</v>
      </c>
      <c r="I20" s="12">
        <v>14</v>
      </c>
      <c r="J20" s="12">
        <f>SUM(H20:I20)</f>
        <v>15</v>
      </c>
      <c r="K20" s="13">
        <v>2</v>
      </c>
      <c r="L20" s="18">
        <v>9</v>
      </c>
      <c r="M20" s="18">
        <f>SUM(K20:L20)</f>
        <v>11</v>
      </c>
      <c r="N20" s="11">
        <f t="shared" si="3"/>
        <v>1</v>
      </c>
      <c r="O20" s="12">
        <f t="shared" si="3"/>
        <v>24</v>
      </c>
      <c r="P20" s="12">
        <f>SUM(N20:O20)</f>
        <v>25</v>
      </c>
      <c r="Q20" s="13">
        <f t="shared" si="4"/>
        <v>2</v>
      </c>
      <c r="R20" s="12">
        <f t="shared" si="4"/>
        <v>11</v>
      </c>
      <c r="S20" s="12">
        <f>SUM(Q20:R20)</f>
        <v>13</v>
      </c>
      <c r="U20"/>
      <c r="V20"/>
    </row>
    <row r="21" spans="1:22" ht="12.75">
      <c r="A21" s="2" t="s">
        <v>10</v>
      </c>
      <c r="B21" s="11">
        <v>7</v>
      </c>
      <c r="C21" s="12">
        <v>117</v>
      </c>
      <c r="D21" s="12">
        <f>SUM(B21:C21)</f>
        <v>124</v>
      </c>
      <c r="E21" s="11">
        <v>0</v>
      </c>
      <c r="F21" s="12">
        <v>49</v>
      </c>
      <c r="G21" s="12">
        <f>SUM(E21:F21)</f>
        <v>49</v>
      </c>
      <c r="H21" s="11">
        <v>4</v>
      </c>
      <c r="I21" s="12">
        <v>122</v>
      </c>
      <c r="J21" s="12">
        <f>SUM(H21:I21)</f>
        <v>126</v>
      </c>
      <c r="K21" s="11">
        <v>1</v>
      </c>
      <c r="L21" s="12">
        <v>83</v>
      </c>
      <c r="M21" s="12">
        <f>SUM(K21:L21)</f>
        <v>84</v>
      </c>
      <c r="N21" s="11">
        <f t="shared" si="3"/>
        <v>11</v>
      </c>
      <c r="O21" s="12">
        <f t="shared" si="3"/>
        <v>239</v>
      </c>
      <c r="P21" s="12">
        <f>SUM(N21:O21)</f>
        <v>250</v>
      </c>
      <c r="Q21" s="11">
        <f t="shared" si="4"/>
        <v>1</v>
      </c>
      <c r="R21" s="12">
        <f t="shared" si="4"/>
        <v>132</v>
      </c>
      <c r="S21" s="12">
        <f>SUM(Q21:R21)</f>
        <v>133</v>
      </c>
      <c r="U21"/>
      <c r="V21"/>
    </row>
    <row r="22" spans="1:22" ht="12.75">
      <c r="A22" s="19" t="s">
        <v>4</v>
      </c>
      <c r="B22" s="69">
        <f aca="true" t="shared" si="5" ref="B22:S22">SUM(B18:B21)</f>
        <v>81</v>
      </c>
      <c r="C22" s="70">
        <f t="shared" si="5"/>
        <v>816</v>
      </c>
      <c r="D22" s="70">
        <f t="shared" si="5"/>
        <v>897</v>
      </c>
      <c r="E22" s="69">
        <f t="shared" si="5"/>
        <v>16</v>
      </c>
      <c r="F22" s="70">
        <f t="shared" si="5"/>
        <v>367</v>
      </c>
      <c r="G22" s="70">
        <f t="shared" si="5"/>
        <v>383</v>
      </c>
      <c r="H22" s="69">
        <f t="shared" si="5"/>
        <v>52</v>
      </c>
      <c r="I22" s="70">
        <f t="shared" si="5"/>
        <v>1048</v>
      </c>
      <c r="J22" s="70">
        <f t="shared" si="5"/>
        <v>1100</v>
      </c>
      <c r="K22" s="69">
        <f t="shared" si="5"/>
        <v>25</v>
      </c>
      <c r="L22" s="70">
        <f t="shared" si="5"/>
        <v>564</v>
      </c>
      <c r="M22" s="70">
        <f t="shared" si="5"/>
        <v>589</v>
      </c>
      <c r="N22" s="69">
        <f t="shared" si="5"/>
        <v>133</v>
      </c>
      <c r="O22" s="70">
        <f t="shared" si="5"/>
        <v>1864</v>
      </c>
      <c r="P22" s="70">
        <f t="shared" si="5"/>
        <v>1997</v>
      </c>
      <c r="Q22" s="69">
        <f t="shared" si="5"/>
        <v>41</v>
      </c>
      <c r="R22" s="70">
        <f t="shared" si="5"/>
        <v>931</v>
      </c>
      <c r="S22" s="70">
        <f t="shared" si="5"/>
        <v>972</v>
      </c>
      <c r="U22"/>
      <c r="V22"/>
    </row>
    <row r="23" spans="1:22" ht="12.75">
      <c r="A23" s="2"/>
      <c r="B23" s="11"/>
      <c r="C23" s="12"/>
      <c r="D23" s="12"/>
      <c r="E23" s="11"/>
      <c r="F23" s="12"/>
      <c r="G23" s="12"/>
      <c r="H23" s="11"/>
      <c r="I23" s="12"/>
      <c r="J23" s="12"/>
      <c r="K23" s="11"/>
      <c r="L23" s="12"/>
      <c r="M23" s="12"/>
      <c r="N23" s="11"/>
      <c r="O23" s="12"/>
      <c r="P23" s="12"/>
      <c r="Q23" s="11"/>
      <c r="R23" s="12"/>
      <c r="S23" s="12"/>
      <c r="U23"/>
      <c r="V23"/>
    </row>
    <row r="24" spans="1:22" ht="12.75">
      <c r="A24" s="1" t="s">
        <v>12</v>
      </c>
      <c r="B24" s="11"/>
      <c r="C24" s="12"/>
      <c r="D24" s="12"/>
      <c r="E24" s="11"/>
      <c r="F24" s="12"/>
      <c r="G24" s="12"/>
      <c r="H24" s="11"/>
      <c r="I24" s="12"/>
      <c r="J24" s="12"/>
      <c r="K24" s="11"/>
      <c r="L24" s="12"/>
      <c r="M24" s="12"/>
      <c r="N24" s="11"/>
      <c r="O24" s="12"/>
      <c r="P24" s="12"/>
      <c r="Q24" s="11"/>
      <c r="R24" s="12"/>
      <c r="S24" s="12"/>
      <c r="U24"/>
      <c r="V24"/>
    </row>
    <row r="25" spans="1:22" ht="12.75">
      <c r="A25" s="2" t="s">
        <v>40</v>
      </c>
      <c r="B25" s="11">
        <v>186</v>
      </c>
      <c r="C25" s="12">
        <v>544</v>
      </c>
      <c r="D25" s="12">
        <f>SUM(B25:C25)</f>
        <v>730</v>
      </c>
      <c r="E25" s="11">
        <v>124</v>
      </c>
      <c r="F25" s="12">
        <v>217</v>
      </c>
      <c r="G25" s="12">
        <f>SUM(E25:F25)</f>
        <v>341</v>
      </c>
      <c r="H25" s="11">
        <v>44</v>
      </c>
      <c r="I25" s="12">
        <v>333</v>
      </c>
      <c r="J25" s="12">
        <f>SUM(H25:I25)</f>
        <v>377</v>
      </c>
      <c r="K25" s="11">
        <v>46</v>
      </c>
      <c r="L25" s="12">
        <v>147</v>
      </c>
      <c r="M25" s="12">
        <f>SUM(K25:L25)</f>
        <v>193</v>
      </c>
      <c r="N25" s="11">
        <f aca="true" t="shared" si="6" ref="N25:O28">SUM(B25,H25)</f>
        <v>230</v>
      </c>
      <c r="O25" s="12">
        <f t="shared" si="6"/>
        <v>877</v>
      </c>
      <c r="P25" s="12">
        <f>SUM(N25:O25)</f>
        <v>1107</v>
      </c>
      <c r="Q25" s="11">
        <f aca="true" t="shared" si="7" ref="Q25:R28">SUM(E25,K25)</f>
        <v>170</v>
      </c>
      <c r="R25" s="12">
        <f t="shared" si="7"/>
        <v>364</v>
      </c>
      <c r="S25" s="12">
        <f>SUM(Q25:R25)</f>
        <v>534</v>
      </c>
      <c r="U25"/>
      <c r="V25"/>
    </row>
    <row r="26" spans="1:22" ht="12.75">
      <c r="A26" s="2" t="s">
        <v>8</v>
      </c>
      <c r="B26" s="11">
        <v>718</v>
      </c>
      <c r="C26" s="12">
        <v>1199</v>
      </c>
      <c r="D26" s="12">
        <f>SUM(B26:C26)</f>
        <v>1917</v>
      </c>
      <c r="E26" s="11">
        <v>259</v>
      </c>
      <c r="F26" s="12">
        <v>420</v>
      </c>
      <c r="G26" s="12">
        <f>SUM(E26:F26)</f>
        <v>679</v>
      </c>
      <c r="H26" s="11">
        <v>209</v>
      </c>
      <c r="I26" s="12">
        <v>1443</v>
      </c>
      <c r="J26" s="12">
        <f>SUM(H26:I26)</f>
        <v>1652</v>
      </c>
      <c r="K26" s="11">
        <v>127</v>
      </c>
      <c r="L26" s="12">
        <v>427</v>
      </c>
      <c r="M26" s="12">
        <f>SUM(K26:L26)</f>
        <v>554</v>
      </c>
      <c r="N26" s="11">
        <f t="shared" si="6"/>
        <v>927</v>
      </c>
      <c r="O26" s="12">
        <f t="shared" si="6"/>
        <v>2642</v>
      </c>
      <c r="P26" s="12">
        <f>SUM(N26:O26)</f>
        <v>3569</v>
      </c>
      <c r="Q26" s="11">
        <f t="shared" si="7"/>
        <v>386</v>
      </c>
      <c r="R26" s="12">
        <f t="shared" si="7"/>
        <v>847</v>
      </c>
      <c r="S26" s="12">
        <f>SUM(Q26:R26)</f>
        <v>1233</v>
      </c>
      <c r="U26"/>
      <c r="V26"/>
    </row>
    <row r="27" spans="1:22" ht="12.75">
      <c r="A27" s="2" t="s">
        <v>9</v>
      </c>
      <c r="B27" s="11">
        <v>37</v>
      </c>
      <c r="C27" s="12">
        <v>73</v>
      </c>
      <c r="D27" s="12">
        <f>SUM(B27:C27)</f>
        <v>110</v>
      </c>
      <c r="E27" s="11">
        <v>18</v>
      </c>
      <c r="F27" s="12">
        <v>30</v>
      </c>
      <c r="G27" s="12">
        <f>SUM(E27:F27)</f>
        <v>48</v>
      </c>
      <c r="H27" s="11">
        <v>10</v>
      </c>
      <c r="I27" s="12">
        <v>66</v>
      </c>
      <c r="J27" s="12">
        <f>SUM(H27:I27)</f>
        <v>76</v>
      </c>
      <c r="K27" s="11">
        <v>6</v>
      </c>
      <c r="L27" s="12">
        <v>15</v>
      </c>
      <c r="M27" s="12">
        <f>SUM(K27:L27)</f>
        <v>21</v>
      </c>
      <c r="N27" s="11">
        <f t="shared" si="6"/>
        <v>47</v>
      </c>
      <c r="O27" s="12">
        <f t="shared" si="6"/>
        <v>139</v>
      </c>
      <c r="P27" s="12">
        <f>SUM(N27:O27)</f>
        <v>186</v>
      </c>
      <c r="Q27" s="11">
        <f t="shared" si="7"/>
        <v>24</v>
      </c>
      <c r="R27" s="12">
        <f t="shared" si="7"/>
        <v>45</v>
      </c>
      <c r="S27" s="12">
        <f>SUM(Q27:R27)</f>
        <v>69</v>
      </c>
      <c r="U27"/>
      <c r="V27"/>
    </row>
    <row r="28" spans="1:22" ht="12.75">
      <c r="A28" s="2" t="s">
        <v>10</v>
      </c>
      <c r="B28" s="11">
        <v>42</v>
      </c>
      <c r="C28" s="12">
        <v>100</v>
      </c>
      <c r="D28" s="12">
        <f>SUM(B28:C28)</f>
        <v>142</v>
      </c>
      <c r="E28" s="11">
        <v>29</v>
      </c>
      <c r="F28" s="12">
        <v>50</v>
      </c>
      <c r="G28" s="12">
        <f>SUM(E28:F28)</f>
        <v>79</v>
      </c>
      <c r="H28" s="11">
        <v>8</v>
      </c>
      <c r="I28" s="12">
        <v>92</v>
      </c>
      <c r="J28" s="12">
        <f>SUM(H28:I28)</f>
        <v>100</v>
      </c>
      <c r="K28" s="11">
        <v>18</v>
      </c>
      <c r="L28" s="12">
        <v>40</v>
      </c>
      <c r="M28" s="12">
        <f>SUM(K28:L28)</f>
        <v>58</v>
      </c>
      <c r="N28" s="11">
        <f t="shared" si="6"/>
        <v>50</v>
      </c>
      <c r="O28" s="12">
        <f t="shared" si="6"/>
        <v>192</v>
      </c>
      <c r="P28" s="12">
        <f>SUM(N28:O28)</f>
        <v>242</v>
      </c>
      <c r="Q28" s="11">
        <f t="shared" si="7"/>
        <v>47</v>
      </c>
      <c r="R28" s="12">
        <f t="shared" si="7"/>
        <v>90</v>
      </c>
      <c r="S28" s="12">
        <f>SUM(Q28:R28)</f>
        <v>137</v>
      </c>
      <c r="U28"/>
      <c r="V28"/>
    </row>
    <row r="29" spans="1:22" ht="12.75">
      <c r="A29" s="19" t="s">
        <v>4</v>
      </c>
      <c r="B29" s="69">
        <f aca="true" t="shared" si="8" ref="B29:S29">SUM(B25:B28)</f>
        <v>983</v>
      </c>
      <c r="C29" s="70">
        <f t="shared" si="8"/>
        <v>1916</v>
      </c>
      <c r="D29" s="70">
        <f t="shared" si="8"/>
        <v>2899</v>
      </c>
      <c r="E29" s="69">
        <f t="shared" si="8"/>
        <v>430</v>
      </c>
      <c r="F29" s="70">
        <f t="shared" si="8"/>
        <v>717</v>
      </c>
      <c r="G29" s="70">
        <f t="shared" si="8"/>
        <v>1147</v>
      </c>
      <c r="H29" s="69">
        <f t="shared" si="8"/>
        <v>271</v>
      </c>
      <c r="I29" s="70">
        <f t="shared" si="8"/>
        <v>1934</v>
      </c>
      <c r="J29" s="70">
        <f t="shared" si="8"/>
        <v>2205</v>
      </c>
      <c r="K29" s="69">
        <f t="shared" si="8"/>
        <v>197</v>
      </c>
      <c r="L29" s="70">
        <f t="shared" si="8"/>
        <v>629</v>
      </c>
      <c r="M29" s="70">
        <f t="shared" si="8"/>
        <v>826</v>
      </c>
      <c r="N29" s="69">
        <f t="shared" si="8"/>
        <v>1254</v>
      </c>
      <c r="O29" s="70">
        <f t="shared" si="8"/>
        <v>3850</v>
      </c>
      <c r="P29" s="70">
        <f t="shared" si="8"/>
        <v>5104</v>
      </c>
      <c r="Q29" s="69">
        <f t="shared" si="8"/>
        <v>627</v>
      </c>
      <c r="R29" s="70">
        <f t="shared" si="8"/>
        <v>1346</v>
      </c>
      <c r="S29" s="70">
        <f t="shared" si="8"/>
        <v>1973</v>
      </c>
      <c r="U29"/>
      <c r="V29"/>
    </row>
    <row r="30" spans="1:22" ht="12.75">
      <c r="A30" s="3"/>
      <c r="B30" s="11"/>
      <c r="C30" s="12"/>
      <c r="D30" s="12"/>
      <c r="E30" s="11"/>
      <c r="F30" s="12"/>
      <c r="G30" s="12"/>
      <c r="H30" s="11"/>
      <c r="I30" s="12"/>
      <c r="J30" s="12"/>
      <c r="K30" s="11"/>
      <c r="L30" s="12"/>
      <c r="M30" s="12"/>
      <c r="N30" s="11"/>
      <c r="O30" s="12"/>
      <c r="P30" s="12"/>
      <c r="Q30" s="11"/>
      <c r="R30" s="12"/>
      <c r="S30" s="12"/>
      <c r="U30"/>
      <c r="V30"/>
    </row>
    <row r="31" spans="1:22" ht="12.75">
      <c r="A31" s="1" t="s">
        <v>13</v>
      </c>
      <c r="B31" s="11"/>
      <c r="C31" s="12"/>
      <c r="D31" s="12"/>
      <c r="E31" s="11"/>
      <c r="F31" s="12"/>
      <c r="G31" s="12"/>
      <c r="H31" s="11"/>
      <c r="I31" s="12"/>
      <c r="J31" s="12"/>
      <c r="K31" s="11"/>
      <c r="L31" s="12"/>
      <c r="M31" s="12"/>
      <c r="N31" s="11"/>
      <c r="O31" s="12"/>
      <c r="P31" s="12"/>
      <c r="Q31" s="11"/>
      <c r="R31" s="12"/>
      <c r="S31" s="12"/>
      <c r="U31"/>
      <c r="V31"/>
    </row>
    <row r="32" spans="1:22" ht="12.75">
      <c r="A32" s="2" t="s">
        <v>40</v>
      </c>
      <c r="B32" s="11">
        <v>32</v>
      </c>
      <c r="C32" s="12">
        <v>161</v>
      </c>
      <c r="D32" s="12">
        <f>SUM(B32:C32)</f>
        <v>193</v>
      </c>
      <c r="E32" s="11">
        <v>11</v>
      </c>
      <c r="F32" s="12">
        <v>61</v>
      </c>
      <c r="G32" s="12">
        <f>SUM(E32:F32)</f>
        <v>72</v>
      </c>
      <c r="H32" s="11">
        <v>7</v>
      </c>
      <c r="I32" s="12">
        <v>98</v>
      </c>
      <c r="J32" s="12">
        <f>SUM(H32:I32)</f>
        <v>105</v>
      </c>
      <c r="K32" s="11">
        <v>6</v>
      </c>
      <c r="L32" s="12">
        <v>62</v>
      </c>
      <c r="M32" s="12">
        <f>SUM(K32:L32)</f>
        <v>68</v>
      </c>
      <c r="N32" s="11">
        <f aca="true" t="shared" si="9" ref="N32:O35">SUM(B32,H32)</f>
        <v>39</v>
      </c>
      <c r="O32" s="12">
        <f t="shared" si="9"/>
        <v>259</v>
      </c>
      <c r="P32" s="12">
        <f>SUM(N32:O32)</f>
        <v>298</v>
      </c>
      <c r="Q32" s="11">
        <f aca="true" t="shared" si="10" ref="Q32:R35">SUM(E32,K32)</f>
        <v>17</v>
      </c>
      <c r="R32" s="12">
        <f t="shared" si="10"/>
        <v>123</v>
      </c>
      <c r="S32" s="12">
        <f>SUM(Q32:R32)</f>
        <v>140</v>
      </c>
      <c r="U32"/>
      <c r="V32"/>
    </row>
    <row r="33" spans="1:22" ht="12.75">
      <c r="A33" s="2" t="s">
        <v>8</v>
      </c>
      <c r="B33" s="11">
        <v>70</v>
      </c>
      <c r="C33" s="12">
        <v>271</v>
      </c>
      <c r="D33" s="12">
        <f>SUM(B33:C33)</f>
        <v>341</v>
      </c>
      <c r="E33" s="11">
        <v>37</v>
      </c>
      <c r="F33" s="12">
        <v>127</v>
      </c>
      <c r="G33" s="12">
        <f>SUM(E33:F33)</f>
        <v>164</v>
      </c>
      <c r="H33" s="11">
        <v>32</v>
      </c>
      <c r="I33" s="12">
        <v>248</v>
      </c>
      <c r="J33" s="12">
        <f>SUM(H33:I33)</f>
        <v>280</v>
      </c>
      <c r="K33" s="11">
        <v>18</v>
      </c>
      <c r="L33" s="12">
        <v>153</v>
      </c>
      <c r="M33" s="12">
        <f>SUM(K33:L33)</f>
        <v>171</v>
      </c>
      <c r="N33" s="11">
        <f t="shared" si="9"/>
        <v>102</v>
      </c>
      <c r="O33" s="12">
        <f t="shared" si="9"/>
        <v>519</v>
      </c>
      <c r="P33" s="12">
        <f>SUM(N33:O33)</f>
        <v>621</v>
      </c>
      <c r="Q33" s="11">
        <f t="shared" si="10"/>
        <v>55</v>
      </c>
      <c r="R33" s="12">
        <f t="shared" si="10"/>
        <v>280</v>
      </c>
      <c r="S33" s="12">
        <f>SUM(Q33:R33)</f>
        <v>335</v>
      </c>
      <c r="U33"/>
      <c r="V33"/>
    </row>
    <row r="34" spans="1:22" ht="12.75">
      <c r="A34" s="2" t="s">
        <v>9</v>
      </c>
      <c r="B34" s="11">
        <v>2</v>
      </c>
      <c r="C34" s="12">
        <v>3</v>
      </c>
      <c r="D34" s="12">
        <f>SUM(B34:C34)</f>
        <v>5</v>
      </c>
      <c r="E34" s="11">
        <v>2</v>
      </c>
      <c r="F34" s="12">
        <v>1</v>
      </c>
      <c r="G34" s="12">
        <f>SUM(E34:F34)</f>
        <v>3</v>
      </c>
      <c r="H34" s="11">
        <v>0</v>
      </c>
      <c r="I34" s="12">
        <v>4</v>
      </c>
      <c r="J34" s="12">
        <f>SUM(H34:I34)</f>
        <v>4</v>
      </c>
      <c r="K34" s="13">
        <v>1</v>
      </c>
      <c r="L34" s="12">
        <v>8</v>
      </c>
      <c r="M34" s="12">
        <f>SUM(K34:L34)</f>
        <v>9</v>
      </c>
      <c r="N34" s="11">
        <f t="shared" si="9"/>
        <v>2</v>
      </c>
      <c r="O34" s="12">
        <f t="shared" si="9"/>
        <v>7</v>
      </c>
      <c r="P34" s="12">
        <f>SUM(N34:O34)</f>
        <v>9</v>
      </c>
      <c r="Q34" s="11">
        <f t="shared" si="10"/>
        <v>3</v>
      </c>
      <c r="R34" s="12">
        <f t="shared" si="10"/>
        <v>9</v>
      </c>
      <c r="S34" s="12">
        <f>SUM(Q34:R34)</f>
        <v>12</v>
      </c>
      <c r="U34"/>
      <c r="V34"/>
    </row>
    <row r="35" spans="1:22" ht="12.75">
      <c r="A35" s="2" t="s">
        <v>10</v>
      </c>
      <c r="B35" s="11">
        <v>7</v>
      </c>
      <c r="C35" s="12">
        <v>46</v>
      </c>
      <c r="D35" s="12">
        <f>SUM(B35:C35)</f>
        <v>53</v>
      </c>
      <c r="E35" s="11">
        <v>7</v>
      </c>
      <c r="F35" s="12">
        <v>28</v>
      </c>
      <c r="G35" s="12">
        <f>SUM(E35:F35)</f>
        <v>35</v>
      </c>
      <c r="H35" s="11">
        <v>8</v>
      </c>
      <c r="I35" s="12">
        <v>33</v>
      </c>
      <c r="J35" s="12">
        <f>SUM(H35:I35)</f>
        <v>41</v>
      </c>
      <c r="K35" s="11">
        <v>2</v>
      </c>
      <c r="L35" s="12">
        <v>25</v>
      </c>
      <c r="M35" s="12">
        <f>SUM(K35:L35)</f>
        <v>27</v>
      </c>
      <c r="N35" s="11">
        <f t="shared" si="9"/>
        <v>15</v>
      </c>
      <c r="O35" s="12">
        <f t="shared" si="9"/>
        <v>79</v>
      </c>
      <c r="P35" s="12">
        <f>SUM(N35:O35)</f>
        <v>94</v>
      </c>
      <c r="Q35" s="11">
        <f t="shared" si="10"/>
        <v>9</v>
      </c>
      <c r="R35" s="12">
        <f t="shared" si="10"/>
        <v>53</v>
      </c>
      <c r="S35" s="12">
        <f>SUM(Q35:R35)</f>
        <v>62</v>
      </c>
      <c r="U35"/>
      <c r="V35"/>
    </row>
    <row r="36" spans="1:22" ht="12.75">
      <c r="A36" s="19" t="s">
        <v>4</v>
      </c>
      <c r="B36" s="69">
        <f aca="true" t="shared" si="11" ref="B36:S36">SUM(B32:B35)</f>
        <v>111</v>
      </c>
      <c r="C36" s="70">
        <f t="shared" si="11"/>
        <v>481</v>
      </c>
      <c r="D36" s="70">
        <f t="shared" si="11"/>
        <v>592</v>
      </c>
      <c r="E36" s="69">
        <f t="shared" si="11"/>
        <v>57</v>
      </c>
      <c r="F36" s="70">
        <f t="shared" si="11"/>
        <v>217</v>
      </c>
      <c r="G36" s="70">
        <f t="shared" si="11"/>
        <v>274</v>
      </c>
      <c r="H36" s="69">
        <f t="shared" si="11"/>
        <v>47</v>
      </c>
      <c r="I36" s="70">
        <f t="shared" si="11"/>
        <v>383</v>
      </c>
      <c r="J36" s="70">
        <f t="shared" si="11"/>
        <v>430</v>
      </c>
      <c r="K36" s="69">
        <f t="shared" si="11"/>
        <v>27</v>
      </c>
      <c r="L36" s="70">
        <f t="shared" si="11"/>
        <v>248</v>
      </c>
      <c r="M36" s="70">
        <f t="shared" si="11"/>
        <v>275</v>
      </c>
      <c r="N36" s="69">
        <f t="shared" si="11"/>
        <v>158</v>
      </c>
      <c r="O36" s="70">
        <f t="shared" si="11"/>
        <v>864</v>
      </c>
      <c r="P36" s="70">
        <f t="shared" si="11"/>
        <v>1022</v>
      </c>
      <c r="Q36" s="69">
        <f t="shared" si="11"/>
        <v>84</v>
      </c>
      <c r="R36" s="70">
        <f t="shared" si="11"/>
        <v>465</v>
      </c>
      <c r="S36" s="70">
        <f t="shared" si="11"/>
        <v>549</v>
      </c>
      <c r="U36"/>
      <c r="V36"/>
    </row>
    <row r="37" spans="1:22" ht="12.75">
      <c r="A37" s="19"/>
      <c r="B37" s="23"/>
      <c r="C37" s="24"/>
      <c r="D37" s="24"/>
      <c r="E37" s="23"/>
      <c r="F37" s="24"/>
      <c r="G37" s="24"/>
      <c r="H37" s="23"/>
      <c r="I37" s="24"/>
      <c r="J37" s="24"/>
      <c r="K37" s="23"/>
      <c r="L37" s="24"/>
      <c r="M37" s="24"/>
      <c r="N37" s="23"/>
      <c r="O37" s="24"/>
      <c r="P37" s="24"/>
      <c r="Q37" s="23"/>
      <c r="R37" s="24"/>
      <c r="S37" s="24"/>
      <c r="U37"/>
      <c r="V37"/>
    </row>
    <row r="38" spans="1:22" ht="12.75">
      <c r="A38" s="1" t="s">
        <v>116</v>
      </c>
      <c r="B38" s="11"/>
      <c r="C38" s="12"/>
      <c r="D38" s="12"/>
      <c r="E38" s="11"/>
      <c r="F38" s="12"/>
      <c r="G38" s="12"/>
      <c r="H38" s="11"/>
      <c r="I38" s="12"/>
      <c r="J38" s="12"/>
      <c r="K38" s="11"/>
      <c r="L38" s="12"/>
      <c r="M38" s="12"/>
      <c r="N38" s="11"/>
      <c r="O38" s="12"/>
      <c r="P38" s="12"/>
      <c r="Q38" s="11"/>
      <c r="R38" s="12"/>
      <c r="S38" s="12"/>
      <c r="U38"/>
      <c r="V38"/>
    </row>
    <row r="39" spans="1:22" ht="12.75">
      <c r="A39" s="2" t="s">
        <v>40</v>
      </c>
      <c r="B39" s="11">
        <v>0</v>
      </c>
      <c r="C39" s="12">
        <v>0</v>
      </c>
      <c r="D39" s="12">
        <f>SUM(B39:C39)</f>
        <v>0</v>
      </c>
      <c r="E39" s="11">
        <v>0</v>
      </c>
      <c r="F39" s="12">
        <v>0</v>
      </c>
      <c r="G39" s="12">
        <f>SUM(E39:F39)</f>
        <v>0</v>
      </c>
      <c r="H39" s="11">
        <v>0</v>
      </c>
      <c r="I39" s="12">
        <v>0</v>
      </c>
      <c r="J39" s="12">
        <f>SUM(H39:I39)</f>
        <v>0</v>
      </c>
      <c r="K39" s="11">
        <v>0</v>
      </c>
      <c r="L39" s="12">
        <v>0</v>
      </c>
      <c r="M39" s="12">
        <f>SUM(K39:L39)</f>
        <v>0</v>
      </c>
      <c r="N39" s="11">
        <f aca="true" t="shared" si="12" ref="N39:O42">SUM(B39,H39)</f>
        <v>0</v>
      </c>
      <c r="O39" s="12">
        <f t="shared" si="12"/>
        <v>0</v>
      </c>
      <c r="P39" s="12">
        <f>SUM(N39:O39)</f>
        <v>0</v>
      </c>
      <c r="Q39" s="11">
        <f aca="true" t="shared" si="13" ref="Q39:R42">SUM(E39,K39)</f>
        <v>0</v>
      </c>
      <c r="R39" s="12">
        <f t="shared" si="13"/>
        <v>0</v>
      </c>
      <c r="S39" s="12">
        <f>SUM(Q39:R39)</f>
        <v>0</v>
      </c>
      <c r="U39"/>
      <c r="V39"/>
    </row>
    <row r="40" spans="1:22" ht="12.75">
      <c r="A40" s="2" t="s">
        <v>8</v>
      </c>
      <c r="B40" s="11">
        <v>3</v>
      </c>
      <c r="C40" s="12">
        <v>9</v>
      </c>
      <c r="D40" s="12">
        <f>SUM(B40:C40)</f>
        <v>12</v>
      </c>
      <c r="E40" s="11">
        <v>0</v>
      </c>
      <c r="F40" s="12">
        <v>3</v>
      </c>
      <c r="G40" s="12">
        <f>SUM(E40:F40)</f>
        <v>3</v>
      </c>
      <c r="H40" s="11">
        <v>0</v>
      </c>
      <c r="I40" s="12">
        <v>7</v>
      </c>
      <c r="J40" s="12">
        <f>SUM(H40:I40)</f>
        <v>7</v>
      </c>
      <c r="K40" s="11">
        <v>0</v>
      </c>
      <c r="L40" s="12">
        <v>0</v>
      </c>
      <c r="M40" s="12">
        <f>SUM(K40:L40)</f>
        <v>0</v>
      </c>
      <c r="N40" s="11">
        <f t="shared" si="12"/>
        <v>3</v>
      </c>
      <c r="O40" s="12">
        <f t="shared" si="12"/>
        <v>16</v>
      </c>
      <c r="P40" s="12">
        <f>SUM(N40:O40)</f>
        <v>19</v>
      </c>
      <c r="Q40" s="11">
        <f t="shared" si="13"/>
        <v>0</v>
      </c>
      <c r="R40" s="12">
        <f t="shared" si="13"/>
        <v>3</v>
      </c>
      <c r="S40" s="12">
        <f>SUM(Q40:R40)</f>
        <v>3</v>
      </c>
      <c r="U40"/>
      <c r="V40"/>
    </row>
    <row r="41" spans="1:22" ht="12.75">
      <c r="A41" s="2" t="s">
        <v>9</v>
      </c>
      <c r="B41" s="11">
        <v>0</v>
      </c>
      <c r="C41" s="12">
        <v>0</v>
      </c>
      <c r="D41" s="12">
        <f>SUM(B41:C41)</f>
        <v>0</v>
      </c>
      <c r="E41" s="11">
        <v>0</v>
      </c>
      <c r="F41" s="12">
        <v>0</v>
      </c>
      <c r="G41" s="12">
        <f>SUM(E41:F41)</f>
        <v>0</v>
      </c>
      <c r="H41" s="11">
        <v>0</v>
      </c>
      <c r="I41" s="12">
        <v>0</v>
      </c>
      <c r="J41" s="12">
        <f>SUM(H41:I41)</f>
        <v>0</v>
      </c>
      <c r="K41" s="13">
        <v>0</v>
      </c>
      <c r="L41" s="12">
        <v>0</v>
      </c>
      <c r="M41" s="12">
        <f>SUM(K41:L41)</f>
        <v>0</v>
      </c>
      <c r="N41" s="11">
        <f t="shared" si="12"/>
        <v>0</v>
      </c>
      <c r="O41" s="12">
        <f t="shared" si="12"/>
        <v>0</v>
      </c>
      <c r="P41" s="12">
        <f>SUM(N41:O41)</f>
        <v>0</v>
      </c>
      <c r="Q41" s="11">
        <f t="shared" si="13"/>
        <v>0</v>
      </c>
      <c r="R41" s="12">
        <f t="shared" si="13"/>
        <v>0</v>
      </c>
      <c r="S41" s="12">
        <f>SUM(Q41:R41)</f>
        <v>0</v>
      </c>
      <c r="U41"/>
      <c r="V41"/>
    </row>
    <row r="42" spans="1:22" ht="12.75">
      <c r="A42" s="2" t="s">
        <v>10</v>
      </c>
      <c r="B42" s="11">
        <v>0</v>
      </c>
      <c r="C42" s="12">
        <v>0</v>
      </c>
      <c r="D42" s="12">
        <f>SUM(B42:C42)</f>
        <v>0</v>
      </c>
      <c r="E42" s="11">
        <v>0</v>
      </c>
      <c r="F42" s="12">
        <v>0</v>
      </c>
      <c r="G42" s="12">
        <f>SUM(E42:F42)</f>
        <v>0</v>
      </c>
      <c r="H42" s="11">
        <v>0</v>
      </c>
      <c r="I42" s="12">
        <v>0</v>
      </c>
      <c r="J42" s="12">
        <f>SUM(H42:I42)</f>
        <v>0</v>
      </c>
      <c r="K42" s="11">
        <v>0</v>
      </c>
      <c r="L42" s="12">
        <v>0</v>
      </c>
      <c r="M42" s="12">
        <f>SUM(K42:L42)</f>
        <v>0</v>
      </c>
      <c r="N42" s="11">
        <f t="shared" si="12"/>
        <v>0</v>
      </c>
      <c r="O42" s="12">
        <f t="shared" si="12"/>
        <v>0</v>
      </c>
      <c r="P42" s="12">
        <f>SUM(N42:O42)</f>
        <v>0</v>
      </c>
      <c r="Q42" s="11">
        <f t="shared" si="13"/>
        <v>0</v>
      </c>
      <c r="R42" s="12">
        <f t="shared" si="13"/>
        <v>0</v>
      </c>
      <c r="S42" s="12">
        <f>SUM(Q42:R42)</f>
        <v>0</v>
      </c>
      <c r="U42"/>
      <c r="V42"/>
    </row>
    <row r="43" spans="1:22" ht="12.75">
      <c r="A43" s="19" t="s">
        <v>4</v>
      </c>
      <c r="B43" s="69">
        <f aca="true" t="shared" si="14" ref="B43:S43">SUM(B39:B42)</f>
        <v>3</v>
      </c>
      <c r="C43" s="70">
        <f t="shared" si="14"/>
        <v>9</v>
      </c>
      <c r="D43" s="70">
        <f t="shared" si="14"/>
        <v>12</v>
      </c>
      <c r="E43" s="69">
        <f t="shared" si="14"/>
        <v>0</v>
      </c>
      <c r="F43" s="70">
        <f t="shared" si="14"/>
        <v>3</v>
      </c>
      <c r="G43" s="70">
        <f t="shared" si="14"/>
        <v>3</v>
      </c>
      <c r="H43" s="69">
        <f t="shared" si="14"/>
        <v>0</v>
      </c>
      <c r="I43" s="70">
        <f t="shared" si="14"/>
        <v>7</v>
      </c>
      <c r="J43" s="70">
        <f t="shared" si="14"/>
        <v>7</v>
      </c>
      <c r="K43" s="69">
        <f t="shared" si="14"/>
        <v>0</v>
      </c>
      <c r="L43" s="70">
        <f t="shared" si="14"/>
        <v>0</v>
      </c>
      <c r="M43" s="70">
        <f t="shared" si="14"/>
        <v>0</v>
      </c>
      <c r="N43" s="69">
        <f t="shared" si="14"/>
        <v>3</v>
      </c>
      <c r="O43" s="70">
        <f t="shared" si="14"/>
        <v>16</v>
      </c>
      <c r="P43" s="70">
        <f t="shared" si="14"/>
        <v>19</v>
      </c>
      <c r="Q43" s="69">
        <f t="shared" si="14"/>
        <v>0</v>
      </c>
      <c r="R43" s="70">
        <f t="shared" si="14"/>
        <v>3</v>
      </c>
      <c r="S43" s="70">
        <f t="shared" si="14"/>
        <v>3</v>
      </c>
      <c r="U43"/>
      <c r="V43"/>
    </row>
    <row r="44" spans="1:22" ht="12.75">
      <c r="A44" s="2"/>
      <c r="B44" s="11"/>
      <c r="C44" s="12"/>
      <c r="D44" s="12"/>
      <c r="E44" s="11"/>
      <c r="F44" s="12"/>
      <c r="G44" s="12"/>
      <c r="H44" s="11"/>
      <c r="I44" s="12"/>
      <c r="J44" s="12"/>
      <c r="K44" s="11"/>
      <c r="L44" s="12"/>
      <c r="M44" s="12"/>
      <c r="N44" s="11"/>
      <c r="O44" s="12"/>
      <c r="P44" s="12"/>
      <c r="Q44" s="11"/>
      <c r="R44" s="12"/>
      <c r="S44" s="12"/>
      <c r="U44"/>
      <c r="V44"/>
    </row>
    <row r="45" spans="1:22" ht="12.75">
      <c r="A45" s="1" t="s">
        <v>14</v>
      </c>
      <c r="B45" s="11"/>
      <c r="C45" s="12"/>
      <c r="D45" s="12"/>
      <c r="E45" s="11"/>
      <c r="F45" s="12"/>
      <c r="G45" s="12"/>
      <c r="H45" s="11"/>
      <c r="I45" s="12"/>
      <c r="J45" s="12"/>
      <c r="K45" s="11"/>
      <c r="L45" s="12"/>
      <c r="M45" s="12"/>
      <c r="N45" s="11"/>
      <c r="O45" s="12"/>
      <c r="P45" s="12"/>
      <c r="Q45" s="11"/>
      <c r="R45" s="12"/>
      <c r="S45" s="12"/>
      <c r="U45"/>
      <c r="V45"/>
    </row>
    <row r="46" spans="1:22" ht="12.75">
      <c r="A46" s="19" t="s">
        <v>4</v>
      </c>
      <c r="B46" s="23">
        <f>427+2</f>
        <v>429</v>
      </c>
      <c r="C46" s="24">
        <f>477+3</f>
        <v>480</v>
      </c>
      <c r="D46" s="24">
        <f>SUM(B46:C46)</f>
        <v>909</v>
      </c>
      <c r="E46" s="23">
        <v>153</v>
      </c>
      <c r="F46" s="24">
        <v>262</v>
      </c>
      <c r="G46" s="24">
        <f>SUM(E46:F46)</f>
        <v>415</v>
      </c>
      <c r="H46" s="23">
        <f>121+3</f>
        <v>124</v>
      </c>
      <c r="I46" s="24">
        <f>608+13</f>
        <v>621</v>
      </c>
      <c r="J46" s="24">
        <f>SUM(H46:I46)</f>
        <v>745</v>
      </c>
      <c r="K46" s="23">
        <v>56</v>
      </c>
      <c r="L46" s="24">
        <v>233</v>
      </c>
      <c r="M46" s="24">
        <f>SUM(K46:L46)</f>
        <v>289</v>
      </c>
      <c r="N46" s="23">
        <f>SUM(B46,H46)</f>
        <v>553</v>
      </c>
      <c r="O46" s="24">
        <f>SUM(C46,I46)</f>
        <v>1101</v>
      </c>
      <c r="P46" s="24">
        <f>SUM(N46:O46)</f>
        <v>1654</v>
      </c>
      <c r="Q46" s="23">
        <f>SUM(E46,K46)</f>
        <v>209</v>
      </c>
      <c r="R46" s="24">
        <f>SUM(F46,L46)</f>
        <v>495</v>
      </c>
      <c r="S46" s="24">
        <f>SUM(Q46:R46)</f>
        <v>704</v>
      </c>
      <c r="U46"/>
      <c r="V46"/>
    </row>
    <row r="47" spans="1:22" ht="12.75">
      <c r="A47" s="2"/>
      <c r="B47" s="11"/>
      <c r="C47" s="12"/>
      <c r="D47" s="12"/>
      <c r="E47" s="11"/>
      <c r="F47" s="12"/>
      <c r="G47" s="12"/>
      <c r="H47" s="11"/>
      <c r="I47" s="12"/>
      <c r="J47" s="12"/>
      <c r="K47" s="11"/>
      <c r="L47" s="12"/>
      <c r="M47" s="12"/>
      <c r="N47" s="11"/>
      <c r="O47" s="12"/>
      <c r="P47" s="12"/>
      <c r="Q47" s="11"/>
      <c r="R47" s="12"/>
      <c r="S47" s="12"/>
      <c r="U47"/>
      <c r="V47"/>
    </row>
    <row r="48" spans="1:22" s="74" customFormat="1" ht="12.75">
      <c r="A48" s="71" t="s">
        <v>46</v>
      </c>
      <c r="B48" s="83"/>
      <c r="C48" s="84"/>
      <c r="D48" s="160"/>
      <c r="E48" s="83"/>
      <c r="F48" s="84"/>
      <c r="G48" s="84"/>
      <c r="H48" s="83"/>
      <c r="I48" s="84"/>
      <c r="J48" s="84"/>
      <c r="K48" s="83"/>
      <c r="L48" s="84"/>
      <c r="M48" s="84"/>
      <c r="N48" s="83"/>
      <c r="O48" s="84"/>
      <c r="P48" s="84"/>
      <c r="Q48" s="83"/>
      <c r="R48" s="84"/>
      <c r="S48" s="84"/>
      <c r="U48"/>
      <c r="V48"/>
    </row>
    <row r="49" spans="1:22" s="74" customFormat="1" ht="12.75">
      <c r="A49" s="86" t="s">
        <v>4</v>
      </c>
      <c r="B49" s="90">
        <v>0</v>
      </c>
      <c r="C49" s="91">
        <v>0</v>
      </c>
      <c r="D49" s="91">
        <f>SUM(B49,C49)</f>
        <v>0</v>
      </c>
      <c r="E49" s="23">
        <v>2</v>
      </c>
      <c r="F49" s="24">
        <v>26</v>
      </c>
      <c r="G49" s="91">
        <f>SUM(E49:F49)</f>
        <v>28</v>
      </c>
      <c r="H49" s="90">
        <v>0</v>
      </c>
      <c r="I49" s="91">
        <v>0</v>
      </c>
      <c r="J49" s="91">
        <f>SUM(H49:I49)</f>
        <v>0</v>
      </c>
      <c r="K49" s="90">
        <v>11</v>
      </c>
      <c r="L49" s="91">
        <v>75</v>
      </c>
      <c r="M49" s="91">
        <f>SUM(K49:L49)</f>
        <v>86</v>
      </c>
      <c r="N49" s="90">
        <f>SUM(B49,H49)</f>
        <v>0</v>
      </c>
      <c r="O49" s="91">
        <f>SUM(C49,I49)</f>
        <v>0</v>
      </c>
      <c r="P49" s="91">
        <f>SUM(N49:O49)</f>
        <v>0</v>
      </c>
      <c r="Q49" s="90">
        <f>SUM(E49,K49)</f>
        <v>13</v>
      </c>
      <c r="R49" s="91">
        <f>SUM(F49,L49)</f>
        <v>101</v>
      </c>
      <c r="S49" s="91">
        <f>SUM(Q49:R49)</f>
        <v>114</v>
      </c>
      <c r="U49"/>
      <c r="V49"/>
    </row>
    <row r="50" spans="1:22" ht="12.75">
      <c r="A50" s="2"/>
      <c r="B50" s="11"/>
      <c r="C50" s="12"/>
      <c r="D50" s="12"/>
      <c r="E50" s="11"/>
      <c r="F50" s="12"/>
      <c r="G50" s="12"/>
      <c r="H50" s="11"/>
      <c r="I50" s="12"/>
      <c r="J50" s="12"/>
      <c r="K50" s="11"/>
      <c r="L50" s="12"/>
      <c r="M50" s="12"/>
      <c r="N50" s="11"/>
      <c r="O50" s="12"/>
      <c r="P50" s="12"/>
      <c r="Q50" s="11"/>
      <c r="R50" s="12"/>
      <c r="S50" s="12"/>
      <c r="U50"/>
      <c r="V50"/>
    </row>
    <row r="51" spans="1:22" ht="12.75">
      <c r="A51" s="1" t="s">
        <v>43</v>
      </c>
      <c r="B51" s="11"/>
      <c r="C51" s="12"/>
      <c r="D51" s="12"/>
      <c r="E51" s="11"/>
      <c r="F51" s="12"/>
      <c r="G51" s="12"/>
      <c r="H51" s="11"/>
      <c r="I51" s="12"/>
      <c r="J51" s="12"/>
      <c r="K51" s="11"/>
      <c r="L51" s="12"/>
      <c r="M51" s="12"/>
      <c r="N51" s="11"/>
      <c r="O51" s="12"/>
      <c r="P51" s="12"/>
      <c r="Q51" s="11"/>
      <c r="R51" s="12"/>
      <c r="S51" s="12"/>
      <c r="U51"/>
      <c r="V51"/>
    </row>
    <row r="52" spans="1:22" ht="12.75">
      <c r="A52" s="2" t="s">
        <v>40</v>
      </c>
      <c r="B52" s="11">
        <v>18</v>
      </c>
      <c r="C52" s="18">
        <v>92</v>
      </c>
      <c r="D52" s="12">
        <f>SUM(B52:C52)</f>
        <v>110</v>
      </c>
      <c r="E52" s="11">
        <v>11</v>
      </c>
      <c r="F52" s="12">
        <v>38</v>
      </c>
      <c r="G52" s="12">
        <f>SUM(E52:F52)</f>
        <v>49</v>
      </c>
      <c r="H52" s="11">
        <v>5</v>
      </c>
      <c r="I52" s="12">
        <v>48</v>
      </c>
      <c r="J52" s="12">
        <f>SUM(H52:I52)</f>
        <v>53</v>
      </c>
      <c r="K52" s="11">
        <v>5</v>
      </c>
      <c r="L52" s="12">
        <v>29</v>
      </c>
      <c r="M52" s="12">
        <f>SUM(K52:L52)</f>
        <v>34</v>
      </c>
      <c r="N52" s="11">
        <f aca="true" t="shared" si="15" ref="N52:O55">SUM(B52,H52)</f>
        <v>23</v>
      </c>
      <c r="O52" s="12">
        <f t="shared" si="15"/>
        <v>140</v>
      </c>
      <c r="P52" s="12">
        <f>SUM(N52:O52)</f>
        <v>163</v>
      </c>
      <c r="Q52" s="11">
        <f aca="true" t="shared" si="16" ref="Q52:R55">SUM(E52,K52)</f>
        <v>16</v>
      </c>
      <c r="R52" s="12">
        <f t="shared" si="16"/>
        <v>67</v>
      </c>
      <c r="S52" s="12">
        <f>SUM(Q52:R52)</f>
        <v>83</v>
      </c>
      <c r="U52"/>
      <c r="V52"/>
    </row>
    <row r="53" spans="1:22" ht="12.75">
      <c r="A53" s="2" t="s">
        <v>8</v>
      </c>
      <c r="B53" s="11">
        <v>26</v>
      </c>
      <c r="C53" s="12">
        <v>91</v>
      </c>
      <c r="D53" s="12">
        <f>SUM(B53:C53)</f>
        <v>117</v>
      </c>
      <c r="E53" s="11">
        <v>9</v>
      </c>
      <c r="F53" s="12">
        <v>34</v>
      </c>
      <c r="G53" s="12">
        <f>SUM(E53:F53)</f>
        <v>43</v>
      </c>
      <c r="H53" s="11">
        <v>4</v>
      </c>
      <c r="I53" s="12">
        <v>75</v>
      </c>
      <c r="J53" s="12">
        <f>SUM(H53:I53)</f>
        <v>79</v>
      </c>
      <c r="K53" s="11">
        <v>9</v>
      </c>
      <c r="L53" s="12">
        <v>40</v>
      </c>
      <c r="M53" s="12">
        <f>SUM(K53:L53)</f>
        <v>49</v>
      </c>
      <c r="N53" s="11">
        <f t="shared" si="15"/>
        <v>30</v>
      </c>
      <c r="O53" s="12">
        <f t="shared" si="15"/>
        <v>166</v>
      </c>
      <c r="P53" s="12">
        <f>SUM(N53:O53)</f>
        <v>196</v>
      </c>
      <c r="Q53" s="11">
        <f t="shared" si="16"/>
        <v>18</v>
      </c>
      <c r="R53" s="12">
        <f t="shared" si="16"/>
        <v>74</v>
      </c>
      <c r="S53" s="12">
        <f>SUM(Q53:R53)</f>
        <v>92</v>
      </c>
      <c r="U53"/>
      <c r="V53"/>
    </row>
    <row r="54" spans="1:22" ht="12.75">
      <c r="A54" s="2" t="s">
        <v>9</v>
      </c>
      <c r="B54" s="11">
        <v>10</v>
      </c>
      <c r="C54" s="12">
        <v>20</v>
      </c>
      <c r="D54" s="12">
        <f>SUM(B54:C54)</f>
        <v>30</v>
      </c>
      <c r="E54" s="13">
        <v>4</v>
      </c>
      <c r="F54" s="12">
        <v>11</v>
      </c>
      <c r="G54" s="12">
        <f>SUM(E54:F54)</f>
        <v>15</v>
      </c>
      <c r="H54" s="11">
        <v>1</v>
      </c>
      <c r="I54" s="12">
        <v>23</v>
      </c>
      <c r="J54" s="12">
        <f>SUM(H54:I54)</f>
        <v>24</v>
      </c>
      <c r="K54" s="11">
        <v>3</v>
      </c>
      <c r="L54" s="12">
        <v>9</v>
      </c>
      <c r="M54" s="12">
        <f>SUM(K54:L54)</f>
        <v>12</v>
      </c>
      <c r="N54" s="11">
        <f t="shared" si="15"/>
        <v>11</v>
      </c>
      <c r="O54" s="12">
        <f t="shared" si="15"/>
        <v>43</v>
      </c>
      <c r="P54" s="12">
        <f>SUM(N54:O54)</f>
        <v>54</v>
      </c>
      <c r="Q54" s="11">
        <f t="shared" si="16"/>
        <v>7</v>
      </c>
      <c r="R54" s="12">
        <f t="shared" si="16"/>
        <v>20</v>
      </c>
      <c r="S54" s="12">
        <f>SUM(Q54:R54)</f>
        <v>27</v>
      </c>
      <c r="U54"/>
      <c r="V54"/>
    </row>
    <row r="55" spans="1:22" ht="12.75">
      <c r="A55" s="2" t="s">
        <v>10</v>
      </c>
      <c r="B55" s="11">
        <v>4</v>
      </c>
      <c r="C55" s="12">
        <v>20</v>
      </c>
      <c r="D55" s="12">
        <f>SUM(B55:C55)</f>
        <v>24</v>
      </c>
      <c r="E55" s="11">
        <v>5</v>
      </c>
      <c r="F55" s="12">
        <v>14</v>
      </c>
      <c r="G55" s="12">
        <f>SUM(E55:F55)</f>
        <v>19</v>
      </c>
      <c r="H55" s="11">
        <v>8</v>
      </c>
      <c r="I55" s="12">
        <v>30</v>
      </c>
      <c r="J55" s="12">
        <f>SUM(H55:I55)</f>
        <v>38</v>
      </c>
      <c r="K55" s="11">
        <v>1</v>
      </c>
      <c r="L55" s="12">
        <v>13</v>
      </c>
      <c r="M55" s="12">
        <f>SUM(K55:L55)</f>
        <v>14</v>
      </c>
      <c r="N55" s="11">
        <f t="shared" si="15"/>
        <v>12</v>
      </c>
      <c r="O55" s="12">
        <f t="shared" si="15"/>
        <v>50</v>
      </c>
      <c r="P55" s="12">
        <f>SUM(N55:O55)</f>
        <v>62</v>
      </c>
      <c r="Q55" s="11">
        <f t="shared" si="16"/>
        <v>6</v>
      </c>
      <c r="R55" s="12">
        <f t="shared" si="16"/>
        <v>27</v>
      </c>
      <c r="S55" s="12">
        <f>SUM(Q55:R55)</f>
        <v>33</v>
      </c>
      <c r="U55"/>
      <c r="V55"/>
    </row>
    <row r="56" spans="1:22" ht="12.75">
      <c r="A56" s="19" t="s">
        <v>4</v>
      </c>
      <c r="B56" s="69">
        <f aca="true" t="shared" si="17" ref="B56:S56">SUM(B52:B55)</f>
        <v>58</v>
      </c>
      <c r="C56" s="70">
        <f t="shared" si="17"/>
        <v>223</v>
      </c>
      <c r="D56" s="70">
        <f t="shared" si="17"/>
        <v>281</v>
      </c>
      <c r="E56" s="69">
        <f t="shared" si="17"/>
        <v>29</v>
      </c>
      <c r="F56" s="70">
        <f t="shared" si="17"/>
        <v>97</v>
      </c>
      <c r="G56" s="70">
        <f t="shared" si="17"/>
        <v>126</v>
      </c>
      <c r="H56" s="69">
        <f t="shared" si="17"/>
        <v>18</v>
      </c>
      <c r="I56" s="70">
        <f t="shared" si="17"/>
        <v>176</v>
      </c>
      <c r="J56" s="70">
        <f t="shared" si="17"/>
        <v>194</v>
      </c>
      <c r="K56" s="69">
        <f t="shared" si="17"/>
        <v>18</v>
      </c>
      <c r="L56" s="70">
        <f t="shared" si="17"/>
        <v>91</v>
      </c>
      <c r="M56" s="70">
        <f t="shared" si="17"/>
        <v>109</v>
      </c>
      <c r="N56" s="69">
        <f t="shared" si="17"/>
        <v>76</v>
      </c>
      <c r="O56" s="70">
        <f t="shared" si="17"/>
        <v>399</v>
      </c>
      <c r="P56" s="70">
        <f t="shared" si="17"/>
        <v>475</v>
      </c>
      <c r="Q56" s="69">
        <f t="shared" si="17"/>
        <v>47</v>
      </c>
      <c r="R56" s="70">
        <f t="shared" si="17"/>
        <v>188</v>
      </c>
      <c r="S56" s="70">
        <f t="shared" si="17"/>
        <v>235</v>
      </c>
      <c r="U56"/>
      <c r="V56"/>
    </row>
    <row r="57" spans="1:22" ht="12.75">
      <c r="A57" s="2"/>
      <c r="B57" s="11"/>
      <c r="C57" s="12"/>
      <c r="D57" s="12"/>
      <c r="E57" s="11"/>
      <c r="F57" s="12"/>
      <c r="G57" s="12"/>
      <c r="H57" s="11"/>
      <c r="I57" s="12"/>
      <c r="J57" s="12"/>
      <c r="K57" s="11"/>
      <c r="L57" s="12"/>
      <c r="M57" s="12"/>
      <c r="N57" s="11"/>
      <c r="O57" s="12"/>
      <c r="P57" s="12"/>
      <c r="Q57" s="11"/>
      <c r="R57" s="12"/>
      <c r="S57" s="12"/>
      <c r="U57"/>
      <c r="V57"/>
    </row>
    <row r="58" spans="1:22" ht="12.75">
      <c r="A58" s="1" t="s">
        <v>44</v>
      </c>
      <c r="B58" s="11"/>
      <c r="C58" s="12"/>
      <c r="D58" s="12"/>
      <c r="E58" s="11"/>
      <c r="F58" s="12"/>
      <c r="G58" s="12"/>
      <c r="H58" s="11"/>
      <c r="I58" s="12"/>
      <c r="J58" s="12"/>
      <c r="K58" s="11"/>
      <c r="L58" s="12"/>
      <c r="M58" s="12"/>
      <c r="N58" s="11"/>
      <c r="O58" s="12"/>
      <c r="P58" s="12"/>
      <c r="Q58" s="11"/>
      <c r="R58" s="12"/>
      <c r="S58" s="12"/>
      <c r="U58"/>
      <c r="V58"/>
    </row>
    <row r="59" spans="1:22" ht="12.75">
      <c r="A59" s="2" t="s">
        <v>40</v>
      </c>
      <c r="B59" s="13">
        <v>1</v>
      </c>
      <c r="C59" s="18">
        <v>5</v>
      </c>
      <c r="D59" s="18">
        <f>SUM(B59:C59)</f>
        <v>6</v>
      </c>
      <c r="E59" s="11">
        <v>1</v>
      </c>
      <c r="F59" s="18">
        <v>2</v>
      </c>
      <c r="G59" s="12">
        <f>SUM(E59:F59)</f>
        <v>3</v>
      </c>
      <c r="H59" s="11">
        <v>0</v>
      </c>
      <c r="I59" s="12">
        <v>4</v>
      </c>
      <c r="J59" s="12">
        <f>SUM(H59:I59)</f>
        <v>4</v>
      </c>
      <c r="K59" s="11">
        <v>0</v>
      </c>
      <c r="L59" s="12">
        <v>0</v>
      </c>
      <c r="M59" s="12">
        <f>SUM(K59:L59)</f>
        <v>0</v>
      </c>
      <c r="N59" s="11">
        <f aca="true" t="shared" si="18" ref="N59:O62">SUM(B59,H59)</f>
        <v>1</v>
      </c>
      <c r="O59" s="12">
        <f t="shared" si="18"/>
        <v>9</v>
      </c>
      <c r="P59" s="12">
        <f>SUM(N59:O59)</f>
        <v>10</v>
      </c>
      <c r="Q59" s="11">
        <f aca="true" t="shared" si="19" ref="Q59:R62">SUM(E59,K59)</f>
        <v>1</v>
      </c>
      <c r="R59" s="12">
        <f t="shared" si="19"/>
        <v>2</v>
      </c>
      <c r="S59" s="12">
        <f>SUM(Q59:R59)</f>
        <v>3</v>
      </c>
      <c r="U59"/>
      <c r="V59"/>
    </row>
    <row r="60" spans="1:22" ht="12.75">
      <c r="A60" s="2" t="s">
        <v>8</v>
      </c>
      <c r="B60" s="11">
        <v>1</v>
      </c>
      <c r="C60" s="12">
        <v>4</v>
      </c>
      <c r="D60" s="12">
        <f>SUM(B60:C60)</f>
        <v>5</v>
      </c>
      <c r="E60" s="11">
        <v>0</v>
      </c>
      <c r="F60" s="12">
        <v>3</v>
      </c>
      <c r="G60" s="12">
        <f>SUM(E60:F60)</f>
        <v>3</v>
      </c>
      <c r="H60" s="11">
        <v>0</v>
      </c>
      <c r="I60" s="12">
        <v>5</v>
      </c>
      <c r="J60" s="12">
        <f>SUM(H60:I60)</f>
        <v>5</v>
      </c>
      <c r="K60" s="11">
        <v>1</v>
      </c>
      <c r="L60" s="12">
        <v>5</v>
      </c>
      <c r="M60" s="12">
        <f>SUM(K60:L60)</f>
        <v>6</v>
      </c>
      <c r="N60" s="11">
        <f t="shared" si="18"/>
        <v>1</v>
      </c>
      <c r="O60" s="12">
        <f t="shared" si="18"/>
        <v>9</v>
      </c>
      <c r="P60" s="12">
        <f>SUM(N60:O60)</f>
        <v>10</v>
      </c>
      <c r="Q60" s="11">
        <f t="shared" si="19"/>
        <v>1</v>
      </c>
      <c r="R60" s="12">
        <f t="shared" si="19"/>
        <v>8</v>
      </c>
      <c r="S60" s="12">
        <f>SUM(Q60:R60)</f>
        <v>9</v>
      </c>
      <c r="U60"/>
      <c r="V60"/>
    </row>
    <row r="61" spans="1:22" ht="12.75">
      <c r="A61" s="2" t="s">
        <v>9</v>
      </c>
      <c r="B61" s="11">
        <v>0</v>
      </c>
      <c r="C61" s="18">
        <v>2</v>
      </c>
      <c r="D61" s="12">
        <f>SUM(B61:C61)</f>
        <v>2</v>
      </c>
      <c r="E61" s="11">
        <v>0</v>
      </c>
      <c r="F61" s="18">
        <v>1</v>
      </c>
      <c r="G61" s="12">
        <f>SUM(E61:F61)</f>
        <v>1</v>
      </c>
      <c r="H61" s="11">
        <v>1</v>
      </c>
      <c r="I61" s="12">
        <v>2</v>
      </c>
      <c r="J61" s="12">
        <f>SUM(H61:I61)</f>
        <v>3</v>
      </c>
      <c r="K61" s="11">
        <v>0</v>
      </c>
      <c r="L61" s="12">
        <v>0</v>
      </c>
      <c r="M61" s="12">
        <f>SUM(K61:L61)</f>
        <v>0</v>
      </c>
      <c r="N61" s="11">
        <f t="shared" si="18"/>
        <v>1</v>
      </c>
      <c r="O61" s="12">
        <f t="shared" si="18"/>
        <v>4</v>
      </c>
      <c r="P61" s="12">
        <f>SUM(N61:O61)</f>
        <v>5</v>
      </c>
      <c r="Q61" s="11">
        <f t="shared" si="19"/>
        <v>0</v>
      </c>
      <c r="R61" s="12">
        <f t="shared" si="19"/>
        <v>1</v>
      </c>
      <c r="S61" s="12">
        <f>SUM(Q61:R61)</f>
        <v>1</v>
      </c>
      <c r="U61"/>
      <c r="V61"/>
    </row>
    <row r="62" spans="1:22" ht="12.75">
      <c r="A62" s="2" t="s">
        <v>10</v>
      </c>
      <c r="B62" s="11">
        <v>0</v>
      </c>
      <c r="C62" s="12">
        <v>4</v>
      </c>
      <c r="D62" s="12">
        <f>SUM(B62:C62)</f>
        <v>4</v>
      </c>
      <c r="E62" s="11">
        <v>0</v>
      </c>
      <c r="F62" s="18">
        <v>2</v>
      </c>
      <c r="G62" s="12">
        <f>SUM(E62:F62)</f>
        <v>2</v>
      </c>
      <c r="H62" s="11">
        <v>0</v>
      </c>
      <c r="I62" s="12">
        <v>2</v>
      </c>
      <c r="J62" s="12">
        <f>SUM(H62:I62)</f>
        <v>2</v>
      </c>
      <c r="K62" s="11">
        <v>0</v>
      </c>
      <c r="L62" s="12">
        <v>3</v>
      </c>
      <c r="M62" s="12">
        <f>SUM(K62:L62)</f>
        <v>3</v>
      </c>
      <c r="N62" s="11">
        <f t="shared" si="18"/>
        <v>0</v>
      </c>
      <c r="O62" s="12">
        <f t="shared" si="18"/>
        <v>6</v>
      </c>
      <c r="P62" s="12">
        <f>SUM(N62:O62)</f>
        <v>6</v>
      </c>
      <c r="Q62" s="11">
        <f t="shared" si="19"/>
        <v>0</v>
      </c>
      <c r="R62" s="12">
        <f t="shared" si="19"/>
        <v>5</v>
      </c>
      <c r="S62" s="12">
        <f>SUM(Q62:R62)</f>
        <v>5</v>
      </c>
      <c r="U62"/>
      <c r="V62"/>
    </row>
    <row r="63" spans="1:22" ht="12.75">
      <c r="A63" s="19" t="s">
        <v>4</v>
      </c>
      <c r="B63" s="69">
        <f aca="true" t="shared" si="20" ref="B63:S63">SUM(B59:B62)</f>
        <v>2</v>
      </c>
      <c r="C63" s="70">
        <f t="shared" si="20"/>
        <v>15</v>
      </c>
      <c r="D63" s="70">
        <f t="shared" si="20"/>
        <v>17</v>
      </c>
      <c r="E63" s="69">
        <f t="shared" si="20"/>
        <v>1</v>
      </c>
      <c r="F63" s="70">
        <f t="shared" si="20"/>
        <v>8</v>
      </c>
      <c r="G63" s="70">
        <f t="shared" si="20"/>
        <v>9</v>
      </c>
      <c r="H63" s="69">
        <f t="shared" si="20"/>
        <v>1</v>
      </c>
      <c r="I63" s="70">
        <f t="shared" si="20"/>
        <v>13</v>
      </c>
      <c r="J63" s="70">
        <f t="shared" si="20"/>
        <v>14</v>
      </c>
      <c r="K63" s="69">
        <f t="shared" si="20"/>
        <v>1</v>
      </c>
      <c r="L63" s="70">
        <f t="shared" si="20"/>
        <v>8</v>
      </c>
      <c r="M63" s="70">
        <f t="shared" si="20"/>
        <v>9</v>
      </c>
      <c r="N63" s="69">
        <f t="shared" si="20"/>
        <v>3</v>
      </c>
      <c r="O63" s="70">
        <f t="shared" si="20"/>
        <v>28</v>
      </c>
      <c r="P63" s="70">
        <f t="shared" si="20"/>
        <v>31</v>
      </c>
      <c r="Q63" s="69">
        <f t="shared" si="20"/>
        <v>2</v>
      </c>
      <c r="R63" s="70">
        <f t="shared" si="20"/>
        <v>16</v>
      </c>
      <c r="S63" s="70">
        <f t="shared" si="20"/>
        <v>18</v>
      </c>
      <c r="U63"/>
      <c r="V63"/>
    </row>
    <row r="64" spans="1:22" ht="12.75">
      <c r="A64" s="2"/>
      <c r="B64" s="11"/>
      <c r="C64" s="12"/>
      <c r="D64" s="12"/>
      <c r="E64" s="11"/>
      <c r="F64" s="12"/>
      <c r="G64" s="12"/>
      <c r="H64" s="11"/>
      <c r="I64" s="12"/>
      <c r="J64" s="12"/>
      <c r="K64" s="11"/>
      <c r="L64" s="12"/>
      <c r="M64" s="12"/>
      <c r="N64" s="11"/>
      <c r="O64" s="12"/>
      <c r="P64" s="12"/>
      <c r="Q64" s="11"/>
      <c r="R64" s="12"/>
      <c r="S64" s="12"/>
      <c r="U64"/>
      <c r="V64"/>
    </row>
    <row r="65" spans="1:22" ht="12.75">
      <c r="A65" s="1" t="s">
        <v>15</v>
      </c>
      <c r="B65" s="11"/>
      <c r="C65" s="12"/>
      <c r="D65" s="12"/>
      <c r="E65" s="11"/>
      <c r="F65" s="12"/>
      <c r="G65" s="12"/>
      <c r="H65" s="11"/>
      <c r="I65" s="12"/>
      <c r="J65" s="12"/>
      <c r="K65" s="11"/>
      <c r="L65" s="12"/>
      <c r="M65" s="12"/>
      <c r="N65" s="11"/>
      <c r="O65" s="12"/>
      <c r="P65" s="12"/>
      <c r="Q65" s="11"/>
      <c r="R65" s="12"/>
      <c r="S65" s="12"/>
      <c r="U65"/>
      <c r="V65"/>
    </row>
    <row r="66" spans="1:22" ht="12.75">
      <c r="A66" s="2" t="s">
        <v>40</v>
      </c>
      <c r="B66" s="245">
        <v>5</v>
      </c>
      <c r="C66" s="245">
        <v>5</v>
      </c>
      <c r="D66" s="12">
        <f>SUM(B66:C66)</f>
        <v>10</v>
      </c>
      <c r="E66" s="11">
        <v>1</v>
      </c>
      <c r="F66" s="12">
        <v>0</v>
      </c>
      <c r="G66" s="12">
        <f>SUM(E66:F66)</f>
        <v>1</v>
      </c>
      <c r="H66" s="11">
        <v>6</v>
      </c>
      <c r="I66" s="12">
        <v>9</v>
      </c>
      <c r="J66" s="12">
        <f>SUM(H66:I66)</f>
        <v>15</v>
      </c>
      <c r="K66" s="11">
        <v>3</v>
      </c>
      <c r="L66" s="12">
        <v>6</v>
      </c>
      <c r="M66" s="12">
        <f>SUM(K66:L66)</f>
        <v>9</v>
      </c>
      <c r="N66" s="11">
        <f aca="true" t="shared" si="21" ref="N66:O69">SUM(B66,H66)</f>
        <v>11</v>
      </c>
      <c r="O66" s="12">
        <f t="shared" si="21"/>
        <v>14</v>
      </c>
      <c r="P66" s="12">
        <f>SUM(N66:O66)</f>
        <v>25</v>
      </c>
      <c r="Q66" s="11">
        <f aca="true" t="shared" si="22" ref="Q66:R69">SUM(E66,K66)</f>
        <v>4</v>
      </c>
      <c r="R66" s="12">
        <f t="shared" si="22"/>
        <v>6</v>
      </c>
      <c r="S66" s="12">
        <f>SUM(Q66:R66)</f>
        <v>10</v>
      </c>
      <c r="U66"/>
      <c r="V66"/>
    </row>
    <row r="67" spans="1:22" ht="12.75">
      <c r="A67" s="2" t="s">
        <v>8</v>
      </c>
      <c r="B67" s="11">
        <v>0</v>
      </c>
      <c r="C67" s="11">
        <v>0</v>
      </c>
      <c r="D67" s="12">
        <f>SUM(B67:C67)</f>
        <v>0</v>
      </c>
      <c r="E67" s="11">
        <v>0</v>
      </c>
      <c r="F67" s="12">
        <v>0</v>
      </c>
      <c r="G67" s="12">
        <f>SUM(E67:F67)</f>
        <v>0</v>
      </c>
      <c r="H67" s="11">
        <v>0</v>
      </c>
      <c r="I67" s="12">
        <v>3</v>
      </c>
      <c r="J67" s="12">
        <f>SUM(H67:I67)</f>
        <v>3</v>
      </c>
      <c r="K67" s="11">
        <v>2</v>
      </c>
      <c r="L67" s="12">
        <v>2</v>
      </c>
      <c r="M67" s="12">
        <f>SUM(K67:L67)</f>
        <v>4</v>
      </c>
      <c r="N67" s="11">
        <f t="shared" si="21"/>
        <v>0</v>
      </c>
      <c r="O67" s="12">
        <f t="shared" si="21"/>
        <v>3</v>
      </c>
      <c r="P67" s="12">
        <f>SUM(N67:O67)</f>
        <v>3</v>
      </c>
      <c r="Q67" s="11">
        <f t="shared" si="22"/>
        <v>2</v>
      </c>
      <c r="R67" s="12">
        <f t="shared" si="22"/>
        <v>2</v>
      </c>
      <c r="S67" s="12">
        <f>SUM(Q67:R67)</f>
        <v>4</v>
      </c>
      <c r="U67"/>
      <c r="V67"/>
    </row>
    <row r="68" spans="1:22" ht="12.75">
      <c r="A68" s="2" t="s">
        <v>9</v>
      </c>
      <c r="B68" s="11">
        <v>0</v>
      </c>
      <c r="C68" s="12">
        <v>0</v>
      </c>
      <c r="D68" s="12">
        <f>SUM(B68:C68)</f>
        <v>0</v>
      </c>
      <c r="E68" s="13">
        <v>0</v>
      </c>
      <c r="F68" s="12">
        <v>0</v>
      </c>
      <c r="G68" s="12">
        <f>SUM(E68:F68)</f>
        <v>0</v>
      </c>
      <c r="H68" s="11">
        <v>0</v>
      </c>
      <c r="I68" s="12">
        <v>0</v>
      </c>
      <c r="J68" s="12">
        <f>SUM(H68:I68)</f>
        <v>0</v>
      </c>
      <c r="K68" s="11">
        <v>0</v>
      </c>
      <c r="L68" s="12">
        <v>0</v>
      </c>
      <c r="M68" s="12">
        <f>SUM(K68:L68)</f>
        <v>0</v>
      </c>
      <c r="N68" s="11">
        <f t="shared" si="21"/>
        <v>0</v>
      </c>
      <c r="O68" s="12">
        <f t="shared" si="21"/>
        <v>0</v>
      </c>
      <c r="P68" s="12">
        <f>SUM(N68:O68)</f>
        <v>0</v>
      </c>
      <c r="Q68" s="11">
        <f t="shared" si="22"/>
        <v>0</v>
      </c>
      <c r="R68" s="12">
        <f t="shared" si="22"/>
        <v>0</v>
      </c>
      <c r="S68" s="12">
        <f>SUM(Q68:R68)</f>
        <v>0</v>
      </c>
      <c r="U68"/>
      <c r="V68"/>
    </row>
    <row r="69" spans="1:22" ht="12.75">
      <c r="A69" s="2" t="s">
        <v>10</v>
      </c>
      <c r="B69" s="11">
        <v>18</v>
      </c>
      <c r="C69" s="12">
        <v>43</v>
      </c>
      <c r="D69" s="12">
        <f>SUM(B69:C69)</f>
        <v>61</v>
      </c>
      <c r="E69" s="244">
        <v>3</v>
      </c>
      <c r="F69" s="244">
        <v>11</v>
      </c>
      <c r="G69" s="12">
        <f>SUM(E69:F69)</f>
        <v>14</v>
      </c>
      <c r="H69" s="11">
        <v>16</v>
      </c>
      <c r="I69" s="12">
        <v>113</v>
      </c>
      <c r="J69" s="12">
        <f>SUM(H69:I69)</f>
        <v>129</v>
      </c>
      <c r="K69" s="11">
        <v>34</v>
      </c>
      <c r="L69" s="12">
        <v>70</v>
      </c>
      <c r="M69" s="12">
        <f>SUM(K69:L69)</f>
        <v>104</v>
      </c>
      <c r="N69" s="11">
        <f t="shared" si="21"/>
        <v>34</v>
      </c>
      <c r="O69" s="12">
        <f t="shared" si="21"/>
        <v>156</v>
      </c>
      <c r="P69" s="12">
        <f>SUM(N69:O69)</f>
        <v>190</v>
      </c>
      <c r="Q69" s="11">
        <f t="shared" si="22"/>
        <v>37</v>
      </c>
      <c r="R69" s="12">
        <f t="shared" si="22"/>
        <v>81</v>
      </c>
      <c r="S69" s="12">
        <f>SUM(Q69:R69)</f>
        <v>118</v>
      </c>
      <c r="U69"/>
      <c r="V69"/>
    </row>
    <row r="70" spans="1:22" ht="12.75">
      <c r="A70" s="19" t="s">
        <v>4</v>
      </c>
      <c r="B70" s="69">
        <f aca="true" t="shared" si="23" ref="B70:S70">SUM(B66:B69)</f>
        <v>23</v>
      </c>
      <c r="C70" s="70">
        <f t="shared" si="23"/>
        <v>48</v>
      </c>
      <c r="D70" s="70">
        <f t="shared" si="23"/>
        <v>71</v>
      </c>
      <c r="E70" s="69">
        <f t="shared" si="23"/>
        <v>4</v>
      </c>
      <c r="F70" s="70">
        <f t="shared" si="23"/>
        <v>11</v>
      </c>
      <c r="G70" s="70">
        <f t="shared" si="23"/>
        <v>15</v>
      </c>
      <c r="H70" s="69">
        <f t="shared" si="23"/>
        <v>22</v>
      </c>
      <c r="I70" s="70">
        <f t="shared" si="23"/>
        <v>125</v>
      </c>
      <c r="J70" s="70">
        <f t="shared" si="23"/>
        <v>147</v>
      </c>
      <c r="K70" s="69">
        <f t="shared" si="23"/>
        <v>39</v>
      </c>
      <c r="L70" s="70">
        <f t="shared" si="23"/>
        <v>78</v>
      </c>
      <c r="M70" s="70">
        <f t="shared" si="23"/>
        <v>117</v>
      </c>
      <c r="N70" s="69">
        <f t="shared" si="23"/>
        <v>45</v>
      </c>
      <c r="O70" s="70">
        <f t="shared" si="23"/>
        <v>173</v>
      </c>
      <c r="P70" s="70">
        <f t="shared" si="23"/>
        <v>218</v>
      </c>
      <c r="Q70" s="69">
        <f t="shared" si="23"/>
        <v>43</v>
      </c>
      <c r="R70" s="70">
        <f t="shared" si="23"/>
        <v>89</v>
      </c>
      <c r="S70" s="70">
        <f t="shared" si="23"/>
        <v>132</v>
      </c>
      <c r="U70"/>
      <c r="V70"/>
    </row>
    <row r="71" spans="1:22" ht="12.75">
      <c r="A71" s="2"/>
      <c r="B71" s="11"/>
      <c r="C71" s="12"/>
      <c r="D71" s="12"/>
      <c r="E71" s="11"/>
      <c r="F71" s="12"/>
      <c r="G71" s="12"/>
      <c r="H71" s="11"/>
      <c r="I71" s="12"/>
      <c r="J71" s="12"/>
      <c r="K71" s="11"/>
      <c r="L71" s="12"/>
      <c r="M71" s="12"/>
      <c r="N71" s="11"/>
      <c r="O71" s="12"/>
      <c r="P71" s="12"/>
      <c r="Q71" s="11"/>
      <c r="R71" s="12"/>
      <c r="S71" s="12"/>
      <c r="U71"/>
      <c r="V71"/>
    </row>
    <row r="72" spans="1:22" ht="12.75">
      <c r="A72" s="1" t="s">
        <v>117</v>
      </c>
      <c r="B72" s="11"/>
      <c r="C72" s="12"/>
      <c r="D72" s="12"/>
      <c r="E72" s="11"/>
      <c r="F72" s="12"/>
      <c r="G72" s="12"/>
      <c r="H72" s="11"/>
      <c r="I72" s="12"/>
      <c r="J72" s="12"/>
      <c r="K72" s="11"/>
      <c r="L72" s="12"/>
      <c r="M72" s="12"/>
      <c r="N72" s="11"/>
      <c r="O72" s="12"/>
      <c r="P72" s="12"/>
      <c r="Q72" s="11"/>
      <c r="R72" s="12"/>
      <c r="S72" s="12"/>
      <c r="U72"/>
      <c r="V72"/>
    </row>
    <row r="73" spans="1:22" ht="12.75">
      <c r="A73" s="2" t="s">
        <v>40</v>
      </c>
      <c r="B73" s="13">
        <v>260</v>
      </c>
      <c r="C73" s="18">
        <v>657</v>
      </c>
      <c r="D73" s="18">
        <f>SUM(B73:C73)</f>
        <v>917</v>
      </c>
      <c r="E73" s="11">
        <v>80</v>
      </c>
      <c r="F73" s="18">
        <v>339</v>
      </c>
      <c r="G73" s="12">
        <f>SUM(E73:F73)</f>
        <v>419</v>
      </c>
      <c r="H73" s="11">
        <v>75</v>
      </c>
      <c r="I73" s="12">
        <v>623</v>
      </c>
      <c r="J73" s="12">
        <f>SUM(H73:I73)</f>
        <v>698</v>
      </c>
      <c r="K73" s="11">
        <v>46</v>
      </c>
      <c r="L73" s="12">
        <v>369</v>
      </c>
      <c r="M73" s="12">
        <f>SUM(K73:L73)</f>
        <v>415</v>
      </c>
      <c r="N73" s="11">
        <f aca="true" t="shared" si="24" ref="N73:O77">SUM(B73,H73)</f>
        <v>335</v>
      </c>
      <c r="O73" s="12">
        <f t="shared" si="24"/>
        <v>1280</v>
      </c>
      <c r="P73" s="12">
        <f>SUM(N73:O73)</f>
        <v>1615</v>
      </c>
      <c r="Q73" s="11">
        <f aca="true" t="shared" si="25" ref="Q73:R77">SUM(E73,K73)</f>
        <v>126</v>
      </c>
      <c r="R73" s="12">
        <f t="shared" si="25"/>
        <v>708</v>
      </c>
      <c r="S73" s="12">
        <f>SUM(Q73:R73)</f>
        <v>834</v>
      </c>
      <c r="U73"/>
      <c r="V73"/>
    </row>
    <row r="74" spans="1:22" ht="12.75">
      <c r="A74" s="2" t="s">
        <v>8</v>
      </c>
      <c r="B74" s="11">
        <v>308</v>
      </c>
      <c r="C74" s="12">
        <v>531</v>
      </c>
      <c r="D74" s="12">
        <f>SUM(B74:C74)</f>
        <v>839</v>
      </c>
      <c r="E74" s="11">
        <v>59</v>
      </c>
      <c r="F74" s="12">
        <v>254</v>
      </c>
      <c r="G74" s="12">
        <f>SUM(E74:F74)</f>
        <v>313</v>
      </c>
      <c r="H74" s="11">
        <v>114</v>
      </c>
      <c r="I74" s="12">
        <v>1262</v>
      </c>
      <c r="J74" s="12">
        <f>SUM(H74:I74)</f>
        <v>1376</v>
      </c>
      <c r="K74" s="11">
        <v>57</v>
      </c>
      <c r="L74" s="12">
        <v>509</v>
      </c>
      <c r="M74" s="12">
        <f>SUM(K74:L74)</f>
        <v>566</v>
      </c>
      <c r="N74" s="11">
        <f t="shared" si="24"/>
        <v>422</v>
      </c>
      <c r="O74" s="12">
        <f t="shared" si="24"/>
        <v>1793</v>
      </c>
      <c r="P74" s="12">
        <f>SUM(N74:O74)</f>
        <v>2215</v>
      </c>
      <c r="Q74" s="11">
        <f t="shared" si="25"/>
        <v>116</v>
      </c>
      <c r="R74" s="12">
        <f t="shared" si="25"/>
        <v>763</v>
      </c>
      <c r="S74" s="12">
        <f>SUM(Q74:R74)</f>
        <v>879</v>
      </c>
      <c r="U74"/>
      <c r="V74"/>
    </row>
    <row r="75" spans="1:22" ht="12.75">
      <c r="A75" s="2" t="s">
        <v>9</v>
      </c>
      <c r="B75" s="11">
        <v>8</v>
      </c>
      <c r="C75" s="18">
        <v>15</v>
      </c>
      <c r="D75" s="12">
        <f>SUM(B75:C75)</f>
        <v>23</v>
      </c>
      <c r="E75" s="11">
        <v>2</v>
      </c>
      <c r="F75" s="18">
        <v>10</v>
      </c>
      <c r="G75" s="12">
        <f>SUM(E75:F75)</f>
        <v>12</v>
      </c>
      <c r="H75" s="11">
        <v>1</v>
      </c>
      <c r="I75" s="12">
        <v>30</v>
      </c>
      <c r="J75" s="12">
        <f>SUM(H75:I75)</f>
        <v>31</v>
      </c>
      <c r="K75" s="11">
        <v>4</v>
      </c>
      <c r="L75" s="12">
        <v>11</v>
      </c>
      <c r="M75" s="12">
        <f>SUM(K75:L75)</f>
        <v>15</v>
      </c>
      <c r="N75" s="11">
        <f t="shared" si="24"/>
        <v>9</v>
      </c>
      <c r="O75" s="12">
        <f t="shared" si="24"/>
        <v>45</v>
      </c>
      <c r="P75" s="12">
        <f>SUM(N75:O75)</f>
        <v>54</v>
      </c>
      <c r="Q75" s="11">
        <f t="shared" si="25"/>
        <v>6</v>
      </c>
      <c r="R75" s="12">
        <f t="shared" si="25"/>
        <v>21</v>
      </c>
      <c r="S75" s="12">
        <f>SUM(Q75:R75)</f>
        <v>27</v>
      </c>
      <c r="U75"/>
      <c r="V75"/>
    </row>
    <row r="76" spans="1:22" ht="12.75">
      <c r="A76" s="2" t="s">
        <v>10</v>
      </c>
      <c r="B76" s="11">
        <v>37</v>
      </c>
      <c r="C76" s="12">
        <v>40</v>
      </c>
      <c r="D76" s="12">
        <f>SUM(B76:C76)</f>
        <v>77</v>
      </c>
      <c r="E76" s="11">
        <v>11</v>
      </c>
      <c r="F76" s="18">
        <v>37</v>
      </c>
      <c r="G76" s="12">
        <f>SUM(E76:F76)</f>
        <v>48</v>
      </c>
      <c r="H76" s="11">
        <v>14</v>
      </c>
      <c r="I76" s="12">
        <v>108</v>
      </c>
      <c r="J76" s="12">
        <f>SUM(H76:I76)</f>
        <v>122</v>
      </c>
      <c r="K76" s="11">
        <v>6</v>
      </c>
      <c r="L76" s="12">
        <v>79</v>
      </c>
      <c r="M76" s="12">
        <f>SUM(K76:L76)</f>
        <v>85</v>
      </c>
      <c r="N76" s="11">
        <f t="shared" si="24"/>
        <v>51</v>
      </c>
      <c r="O76" s="12">
        <f t="shared" si="24"/>
        <v>148</v>
      </c>
      <c r="P76" s="12">
        <f>SUM(N76:O76)</f>
        <v>199</v>
      </c>
      <c r="Q76" s="11">
        <f t="shared" si="25"/>
        <v>17</v>
      </c>
      <c r="R76" s="12">
        <f t="shared" si="25"/>
        <v>116</v>
      </c>
      <c r="S76" s="12">
        <f>SUM(Q76:R76)</f>
        <v>133</v>
      </c>
      <c r="U76"/>
      <c r="V76"/>
    </row>
    <row r="77" spans="1:22" ht="12.75">
      <c r="A77" s="2" t="s">
        <v>16</v>
      </c>
      <c r="B77" s="11">
        <v>81</v>
      </c>
      <c r="C77" s="12">
        <v>76</v>
      </c>
      <c r="D77" s="12">
        <f>SUM(B77:C77)</f>
        <v>157</v>
      </c>
      <c r="E77" s="11">
        <v>66</v>
      </c>
      <c r="F77" s="18">
        <v>63</v>
      </c>
      <c r="G77" s="12">
        <f>SUM(E77:F77)</f>
        <v>129</v>
      </c>
      <c r="H77" s="11">
        <v>5</v>
      </c>
      <c r="I77" s="12">
        <v>6</v>
      </c>
      <c r="J77" s="12">
        <f>SUM(H77:I77)</f>
        <v>11</v>
      </c>
      <c r="K77" s="11">
        <v>8</v>
      </c>
      <c r="L77" s="12">
        <v>15</v>
      </c>
      <c r="M77" s="12">
        <f>SUM(K77:L77)</f>
        <v>23</v>
      </c>
      <c r="N77" s="11">
        <f t="shared" si="24"/>
        <v>86</v>
      </c>
      <c r="O77" s="12">
        <f t="shared" si="24"/>
        <v>82</v>
      </c>
      <c r="P77" s="12">
        <f>SUM(N77:O77)</f>
        <v>168</v>
      </c>
      <c r="Q77" s="11">
        <f t="shared" si="25"/>
        <v>74</v>
      </c>
      <c r="R77" s="12">
        <f t="shared" si="25"/>
        <v>78</v>
      </c>
      <c r="S77" s="12">
        <f>SUM(Q77:R77)</f>
        <v>152</v>
      </c>
      <c r="U77"/>
      <c r="V77"/>
    </row>
    <row r="78" spans="1:22" ht="12.75">
      <c r="A78" s="19" t="s">
        <v>4</v>
      </c>
      <c r="B78" s="69">
        <f>SUM(B73:B77)</f>
        <v>694</v>
      </c>
      <c r="C78" s="70">
        <f aca="true" t="shared" si="26" ref="C78:S78">SUM(C73:C77)</f>
        <v>1319</v>
      </c>
      <c r="D78" s="70">
        <f t="shared" si="26"/>
        <v>2013</v>
      </c>
      <c r="E78" s="69">
        <f t="shared" si="26"/>
        <v>218</v>
      </c>
      <c r="F78" s="70">
        <f t="shared" si="26"/>
        <v>703</v>
      </c>
      <c r="G78" s="70">
        <f t="shared" si="26"/>
        <v>921</v>
      </c>
      <c r="H78" s="69">
        <f t="shared" si="26"/>
        <v>209</v>
      </c>
      <c r="I78" s="70">
        <f t="shared" si="26"/>
        <v>2029</v>
      </c>
      <c r="J78" s="70">
        <f t="shared" si="26"/>
        <v>2238</v>
      </c>
      <c r="K78" s="69">
        <f t="shared" si="26"/>
        <v>121</v>
      </c>
      <c r="L78" s="70">
        <f t="shared" si="26"/>
        <v>983</v>
      </c>
      <c r="M78" s="70">
        <f t="shared" si="26"/>
        <v>1104</v>
      </c>
      <c r="N78" s="69">
        <f t="shared" si="26"/>
        <v>903</v>
      </c>
      <c r="O78" s="70">
        <f t="shared" si="26"/>
        <v>3348</v>
      </c>
      <c r="P78" s="70">
        <f t="shared" si="26"/>
        <v>4251</v>
      </c>
      <c r="Q78" s="69">
        <f t="shared" si="26"/>
        <v>339</v>
      </c>
      <c r="R78" s="70">
        <f t="shared" si="26"/>
        <v>1686</v>
      </c>
      <c r="S78" s="70">
        <f t="shared" si="26"/>
        <v>2025</v>
      </c>
      <c r="U78"/>
      <c r="V78"/>
    </row>
    <row r="79" spans="1:22" ht="12.75">
      <c r="A79" s="19"/>
      <c r="B79" s="23"/>
      <c r="C79" s="24"/>
      <c r="D79" s="24"/>
      <c r="E79" s="23"/>
      <c r="F79" s="24"/>
      <c r="G79" s="24"/>
      <c r="H79" s="23"/>
      <c r="I79" s="24"/>
      <c r="J79" s="24"/>
      <c r="K79" s="23"/>
      <c r="L79" s="24"/>
      <c r="M79" s="24"/>
      <c r="N79" s="23"/>
      <c r="O79" s="24"/>
      <c r="P79" s="24"/>
      <c r="Q79" s="23"/>
      <c r="R79" s="24"/>
      <c r="S79" s="24"/>
      <c r="U79"/>
      <c r="V79"/>
    </row>
    <row r="80" spans="1:22" s="92" customFormat="1" ht="13.5" customHeight="1">
      <c r="A80" s="197" t="s">
        <v>60</v>
      </c>
      <c r="B80" s="83"/>
      <c r="C80" s="198"/>
      <c r="D80" s="198"/>
      <c r="E80" s="83"/>
      <c r="F80" s="198"/>
      <c r="G80" s="198"/>
      <c r="H80" s="83"/>
      <c r="I80" s="198"/>
      <c r="J80" s="198"/>
      <c r="K80" s="83"/>
      <c r="L80" s="198"/>
      <c r="M80" s="198"/>
      <c r="N80" s="83"/>
      <c r="O80" s="198"/>
      <c r="P80" s="198"/>
      <c r="Q80" s="83"/>
      <c r="R80" s="198"/>
      <c r="S80" s="198"/>
      <c r="U80"/>
      <c r="V80"/>
    </row>
    <row r="81" spans="1:22" s="92" customFormat="1" ht="26.25">
      <c r="A81" s="204" t="s">
        <v>61</v>
      </c>
      <c r="B81" s="90">
        <f>SUM(B78,B70,B63,B56,B46,B43,B36,B29,B22,B15,B49)</f>
        <v>2598</v>
      </c>
      <c r="C81" s="91">
        <f aca="true" t="shared" si="27" ref="C81:S81">SUM(C78,C70,C63,C56,C46,C43,C36,C29,C22,C15,C49)</f>
        <v>6443</v>
      </c>
      <c r="D81" s="160">
        <f t="shared" si="27"/>
        <v>9041</v>
      </c>
      <c r="E81" s="90">
        <f t="shared" si="27"/>
        <v>1030</v>
      </c>
      <c r="F81" s="91">
        <f t="shared" si="27"/>
        <v>2790</v>
      </c>
      <c r="G81" s="160">
        <f t="shared" si="27"/>
        <v>3820</v>
      </c>
      <c r="H81" s="90">
        <f t="shared" si="27"/>
        <v>915</v>
      </c>
      <c r="I81" s="91">
        <f t="shared" si="27"/>
        <v>9291</v>
      </c>
      <c r="J81" s="160">
        <f t="shared" si="27"/>
        <v>10206</v>
      </c>
      <c r="K81" s="90">
        <f t="shared" si="27"/>
        <v>706</v>
      </c>
      <c r="L81" s="91">
        <f t="shared" si="27"/>
        <v>4479</v>
      </c>
      <c r="M81" s="160">
        <f t="shared" si="27"/>
        <v>5185</v>
      </c>
      <c r="N81" s="90">
        <f t="shared" si="27"/>
        <v>3513</v>
      </c>
      <c r="O81" s="91">
        <f t="shared" si="27"/>
        <v>15734</v>
      </c>
      <c r="P81" s="160">
        <f t="shared" si="27"/>
        <v>19247</v>
      </c>
      <c r="Q81" s="90">
        <f t="shared" si="27"/>
        <v>1736</v>
      </c>
      <c r="R81" s="91">
        <f t="shared" si="27"/>
        <v>7269</v>
      </c>
      <c r="S81" s="91">
        <f t="shared" si="27"/>
        <v>9005</v>
      </c>
      <c r="U81"/>
      <c r="V81"/>
    </row>
    <row r="82" spans="2:19" ht="12.75">
      <c r="B82" s="12"/>
      <c r="C82" s="12"/>
      <c r="D82" s="12"/>
      <c r="E82" s="12"/>
      <c r="F82" s="12"/>
      <c r="G82" s="12"/>
      <c r="H82" s="12"/>
      <c r="I82" s="12"/>
      <c r="J82" s="12"/>
      <c r="K82" s="12"/>
      <c r="L82" s="12"/>
      <c r="M82" s="12"/>
      <c r="N82" s="12"/>
      <c r="O82" s="12"/>
      <c r="P82" s="12"/>
      <c r="Q82" s="12"/>
      <c r="R82" s="12"/>
      <c r="S82" s="12"/>
    </row>
    <row r="83" spans="1:19" ht="12.75">
      <c r="A83" s="4" t="s">
        <v>118</v>
      </c>
      <c r="B83" s="12"/>
      <c r="C83" s="12"/>
      <c r="D83" s="12"/>
      <c r="E83" s="12"/>
      <c r="F83" s="12"/>
      <c r="G83" s="12"/>
      <c r="H83" s="12"/>
      <c r="I83" s="12"/>
      <c r="J83" s="12"/>
      <c r="K83" s="12"/>
      <c r="L83" s="12"/>
      <c r="M83" s="12"/>
      <c r="N83" s="12"/>
      <c r="O83" s="12"/>
      <c r="P83" s="12"/>
      <c r="Q83" s="12"/>
      <c r="R83" s="12"/>
      <c r="S83" s="12"/>
    </row>
    <row r="84" spans="1:19" ht="12.75">
      <c r="A84" s="210"/>
      <c r="B84" s="12"/>
      <c r="C84" s="12"/>
      <c r="D84" s="12"/>
      <c r="E84" s="12"/>
      <c r="F84" s="12"/>
      <c r="G84" s="12"/>
      <c r="H84" s="12"/>
      <c r="I84" s="12"/>
      <c r="J84" s="12"/>
      <c r="K84" s="12"/>
      <c r="L84" s="12"/>
      <c r="M84" s="12"/>
      <c r="N84" s="12"/>
      <c r="O84" s="12"/>
      <c r="P84" s="12"/>
      <c r="Q84" s="12"/>
      <c r="R84" s="12"/>
      <c r="S84" s="12"/>
    </row>
    <row r="85" spans="2:19" ht="12.75">
      <c r="B85" s="12"/>
      <c r="C85" s="12"/>
      <c r="D85" s="12"/>
      <c r="E85" s="12"/>
      <c r="F85" s="12"/>
      <c r="G85" s="12"/>
      <c r="H85" s="12"/>
      <c r="I85" s="12"/>
      <c r="J85" s="12"/>
      <c r="K85" s="12"/>
      <c r="L85" s="12"/>
      <c r="M85" s="12"/>
      <c r="N85" s="12"/>
      <c r="O85" s="12"/>
      <c r="P85" s="12"/>
      <c r="Q85" s="12"/>
      <c r="R85" s="12"/>
      <c r="S85" s="12"/>
    </row>
    <row r="86" spans="2:19" ht="12.75">
      <c r="B86" s="12"/>
      <c r="C86" s="12"/>
      <c r="D86" s="12"/>
      <c r="E86" s="12"/>
      <c r="F86" s="12"/>
      <c r="G86" s="12"/>
      <c r="H86" s="12"/>
      <c r="I86" s="12"/>
      <c r="J86" s="12"/>
      <c r="K86" s="12"/>
      <c r="L86" s="12"/>
      <c r="M86" s="12"/>
      <c r="N86" s="12"/>
      <c r="O86" s="12"/>
      <c r="P86" s="12"/>
      <c r="Q86" s="12"/>
      <c r="R86" s="12"/>
      <c r="S86" s="12"/>
    </row>
    <row r="87" spans="2:19" ht="12.75">
      <c r="B87" s="12"/>
      <c r="C87" s="12"/>
      <c r="D87" s="12"/>
      <c r="E87" s="12"/>
      <c r="F87" s="12"/>
      <c r="G87" s="12"/>
      <c r="H87" s="12"/>
      <c r="I87" s="12"/>
      <c r="J87" s="12"/>
      <c r="K87" s="12"/>
      <c r="L87" s="12"/>
      <c r="M87" s="12"/>
      <c r="N87" s="12"/>
      <c r="O87" s="12"/>
      <c r="P87" s="12"/>
      <c r="Q87" s="12"/>
      <c r="R87" s="12"/>
      <c r="S87" s="12"/>
    </row>
    <row r="88" spans="2:19" ht="12.75">
      <c r="B88" s="12"/>
      <c r="C88" s="12"/>
      <c r="D88" s="12"/>
      <c r="E88" s="12"/>
      <c r="F88" s="12"/>
      <c r="G88" s="12"/>
      <c r="H88" s="12"/>
      <c r="I88" s="12"/>
      <c r="J88" s="12"/>
      <c r="K88" s="12"/>
      <c r="L88" s="12"/>
      <c r="M88" s="12"/>
      <c r="N88" s="12"/>
      <c r="O88" s="12"/>
      <c r="P88" s="12"/>
      <c r="Q88" s="12"/>
      <c r="R88" s="12"/>
      <c r="S88" s="12"/>
    </row>
    <row r="89" spans="2:19" ht="12.75">
      <c r="B89" s="12"/>
      <c r="C89" s="12"/>
      <c r="D89" s="12"/>
      <c r="E89" s="12"/>
      <c r="F89" s="12"/>
      <c r="G89" s="12"/>
      <c r="H89" s="12"/>
      <c r="I89" s="12"/>
      <c r="J89" s="12"/>
      <c r="K89" s="12"/>
      <c r="L89" s="12"/>
      <c r="M89" s="12"/>
      <c r="N89" s="12"/>
      <c r="O89" s="12"/>
      <c r="P89" s="12"/>
      <c r="Q89" s="12"/>
      <c r="R89" s="12"/>
      <c r="S89" s="12"/>
    </row>
    <row r="90" spans="2:19" ht="12.75">
      <c r="B90" s="12"/>
      <c r="C90" s="12"/>
      <c r="D90" s="12"/>
      <c r="E90" s="12"/>
      <c r="F90" s="12"/>
      <c r="G90" s="12"/>
      <c r="H90" s="12"/>
      <c r="I90" s="12"/>
      <c r="J90" s="12"/>
      <c r="K90" s="12"/>
      <c r="L90" s="12"/>
      <c r="M90" s="12"/>
      <c r="N90" s="12"/>
      <c r="O90" s="12"/>
      <c r="P90" s="12"/>
      <c r="Q90" s="12"/>
      <c r="R90" s="12"/>
      <c r="S90" s="12"/>
    </row>
    <row r="91" spans="2:19" ht="12.75">
      <c r="B91" s="12"/>
      <c r="C91" s="12"/>
      <c r="D91" s="12"/>
      <c r="E91" s="12"/>
      <c r="F91" s="12"/>
      <c r="G91" s="12"/>
      <c r="H91" s="12"/>
      <c r="I91" s="12"/>
      <c r="J91" s="12"/>
      <c r="K91" s="12"/>
      <c r="L91" s="12"/>
      <c r="M91" s="12"/>
      <c r="N91" s="12"/>
      <c r="O91" s="12"/>
      <c r="P91" s="12"/>
      <c r="Q91" s="12"/>
      <c r="R91" s="12"/>
      <c r="S91" s="12"/>
    </row>
    <row r="92" spans="2:19" ht="12.75">
      <c r="B92" s="12"/>
      <c r="C92" s="12"/>
      <c r="D92" s="12"/>
      <c r="E92" s="12"/>
      <c r="F92" s="12"/>
      <c r="G92" s="12"/>
      <c r="H92" s="12"/>
      <c r="I92" s="12"/>
      <c r="J92" s="12"/>
      <c r="K92" s="12"/>
      <c r="L92" s="12"/>
      <c r="M92" s="12"/>
      <c r="N92" s="12"/>
      <c r="O92" s="12"/>
      <c r="P92" s="12"/>
      <c r="Q92" s="12"/>
      <c r="R92" s="12"/>
      <c r="S92" s="12"/>
    </row>
    <row r="93" spans="2:19" ht="12.75">
      <c r="B93" s="12"/>
      <c r="C93" s="12"/>
      <c r="D93" s="12"/>
      <c r="E93" s="12"/>
      <c r="F93" s="12"/>
      <c r="G93" s="12"/>
      <c r="H93" s="12"/>
      <c r="I93" s="12"/>
      <c r="J93" s="12"/>
      <c r="K93" s="12"/>
      <c r="L93" s="12"/>
      <c r="M93" s="12"/>
      <c r="N93" s="12"/>
      <c r="O93" s="12"/>
      <c r="P93" s="12"/>
      <c r="Q93" s="12"/>
      <c r="R93" s="12"/>
      <c r="S93" s="12"/>
    </row>
    <row r="94" spans="2:19" ht="12.75">
      <c r="B94" s="12"/>
      <c r="C94" s="12"/>
      <c r="D94" s="12"/>
      <c r="E94" s="12"/>
      <c r="F94" s="12"/>
      <c r="G94" s="12"/>
      <c r="H94" s="12"/>
      <c r="I94" s="12"/>
      <c r="J94" s="12"/>
      <c r="K94" s="12"/>
      <c r="L94" s="12"/>
      <c r="M94" s="12"/>
      <c r="N94" s="12"/>
      <c r="O94" s="12"/>
      <c r="P94" s="12"/>
      <c r="Q94" s="12"/>
      <c r="R94" s="12"/>
      <c r="S94" s="12"/>
    </row>
    <row r="95" spans="2:19" ht="12.75">
      <c r="B95" s="12"/>
      <c r="C95" s="12"/>
      <c r="D95" s="12"/>
      <c r="E95" s="12"/>
      <c r="F95" s="12"/>
      <c r="G95" s="12"/>
      <c r="H95" s="12"/>
      <c r="I95" s="12"/>
      <c r="J95" s="12"/>
      <c r="K95" s="12"/>
      <c r="L95" s="12"/>
      <c r="M95" s="12"/>
      <c r="N95" s="12"/>
      <c r="O95" s="12"/>
      <c r="P95" s="12"/>
      <c r="Q95" s="12"/>
      <c r="R95" s="12"/>
      <c r="S95" s="12"/>
    </row>
    <row r="96" spans="2:19" ht="12.75">
      <c r="B96" s="12"/>
      <c r="C96" s="12"/>
      <c r="D96" s="12"/>
      <c r="E96" s="12"/>
      <c r="F96" s="12"/>
      <c r="G96" s="12"/>
      <c r="H96" s="12"/>
      <c r="I96" s="12"/>
      <c r="J96" s="12"/>
      <c r="K96" s="12"/>
      <c r="L96" s="12"/>
      <c r="M96" s="12"/>
      <c r="N96" s="12"/>
      <c r="O96" s="12"/>
      <c r="P96" s="12"/>
      <c r="Q96" s="12"/>
      <c r="R96" s="12"/>
      <c r="S96" s="12"/>
    </row>
    <row r="97" spans="2:19" ht="12.75">
      <c r="B97" s="12"/>
      <c r="C97" s="12"/>
      <c r="D97" s="12"/>
      <c r="E97" s="12"/>
      <c r="F97" s="12"/>
      <c r="G97" s="12"/>
      <c r="H97" s="12"/>
      <c r="I97" s="12"/>
      <c r="J97" s="12"/>
      <c r="K97" s="12"/>
      <c r="L97" s="12"/>
      <c r="M97" s="12"/>
      <c r="N97" s="12"/>
      <c r="O97" s="12"/>
      <c r="P97" s="12"/>
      <c r="Q97" s="12"/>
      <c r="R97" s="12"/>
      <c r="S97" s="12"/>
    </row>
    <row r="98" spans="2:19" ht="12.75">
      <c r="B98" s="12"/>
      <c r="C98" s="12"/>
      <c r="D98" s="12"/>
      <c r="E98" s="12"/>
      <c r="F98" s="12"/>
      <c r="G98" s="12"/>
      <c r="H98" s="12"/>
      <c r="I98" s="12"/>
      <c r="J98" s="12"/>
      <c r="K98" s="12"/>
      <c r="L98" s="12"/>
      <c r="M98" s="12"/>
      <c r="N98" s="12"/>
      <c r="O98" s="12"/>
      <c r="P98" s="12"/>
      <c r="Q98" s="12"/>
      <c r="R98" s="12"/>
      <c r="S98" s="12"/>
    </row>
    <row r="99" spans="2:19" ht="12.75">
      <c r="B99" s="12"/>
      <c r="C99" s="12"/>
      <c r="D99" s="12"/>
      <c r="E99" s="12"/>
      <c r="F99" s="12"/>
      <c r="G99" s="12"/>
      <c r="H99" s="12"/>
      <c r="I99" s="12"/>
      <c r="J99" s="12"/>
      <c r="K99" s="12"/>
      <c r="L99" s="12"/>
      <c r="M99" s="12"/>
      <c r="N99" s="12"/>
      <c r="O99" s="12"/>
      <c r="P99" s="12"/>
      <c r="Q99" s="12"/>
      <c r="R99" s="12"/>
      <c r="S99" s="12"/>
    </row>
    <row r="100" spans="2:19" ht="12.75">
      <c r="B100" s="12"/>
      <c r="C100" s="12"/>
      <c r="D100" s="12"/>
      <c r="E100" s="12"/>
      <c r="F100" s="12"/>
      <c r="G100" s="12"/>
      <c r="H100" s="12"/>
      <c r="I100" s="12"/>
      <c r="J100" s="12"/>
      <c r="K100" s="12"/>
      <c r="L100" s="12"/>
      <c r="M100" s="12"/>
      <c r="N100" s="12"/>
      <c r="O100" s="12"/>
      <c r="P100" s="12"/>
      <c r="Q100" s="12"/>
      <c r="R100" s="12"/>
      <c r="S100" s="12"/>
    </row>
    <row r="101" spans="2:19" ht="12.75">
      <c r="B101" s="12"/>
      <c r="C101" s="12"/>
      <c r="D101" s="12"/>
      <c r="E101" s="12"/>
      <c r="F101" s="12"/>
      <c r="G101" s="12"/>
      <c r="H101" s="12"/>
      <c r="I101" s="12"/>
      <c r="J101" s="12"/>
      <c r="K101" s="12"/>
      <c r="L101" s="12"/>
      <c r="M101" s="12"/>
      <c r="N101" s="12"/>
      <c r="O101" s="12"/>
      <c r="P101" s="12"/>
      <c r="Q101" s="12"/>
      <c r="R101" s="12"/>
      <c r="S101" s="12"/>
    </row>
    <row r="102" spans="2:19" ht="12.75">
      <c r="B102" s="12"/>
      <c r="C102" s="12"/>
      <c r="D102" s="12"/>
      <c r="E102" s="12"/>
      <c r="F102" s="12"/>
      <c r="G102" s="12"/>
      <c r="H102" s="12"/>
      <c r="I102" s="12"/>
      <c r="J102" s="12"/>
      <c r="K102" s="12"/>
      <c r="L102" s="12"/>
      <c r="M102" s="12"/>
      <c r="N102" s="12"/>
      <c r="O102" s="12"/>
      <c r="P102" s="12"/>
      <c r="Q102" s="12"/>
      <c r="R102" s="12"/>
      <c r="S102" s="12"/>
    </row>
    <row r="103" spans="2:19" ht="12.75">
      <c r="B103" s="12"/>
      <c r="C103" s="12"/>
      <c r="D103" s="12"/>
      <c r="E103" s="12"/>
      <c r="F103" s="12"/>
      <c r="G103" s="12"/>
      <c r="H103" s="12"/>
      <c r="I103" s="12"/>
      <c r="J103" s="12"/>
      <c r="K103" s="12"/>
      <c r="L103" s="12"/>
      <c r="M103" s="12"/>
      <c r="N103" s="12"/>
      <c r="O103" s="12"/>
      <c r="P103" s="12"/>
      <c r="Q103" s="12"/>
      <c r="R103" s="12"/>
      <c r="S103" s="12"/>
    </row>
    <row r="104" spans="2:19" ht="12.75">
      <c r="B104" s="12"/>
      <c r="C104" s="12"/>
      <c r="D104" s="12"/>
      <c r="E104" s="12"/>
      <c r="F104" s="12"/>
      <c r="G104" s="12"/>
      <c r="H104" s="12"/>
      <c r="I104" s="12"/>
      <c r="J104" s="12"/>
      <c r="K104" s="12"/>
      <c r="L104" s="12"/>
      <c r="M104" s="12"/>
      <c r="N104" s="12"/>
      <c r="O104" s="12"/>
      <c r="P104" s="12"/>
      <c r="Q104" s="12"/>
      <c r="R104" s="12"/>
      <c r="S104" s="12"/>
    </row>
    <row r="105" spans="2:19" ht="12.75">
      <c r="B105" s="12"/>
      <c r="C105" s="12"/>
      <c r="D105" s="12"/>
      <c r="E105" s="12"/>
      <c r="F105" s="12"/>
      <c r="G105" s="12"/>
      <c r="H105" s="12"/>
      <c r="I105" s="12"/>
      <c r="J105" s="12"/>
      <c r="K105" s="12"/>
      <c r="L105" s="12"/>
      <c r="M105" s="12"/>
      <c r="N105" s="12"/>
      <c r="O105" s="12"/>
      <c r="P105" s="12"/>
      <c r="Q105" s="12"/>
      <c r="R105" s="12"/>
      <c r="S105" s="12"/>
    </row>
    <row r="106" spans="2:19" ht="12.75">
      <c r="B106" s="12"/>
      <c r="C106" s="12"/>
      <c r="D106" s="12"/>
      <c r="E106" s="12"/>
      <c r="F106" s="12"/>
      <c r="G106" s="12"/>
      <c r="H106" s="12"/>
      <c r="I106" s="12"/>
      <c r="J106" s="12"/>
      <c r="K106" s="12"/>
      <c r="L106" s="12"/>
      <c r="M106" s="12"/>
      <c r="N106" s="12"/>
      <c r="O106" s="12"/>
      <c r="P106" s="12"/>
      <c r="Q106" s="12"/>
      <c r="R106" s="12"/>
      <c r="S106" s="12"/>
    </row>
    <row r="107" spans="2:19" ht="12.75">
      <c r="B107" s="12"/>
      <c r="C107" s="12"/>
      <c r="D107" s="12"/>
      <c r="E107" s="12"/>
      <c r="F107" s="12"/>
      <c r="G107" s="12"/>
      <c r="H107" s="12"/>
      <c r="I107" s="12"/>
      <c r="J107" s="12"/>
      <c r="K107" s="12"/>
      <c r="L107" s="12"/>
      <c r="M107" s="12"/>
      <c r="N107" s="12"/>
      <c r="O107" s="12"/>
      <c r="P107" s="12"/>
      <c r="Q107" s="12"/>
      <c r="R107" s="12"/>
      <c r="S107" s="12"/>
    </row>
    <row r="108" spans="2:19" ht="12.75">
      <c r="B108" s="12"/>
      <c r="C108" s="12"/>
      <c r="D108" s="12"/>
      <c r="E108" s="12"/>
      <c r="F108" s="12"/>
      <c r="G108" s="12"/>
      <c r="H108" s="12"/>
      <c r="I108" s="12"/>
      <c r="J108" s="12"/>
      <c r="K108" s="12"/>
      <c r="L108" s="12"/>
      <c r="M108" s="12"/>
      <c r="N108" s="12"/>
      <c r="O108" s="12"/>
      <c r="P108" s="12"/>
      <c r="Q108" s="12"/>
      <c r="R108" s="12"/>
      <c r="S108" s="12"/>
    </row>
    <row r="109" spans="2:19" ht="12.75">
      <c r="B109" s="12"/>
      <c r="C109" s="12"/>
      <c r="D109" s="12"/>
      <c r="E109" s="12"/>
      <c r="F109" s="12"/>
      <c r="G109" s="12"/>
      <c r="H109" s="12"/>
      <c r="I109" s="12"/>
      <c r="J109" s="12"/>
      <c r="K109" s="12"/>
      <c r="L109" s="12"/>
      <c r="M109" s="12"/>
      <c r="N109" s="12"/>
      <c r="O109" s="12"/>
      <c r="P109" s="12"/>
      <c r="Q109" s="12"/>
      <c r="R109" s="12"/>
      <c r="S109" s="12"/>
    </row>
    <row r="110" spans="2:19" ht="12.75">
      <c r="B110" s="12"/>
      <c r="C110" s="12"/>
      <c r="D110" s="12"/>
      <c r="E110" s="12"/>
      <c r="F110" s="12"/>
      <c r="G110" s="12"/>
      <c r="H110" s="12"/>
      <c r="I110" s="12"/>
      <c r="J110" s="12"/>
      <c r="K110" s="12"/>
      <c r="L110" s="12"/>
      <c r="M110" s="12"/>
      <c r="N110" s="12"/>
      <c r="O110" s="12"/>
      <c r="P110" s="12"/>
      <c r="Q110" s="12"/>
      <c r="R110" s="12"/>
      <c r="S110" s="12"/>
    </row>
    <row r="111" spans="2:19" ht="12.75">
      <c r="B111" s="12"/>
      <c r="C111" s="12"/>
      <c r="D111" s="12"/>
      <c r="E111" s="12"/>
      <c r="F111" s="12"/>
      <c r="G111" s="12"/>
      <c r="H111" s="12"/>
      <c r="I111" s="12"/>
      <c r="J111" s="12"/>
      <c r="K111" s="12"/>
      <c r="L111" s="12"/>
      <c r="M111" s="12"/>
      <c r="N111" s="12"/>
      <c r="O111" s="12"/>
      <c r="P111" s="12"/>
      <c r="Q111" s="12"/>
      <c r="R111" s="12"/>
      <c r="S111" s="12"/>
    </row>
    <row r="112" spans="2:19" ht="12.75">
      <c r="B112" s="12"/>
      <c r="C112" s="12"/>
      <c r="D112" s="12"/>
      <c r="E112" s="12"/>
      <c r="F112" s="12"/>
      <c r="G112" s="12"/>
      <c r="H112" s="12"/>
      <c r="I112" s="12"/>
      <c r="J112" s="12"/>
      <c r="K112" s="12"/>
      <c r="L112" s="12"/>
      <c r="M112" s="12"/>
      <c r="N112" s="12"/>
      <c r="O112" s="12"/>
      <c r="P112" s="12"/>
      <c r="Q112" s="12"/>
      <c r="R112" s="12"/>
      <c r="S112" s="12"/>
    </row>
    <row r="113" spans="2:19" ht="12.75">
      <c r="B113" s="12"/>
      <c r="C113" s="12"/>
      <c r="D113" s="12"/>
      <c r="E113" s="12"/>
      <c r="F113" s="12"/>
      <c r="G113" s="12"/>
      <c r="H113" s="12"/>
      <c r="I113" s="12"/>
      <c r="J113" s="12"/>
      <c r="K113" s="12"/>
      <c r="L113" s="12"/>
      <c r="M113" s="12"/>
      <c r="N113" s="12"/>
      <c r="O113" s="12"/>
      <c r="P113" s="12"/>
      <c r="Q113" s="12"/>
      <c r="R113" s="12"/>
      <c r="S113" s="12"/>
    </row>
  </sheetData>
  <sheetProtection/>
  <printOptions horizontalCentered="1"/>
  <pageMargins left="0.1968503937007874" right="0.1968503937007874" top="0.5905511811023623" bottom="0.7874015748031497" header="0.5118110236220472" footer="0.5118110236220472"/>
  <pageSetup fitToHeight="2" horizontalDpi="1200" verticalDpi="1200" orientation="landscape" paperSize="9" scale="75" r:id="rId1"/>
  <headerFooter alignWithMargins="0">
    <oddFooter>&amp;R&amp;A</oddFooter>
  </headerFooter>
  <rowBreaks count="1" manualBreakCount="1">
    <brk id="50" max="18" man="1"/>
  </rowBreaks>
</worksheet>
</file>

<file path=xl/worksheets/sheet13.xml><?xml version="1.0" encoding="utf-8"?>
<worksheet xmlns="http://schemas.openxmlformats.org/spreadsheetml/2006/main" xmlns:r="http://schemas.openxmlformats.org/officeDocument/2006/relationships">
  <sheetPr>
    <pageSetUpPr fitToPage="1"/>
  </sheetPr>
  <dimension ref="A1:V105"/>
  <sheetViews>
    <sheetView zoomScalePageLayoutView="0" workbookViewId="0" topLeftCell="A1">
      <selection activeCell="A78" sqref="A78"/>
    </sheetView>
  </sheetViews>
  <sheetFormatPr defaultColWidth="9.28125" defaultRowHeight="12.75"/>
  <cols>
    <col min="1" max="1" width="27.421875" style="4" customWidth="1"/>
    <col min="2" max="19" width="8.7109375" style="4" customWidth="1"/>
    <col min="20" max="16384" width="9.28125" style="4" customWidth="1"/>
  </cols>
  <sheetData>
    <row r="1" spans="1:19" ht="12.75">
      <c r="A1" s="128" t="s">
        <v>98</v>
      </c>
      <c r="B1" s="2"/>
      <c r="C1" s="2"/>
      <c r="D1" s="2"/>
      <c r="E1" s="3"/>
      <c r="F1" s="2"/>
      <c r="G1" s="2"/>
      <c r="H1" s="2"/>
      <c r="I1" s="2"/>
      <c r="J1" s="2"/>
      <c r="K1" s="2"/>
      <c r="L1" s="2"/>
      <c r="M1" s="2"/>
      <c r="N1" s="2"/>
      <c r="O1" s="2"/>
      <c r="P1" s="2"/>
      <c r="Q1" s="2"/>
      <c r="R1" s="2"/>
      <c r="S1" s="2"/>
    </row>
    <row r="2" spans="1:19" ht="12.75">
      <c r="A2" s="5" t="s">
        <v>42</v>
      </c>
      <c r="B2" s="6"/>
      <c r="C2" s="6"/>
      <c r="D2" s="5"/>
      <c r="E2" s="127"/>
      <c r="F2" s="6"/>
      <c r="G2" s="7"/>
      <c r="H2" s="6"/>
      <c r="I2" s="7"/>
      <c r="J2" s="6"/>
      <c r="K2" s="6"/>
      <c r="L2" s="6"/>
      <c r="M2" s="6"/>
      <c r="N2" s="6"/>
      <c r="O2" s="6"/>
      <c r="P2" s="6"/>
      <c r="Q2" s="6"/>
      <c r="R2" s="6"/>
      <c r="S2" s="6"/>
    </row>
    <row r="3" spans="1:19" ht="12.75">
      <c r="A3" s="5"/>
      <c r="B3" s="6"/>
      <c r="C3" s="6"/>
      <c r="D3" s="6"/>
      <c r="E3" s="127"/>
      <c r="F3" s="5"/>
      <c r="G3" s="7"/>
      <c r="H3" s="6"/>
      <c r="I3" s="7"/>
      <c r="J3" s="6"/>
      <c r="K3" s="6"/>
      <c r="L3" s="6"/>
      <c r="M3" s="6"/>
      <c r="N3" s="6"/>
      <c r="O3" s="6"/>
      <c r="P3" s="6"/>
      <c r="Q3" s="6"/>
      <c r="R3" s="6"/>
      <c r="S3" s="6"/>
    </row>
    <row r="4" spans="1:19" ht="12.75">
      <c r="A4" s="5" t="s">
        <v>62</v>
      </c>
      <c r="B4" s="6"/>
      <c r="C4" s="6"/>
      <c r="D4" s="6"/>
      <c r="E4" s="127"/>
      <c r="F4" s="5"/>
      <c r="G4" s="7"/>
      <c r="H4" s="6"/>
      <c r="I4" s="7"/>
      <c r="J4" s="6"/>
      <c r="K4" s="6"/>
      <c r="L4" s="6"/>
      <c r="M4" s="6"/>
      <c r="N4" s="6"/>
      <c r="O4" s="6"/>
      <c r="P4" s="6"/>
      <c r="Q4" s="6"/>
      <c r="R4" s="6"/>
      <c r="S4" s="6"/>
    </row>
    <row r="5" spans="1:19" ht="9" customHeight="1" thickBot="1">
      <c r="A5" s="2"/>
      <c r="B5" s="2"/>
      <c r="C5" s="2"/>
      <c r="D5" s="2"/>
      <c r="E5" s="3"/>
      <c r="F5" s="2"/>
      <c r="G5" s="2"/>
      <c r="H5" s="2"/>
      <c r="I5" s="2"/>
      <c r="J5" s="2"/>
      <c r="K5" s="2"/>
      <c r="L5" s="2"/>
      <c r="M5" s="2"/>
      <c r="N5" s="2"/>
      <c r="O5" s="2"/>
      <c r="P5" s="2"/>
      <c r="Q5" s="2"/>
      <c r="R5" s="2"/>
      <c r="S5" s="2"/>
    </row>
    <row r="6" spans="1:19" ht="12.75">
      <c r="A6" s="8"/>
      <c r="B6" s="151" t="s">
        <v>35</v>
      </c>
      <c r="C6" s="152"/>
      <c r="D6" s="152"/>
      <c r="E6" s="152"/>
      <c r="F6" s="152"/>
      <c r="G6" s="152"/>
      <c r="H6" s="151" t="s">
        <v>36</v>
      </c>
      <c r="I6" s="152"/>
      <c r="J6" s="152"/>
      <c r="K6" s="152"/>
      <c r="L6" s="152"/>
      <c r="M6" s="152"/>
      <c r="N6" s="151" t="s">
        <v>4</v>
      </c>
      <c r="O6" s="152"/>
      <c r="P6" s="152"/>
      <c r="Q6" s="152"/>
      <c r="R6" s="152"/>
      <c r="S6" s="152"/>
    </row>
    <row r="7" spans="1:19" ht="12.75">
      <c r="A7" s="3"/>
      <c r="B7" s="153" t="s">
        <v>23</v>
      </c>
      <c r="C7" s="154"/>
      <c r="D7" s="154"/>
      <c r="E7" s="153" t="s">
        <v>24</v>
      </c>
      <c r="F7" s="154"/>
      <c r="G7" s="154"/>
      <c r="H7" s="153" t="s">
        <v>23</v>
      </c>
      <c r="I7" s="154"/>
      <c r="J7" s="154"/>
      <c r="K7" s="153" t="s">
        <v>24</v>
      </c>
      <c r="L7" s="154"/>
      <c r="M7" s="154"/>
      <c r="N7" s="153" t="s">
        <v>23</v>
      </c>
      <c r="O7" s="154"/>
      <c r="P7" s="154"/>
      <c r="Q7" s="153" t="s">
        <v>24</v>
      </c>
      <c r="R7" s="154"/>
      <c r="S7" s="154"/>
    </row>
    <row r="8" spans="1:19" s="155" customFormat="1" ht="12.75">
      <c r="A8" s="63"/>
      <c r="B8" s="180" t="s">
        <v>5</v>
      </c>
      <c r="C8" s="181" t="s">
        <v>6</v>
      </c>
      <c r="D8" s="181" t="s">
        <v>4</v>
      </c>
      <c r="E8" s="180" t="s">
        <v>5</v>
      </c>
      <c r="F8" s="181" t="s">
        <v>6</v>
      </c>
      <c r="G8" s="181" t="s">
        <v>4</v>
      </c>
      <c r="H8" s="180" t="s">
        <v>5</v>
      </c>
      <c r="I8" s="181" t="s">
        <v>6</v>
      </c>
      <c r="J8" s="181" t="s">
        <v>4</v>
      </c>
      <c r="K8" s="180" t="s">
        <v>5</v>
      </c>
      <c r="L8" s="181" t="s">
        <v>6</v>
      </c>
      <c r="M8" s="181" t="s">
        <v>4</v>
      </c>
      <c r="N8" s="180" t="s">
        <v>5</v>
      </c>
      <c r="O8" s="181" t="s">
        <v>6</v>
      </c>
      <c r="P8" s="181" t="s">
        <v>4</v>
      </c>
      <c r="Q8" s="180" t="s">
        <v>5</v>
      </c>
      <c r="R8" s="181" t="s">
        <v>6</v>
      </c>
      <c r="S8" s="181" t="s">
        <v>4</v>
      </c>
    </row>
    <row r="9" spans="1:19" ht="6" customHeight="1">
      <c r="A9" s="2"/>
      <c r="B9" s="11"/>
      <c r="C9" s="12"/>
      <c r="D9" s="12"/>
      <c r="E9" s="11"/>
      <c r="F9" s="12"/>
      <c r="G9" s="12"/>
      <c r="H9" s="11"/>
      <c r="I9" s="12"/>
      <c r="J9" s="12"/>
      <c r="K9" s="11"/>
      <c r="L9" s="12"/>
      <c r="M9" s="12"/>
      <c r="N9" s="11"/>
      <c r="O9" s="12"/>
      <c r="P9" s="12"/>
      <c r="Q9" s="11"/>
      <c r="R9" s="12"/>
      <c r="S9" s="12"/>
    </row>
    <row r="10" spans="1:19" ht="13.5" customHeight="1">
      <c r="A10" s="1" t="s">
        <v>7</v>
      </c>
      <c r="B10" s="11"/>
      <c r="C10" s="12"/>
      <c r="D10" s="12"/>
      <c r="E10" s="11"/>
      <c r="F10" s="12"/>
      <c r="G10" s="12"/>
      <c r="H10" s="11"/>
      <c r="I10" s="12"/>
      <c r="J10" s="12"/>
      <c r="K10" s="11"/>
      <c r="L10" s="12"/>
      <c r="M10" s="12"/>
      <c r="N10" s="11"/>
      <c r="O10" s="12"/>
      <c r="P10" s="12"/>
      <c r="Q10" s="11"/>
      <c r="R10" s="12"/>
      <c r="S10" s="12"/>
    </row>
    <row r="11" spans="1:22" s="96" customFormat="1" ht="12" customHeight="1">
      <c r="A11" s="94" t="s">
        <v>48</v>
      </c>
      <c r="B11" s="108">
        <v>93</v>
      </c>
      <c r="C11" s="109">
        <v>404</v>
      </c>
      <c r="D11" s="109">
        <f>SUM(B11:C11)</f>
        <v>497</v>
      </c>
      <c r="E11" s="108">
        <v>71</v>
      </c>
      <c r="F11" s="109">
        <v>176</v>
      </c>
      <c r="G11" s="109">
        <f>SUM(E11:F11)</f>
        <v>247</v>
      </c>
      <c r="H11" s="108">
        <v>228</v>
      </c>
      <c r="I11" s="109">
        <v>3079</v>
      </c>
      <c r="J11" s="109">
        <f>SUM(H11:I11)</f>
        <v>3307</v>
      </c>
      <c r="K11" s="110">
        <v>247</v>
      </c>
      <c r="L11" s="109">
        <v>1662</v>
      </c>
      <c r="M11" s="109">
        <f>SUM(K11:L11)</f>
        <v>1909</v>
      </c>
      <c r="N11" s="108">
        <f aca="true" t="shared" si="0" ref="N11:S11">SUM(B11,H11)</f>
        <v>321</v>
      </c>
      <c r="O11" s="109">
        <f t="shared" si="0"/>
        <v>3483</v>
      </c>
      <c r="P11" s="109">
        <f t="shared" si="0"/>
        <v>3804</v>
      </c>
      <c r="Q11" s="108">
        <f t="shared" si="0"/>
        <v>318</v>
      </c>
      <c r="R11" s="109">
        <f t="shared" si="0"/>
        <v>1838</v>
      </c>
      <c r="S11" s="109">
        <f t="shared" si="0"/>
        <v>2156</v>
      </c>
      <c r="U11"/>
      <c r="V11"/>
    </row>
    <row r="12" spans="1:22" s="96" customFormat="1" ht="12" customHeight="1">
      <c r="A12" s="225" t="s">
        <v>69</v>
      </c>
      <c r="B12" s="108">
        <v>80</v>
      </c>
      <c r="C12" s="109">
        <v>473</v>
      </c>
      <c r="D12" s="109">
        <f>SUM(B12:C12)</f>
        <v>553</v>
      </c>
      <c r="E12" s="108">
        <v>83</v>
      </c>
      <c r="F12" s="109">
        <v>167</v>
      </c>
      <c r="G12" s="109">
        <f>SUM(E12:F12)</f>
        <v>250</v>
      </c>
      <c r="H12" s="108">
        <v>257</v>
      </c>
      <c r="I12" s="109">
        <v>3348</v>
      </c>
      <c r="J12" s="109">
        <f>SUM(H12:I12)</f>
        <v>3605</v>
      </c>
      <c r="K12" s="110">
        <v>267</v>
      </c>
      <c r="L12" s="109">
        <v>1535</v>
      </c>
      <c r="M12" s="109">
        <f>SUM(K12:L12)</f>
        <v>1802</v>
      </c>
      <c r="N12" s="108">
        <f aca="true" t="shared" si="1" ref="N12:S12">SUM(B12,H12)</f>
        <v>337</v>
      </c>
      <c r="O12" s="109">
        <f t="shared" si="1"/>
        <v>3821</v>
      </c>
      <c r="P12" s="109">
        <f t="shared" si="1"/>
        <v>4158</v>
      </c>
      <c r="Q12" s="108">
        <f t="shared" si="1"/>
        <v>350</v>
      </c>
      <c r="R12" s="109">
        <f t="shared" si="1"/>
        <v>1702</v>
      </c>
      <c r="S12" s="109">
        <f t="shared" si="1"/>
        <v>2052</v>
      </c>
      <c r="U12"/>
      <c r="V12"/>
    </row>
    <row r="13" spans="1:22" s="96" customFormat="1" ht="12" customHeight="1">
      <c r="A13" s="94" t="s">
        <v>83</v>
      </c>
      <c r="B13" s="108">
        <v>227</v>
      </c>
      <c r="C13" s="109">
        <v>1196</v>
      </c>
      <c r="D13" s="109">
        <f>SUM(B13:C13)</f>
        <v>1423</v>
      </c>
      <c r="E13" s="108">
        <v>111</v>
      </c>
      <c r="F13" s="109">
        <v>396</v>
      </c>
      <c r="G13" s="109">
        <f>SUM(E13:F13)</f>
        <v>507</v>
      </c>
      <c r="H13" s="108">
        <v>140</v>
      </c>
      <c r="I13" s="109">
        <v>2840</v>
      </c>
      <c r="J13" s="109">
        <f>SUM(H13:I13)</f>
        <v>2980</v>
      </c>
      <c r="K13" s="110">
        <v>241</v>
      </c>
      <c r="L13" s="109">
        <v>1498</v>
      </c>
      <c r="M13" s="109">
        <f>SUM(K13:L13)</f>
        <v>1739</v>
      </c>
      <c r="N13" s="108">
        <f aca="true" t="shared" si="2" ref="N13:S13">SUM(B13,H13)</f>
        <v>367</v>
      </c>
      <c r="O13" s="109">
        <f t="shared" si="2"/>
        <v>4036</v>
      </c>
      <c r="P13" s="109">
        <f t="shared" si="2"/>
        <v>4403</v>
      </c>
      <c r="Q13" s="108">
        <f t="shared" si="2"/>
        <v>352</v>
      </c>
      <c r="R13" s="109">
        <f t="shared" si="2"/>
        <v>1894</v>
      </c>
      <c r="S13" s="109">
        <f t="shared" si="2"/>
        <v>2246</v>
      </c>
      <c r="U13"/>
      <c r="V13"/>
    </row>
    <row r="14" spans="1:22" s="96" customFormat="1" ht="12" customHeight="1">
      <c r="A14" s="94" t="s">
        <v>102</v>
      </c>
      <c r="B14" s="108">
        <v>214</v>
      </c>
      <c r="C14" s="109">
        <v>1136</v>
      </c>
      <c r="D14" s="109">
        <f>SUM(B14:C14)</f>
        <v>1350</v>
      </c>
      <c r="E14" s="108">
        <v>120</v>
      </c>
      <c r="F14" s="109">
        <v>379</v>
      </c>
      <c r="G14" s="109">
        <f>SUM(E14:F14)</f>
        <v>499</v>
      </c>
      <c r="H14" s="108">
        <v>171</v>
      </c>
      <c r="I14" s="109">
        <v>2955</v>
      </c>
      <c r="J14" s="109">
        <f>SUM(H14:I14)</f>
        <v>3126</v>
      </c>
      <c r="K14" s="110">
        <v>211</v>
      </c>
      <c r="L14" s="109">
        <v>1570</v>
      </c>
      <c r="M14" s="109">
        <f>SUM(K14:L14)</f>
        <v>1781</v>
      </c>
      <c r="N14" s="108">
        <f aca="true" t="shared" si="3" ref="N14:S14">SUM(B14,H14)</f>
        <v>385</v>
      </c>
      <c r="O14" s="109">
        <f t="shared" si="3"/>
        <v>4091</v>
      </c>
      <c r="P14" s="109">
        <f t="shared" si="3"/>
        <v>4476</v>
      </c>
      <c r="Q14" s="108">
        <f t="shared" si="3"/>
        <v>331</v>
      </c>
      <c r="R14" s="109">
        <f t="shared" si="3"/>
        <v>1949</v>
      </c>
      <c r="S14" s="109">
        <f t="shared" si="3"/>
        <v>2280</v>
      </c>
      <c r="U14"/>
      <c r="V14"/>
    </row>
    <row r="15" spans="1:22" ht="12.75">
      <c r="A15" s="3"/>
      <c r="B15" s="11"/>
      <c r="C15" s="12"/>
      <c r="D15" s="12"/>
      <c r="E15" s="11"/>
      <c r="F15" s="12"/>
      <c r="G15" s="12"/>
      <c r="H15" s="11"/>
      <c r="I15" s="12"/>
      <c r="J15" s="12"/>
      <c r="K15" s="11"/>
      <c r="L15" s="12"/>
      <c r="M15" s="12"/>
      <c r="N15" s="11"/>
      <c r="O15" s="12"/>
      <c r="P15" s="12"/>
      <c r="Q15" s="11"/>
      <c r="R15" s="12"/>
      <c r="S15" s="12"/>
      <c r="U15"/>
      <c r="V15"/>
    </row>
    <row r="16" spans="1:22" ht="12.75">
      <c r="A16" s="1" t="s">
        <v>11</v>
      </c>
      <c r="B16" s="11"/>
      <c r="C16" s="12"/>
      <c r="D16" s="12"/>
      <c r="E16" s="11"/>
      <c r="F16" s="12"/>
      <c r="G16" s="12"/>
      <c r="H16" s="11"/>
      <c r="I16" s="12"/>
      <c r="J16" s="12"/>
      <c r="K16" s="11"/>
      <c r="L16" s="12"/>
      <c r="M16" s="12"/>
      <c r="N16" s="11"/>
      <c r="O16" s="12"/>
      <c r="P16" s="12"/>
      <c r="Q16" s="11"/>
      <c r="R16" s="12"/>
      <c r="S16" s="12"/>
      <c r="U16"/>
      <c r="V16"/>
    </row>
    <row r="17" spans="1:22" s="96" customFormat="1" ht="12.75">
      <c r="A17" s="94" t="s">
        <v>48</v>
      </c>
      <c r="B17" s="108">
        <v>115</v>
      </c>
      <c r="C17" s="109">
        <v>665</v>
      </c>
      <c r="D17" s="109">
        <f>SUM(B17:C17)</f>
        <v>780</v>
      </c>
      <c r="E17" s="108">
        <v>19</v>
      </c>
      <c r="F17" s="109">
        <v>299</v>
      </c>
      <c r="G17" s="109">
        <f>SUM(E17:F17)</f>
        <v>318</v>
      </c>
      <c r="H17" s="108">
        <v>45</v>
      </c>
      <c r="I17" s="109">
        <v>802</v>
      </c>
      <c r="J17" s="109">
        <f>SUM(H17:I17)</f>
        <v>847</v>
      </c>
      <c r="K17" s="110">
        <v>46</v>
      </c>
      <c r="L17" s="109">
        <v>613</v>
      </c>
      <c r="M17" s="109">
        <f>SUM(K17:L17)</f>
        <v>659</v>
      </c>
      <c r="N17" s="108">
        <f aca="true" t="shared" si="4" ref="N17:S18">SUM(B17,H17)</f>
        <v>160</v>
      </c>
      <c r="O17" s="109">
        <f t="shared" si="4"/>
        <v>1467</v>
      </c>
      <c r="P17" s="109">
        <f t="shared" si="4"/>
        <v>1627</v>
      </c>
      <c r="Q17" s="108">
        <f t="shared" si="4"/>
        <v>65</v>
      </c>
      <c r="R17" s="109">
        <f t="shared" si="4"/>
        <v>912</v>
      </c>
      <c r="S17" s="109">
        <f t="shared" si="4"/>
        <v>977</v>
      </c>
      <c r="U17"/>
      <c r="V17"/>
    </row>
    <row r="18" spans="1:22" s="96" customFormat="1" ht="12" customHeight="1">
      <c r="A18" s="217" t="s">
        <v>69</v>
      </c>
      <c r="B18" s="108">
        <v>103</v>
      </c>
      <c r="C18" s="109">
        <v>755</v>
      </c>
      <c r="D18" s="109">
        <f>SUM(B18:C18)</f>
        <v>858</v>
      </c>
      <c r="E18" s="108">
        <v>9</v>
      </c>
      <c r="F18" s="109">
        <v>253</v>
      </c>
      <c r="G18" s="109">
        <f>SUM(E18:F18)</f>
        <v>262</v>
      </c>
      <c r="H18" s="108">
        <v>55</v>
      </c>
      <c r="I18" s="109">
        <v>977</v>
      </c>
      <c r="J18" s="109">
        <f>SUM(H18:I18)</f>
        <v>1032</v>
      </c>
      <c r="K18" s="110">
        <v>32</v>
      </c>
      <c r="L18" s="109">
        <v>589</v>
      </c>
      <c r="M18" s="109">
        <f>SUM(K18:L18)</f>
        <v>621</v>
      </c>
      <c r="N18" s="108">
        <f t="shared" si="4"/>
        <v>158</v>
      </c>
      <c r="O18" s="109">
        <f t="shared" si="4"/>
        <v>1732</v>
      </c>
      <c r="P18" s="109">
        <f t="shared" si="4"/>
        <v>1890</v>
      </c>
      <c r="Q18" s="108">
        <f t="shared" si="4"/>
        <v>41</v>
      </c>
      <c r="R18" s="109">
        <f t="shared" si="4"/>
        <v>842</v>
      </c>
      <c r="S18" s="109">
        <f t="shared" si="4"/>
        <v>883</v>
      </c>
      <c r="U18"/>
      <c r="V18"/>
    </row>
    <row r="19" spans="1:22" s="96" customFormat="1" ht="12" customHeight="1">
      <c r="A19" s="217" t="s">
        <v>83</v>
      </c>
      <c r="B19" s="108">
        <v>92</v>
      </c>
      <c r="C19" s="109">
        <v>855</v>
      </c>
      <c r="D19" s="109">
        <f>SUM(B19:C19)</f>
        <v>947</v>
      </c>
      <c r="E19" s="108">
        <v>13</v>
      </c>
      <c r="F19" s="109">
        <v>364</v>
      </c>
      <c r="G19" s="109">
        <f>SUM(E19:F19)</f>
        <v>377</v>
      </c>
      <c r="H19" s="108">
        <v>44</v>
      </c>
      <c r="I19" s="109">
        <v>984</v>
      </c>
      <c r="J19" s="109">
        <f>SUM(H19:I19)</f>
        <v>1028</v>
      </c>
      <c r="K19" s="110">
        <v>34</v>
      </c>
      <c r="L19" s="109">
        <v>545</v>
      </c>
      <c r="M19" s="109">
        <f>SUM(K19:L19)</f>
        <v>579</v>
      </c>
      <c r="N19" s="108">
        <f aca="true" t="shared" si="5" ref="N19:S19">SUM(B19,H19)</f>
        <v>136</v>
      </c>
      <c r="O19" s="109">
        <f t="shared" si="5"/>
        <v>1839</v>
      </c>
      <c r="P19" s="109">
        <f t="shared" si="5"/>
        <v>1975</v>
      </c>
      <c r="Q19" s="108">
        <f t="shared" si="5"/>
        <v>47</v>
      </c>
      <c r="R19" s="109">
        <f t="shared" si="5"/>
        <v>909</v>
      </c>
      <c r="S19" s="109">
        <f t="shared" si="5"/>
        <v>956</v>
      </c>
      <c r="U19"/>
      <c r="V19"/>
    </row>
    <row r="20" spans="1:22" s="96" customFormat="1" ht="12" customHeight="1">
      <c r="A20" s="94" t="s">
        <v>102</v>
      </c>
      <c r="B20" s="108">
        <v>81</v>
      </c>
      <c r="C20" s="109">
        <v>816</v>
      </c>
      <c r="D20" s="109">
        <f>SUM(B20:C20)</f>
        <v>897</v>
      </c>
      <c r="E20" s="108">
        <v>16</v>
      </c>
      <c r="F20" s="109">
        <v>367</v>
      </c>
      <c r="G20" s="109">
        <f>SUM(E20:F20)</f>
        <v>383</v>
      </c>
      <c r="H20" s="108">
        <v>52</v>
      </c>
      <c r="I20" s="109">
        <v>1048</v>
      </c>
      <c r="J20" s="109">
        <f>SUM(H20:I20)</f>
        <v>1100</v>
      </c>
      <c r="K20" s="110">
        <v>25</v>
      </c>
      <c r="L20" s="109">
        <v>564</v>
      </c>
      <c r="M20" s="109">
        <f>SUM(K20:L20)</f>
        <v>589</v>
      </c>
      <c r="N20" s="108">
        <f aca="true" t="shared" si="6" ref="N20:S20">SUM(B20,H20)</f>
        <v>133</v>
      </c>
      <c r="O20" s="109">
        <f t="shared" si="6"/>
        <v>1864</v>
      </c>
      <c r="P20" s="109">
        <f t="shared" si="6"/>
        <v>1997</v>
      </c>
      <c r="Q20" s="108">
        <f t="shared" si="6"/>
        <v>41</v>
      </c>
      <c r="R20" s="109">
        <f t="shared" si="6"/>
        <v>931</v>
      </c>
      <c r="S20" s="109">
        <f t="shared" si="6"/>
        <v>972</v>
      </c>
      <c r="U20"/>
      <c r="V20"/>
    </row>
    <row r="21" spans="1:22" ht="12.75">
      <c r="A21" s="2"/>
      <c r="B21" s="11"/>
      <c r="C21" s="12"/>
      <c r="D21" s="12"/>
      <c r="E21" s="11"/>
      <c r="F21" s="12"/>
      <c r="G21" s="12"/>
      <c r="H21" s="11"/>
      <c r="I21" s="12"/>
      <c r="J21" s="12"/>
      <c r="K21" s="11"/>
      <c r="L21" s="12"/>
      <c r="M21" s="12"/>
      <c r="N21" s="11"/>
      <c r="O21" s="12"/>
      <c r="P21" s="12"/>
      <c r="Q21" s="11"/>
      <c r="R21" s="12"/>
      <c r="S21" s="12"/>
      <c r="U21"/>
      <c r="V21"/>
    </row>
    <row r="22" spans="1:22" ht="12.75">
      <c r="A22" s="1" t="s">
        <v>12</v>
      </c>
      <c r="B22" s="11"/>
      <c r="C22" s="12"/>
      <c r="D22" s="12"/>
      <c r="E22" s="11"/>
      <c r="F22" s="12"/>
      <c r="G22" s="12"/>
      <c r="H22" s="11"/>
      <c r="I22" s="12"/>
      <c r="J22" s="12"/>
      <c r="K22" s="11"/>
      <c r="L22" s="12"/>
      <c r="M22" s="12"/>
      <c r="N22" s="11"/>
      <c r="O22" s="12"/>
      <c r="P22" s="12"/>
      <c r="Q22" s="11"/>
      <c r="R22" s="12"/>
      <c r="S22" s="12"/>
      <c r="U22"/>
      <c r="V22"/>
    </row>
    <row r="23" spans="1:22" s="96" customFormat="1" ht="12.75">
      <c r="A23" s="94" t="s">
        <v>48</v>
      </c>
      <c r="B23" s="108">
        <v>1307</v>
      </c>
      <c r="C23" s="109">
        <v>2418</v>
      </c>
      <c r="D23" s="109">
        <f>SUM(B23:C23)</f>
        <v>3725</v>
      </c>
      <c r="E23" s="108">
        <v>498</v>
      </c>
      <c r="F23" s="109">
        <v>873</v>
      </c>
      <c r="G23" s="109">
        <f>SUM(E23:F23)</f>
        <v>1371</v>
      </c>
      <c r="H23" s="108">
        <v>237</v>
      </c>
      <c r="I23" s="109">
        <v>1718</v>
      </c>
      <c r="J23" s="109">
        <f>SUM(H23:I23)</f>
        <v>1955</v>
      </c>
      <c r="K23" s="110">
        <v>223</v>
      </c>
      <c r="L23" s="109">
        <v>628</v>
      </c>
      <c r="M23" s="109">
        <f>SUM(K23:L23)</f>
        <v>851</v>
      </c>
      <c r="N23" s="108">
        <f aca="true" t="shared" si="7" ref="N23:S24">SUM(B23,H23)</f>
        <v>1544</v>
      </c>
      <c r="O23" s="109">
        <f t="shared" si="7"/>
        <v>4136</v>
      </c>
      <c r="P23" s="109">
        <f t="shared" si="7"/>
        <v>5680</v>
      </c>
      <c r="Q23" s="108">
        <f t="shared" si="7"/>
        <v>721</v>
      </c>
      <c r="R23" s="109">
        <f t="shared" si="7"/>
        <v>1501</v>
      </c>
      <c r="S23" s="109">
        <f t="shared" si="7"/>
        <v>2222</v>
      </c>
      <c r="U23"/>
      <c r="V23"/>
    </row>
    <row r="24" spans="1:22" s="96" customFormat="1" ht="12" customHeight="1">
      <c r="A24" s="217" t="s">
        <v>69</v>
      </c>
      <c r="B24" s="108">
        <v>1206</v>
      </c>
      <c r="C24" s="109">
        <v>2359</v>
      </c>
      <c r="D24" s="109">
        <f>SUM(B24:C24)</f>
        <v>3565</v>
      </c>
      <c r="E24" s="108">
        <v>399</v>
      </c>
      <c r="F24" s="109">
        <v>766</v>
      </c>
      <c r="G24" s="109">
        <f>SUM(E24:F24)</f>
        <v>1165</v>
      </c>
      <c r="H24" s="108">
        <v>251</v>
      </c>
      <c r="I24" s="109">
        <v>1755</v>
      </c>
      <c r="J24" s="109">
        <f>SUM(H24:I24)</f>
        <v>2006</v>
      </c>
      <c r="K24" s="110">
        <v>199</v>
      </c>
      <c r="L24" s="109">
        <v>663</v>
      </c>
      <c r="M24" s="109">
        <f>SUM(K24:L24)</f>
        <v>862</v>
      </c>
      <c r="N24" s="108">
        <f t="shared" si="7"/>
        <v>1457</v>
      </c>
      <c r="O24" s="109">
        <f t="shared" si="7"/>
        <v>4114</v>
      </c>
      <c r="P24" s="109">
        <f t="shared" si="7"/>
        <v>5571</v>
      </c>
      <c r="Q24" s="108">
        <f t="shared" si="7"/>
        <v>598</v>
      </c>
      <c r="R24" s="109">
        <f t="shared" si="7"/>
        <v>1429</v>
      </c>
      <c r="S24" s="109">
        <f t="shared" si="7"/>
        <v>2027</v>
      </c>
      <c r="U24"/>
      <c r="V24"/>
    </row>
    <row r="25" spans="1:22" s="96" customFormat="1" ht="12" customHeight="1">
      <c r="A25" s="217" t="s">
        <v>83</v>
      </c>
      <c r="B25" s="108">
        <v>1053</v>
      </c>
      <c r="C25" s="109">
        <v>2127</v>
      </c>
      <c r="D25" s="109">
        <f>SUM(B25:C25)</f>
        <v>3180</v>
      </c>
      <c r="E25" s="108">
        <v>422</v>
      </c>
      <c r="F25" s="109">
        <v>721</v>
      </c>
      <c r="G25" s="109">
        <f>SUM(E25:F25)</f>
        <v>1143</v>
      </c>
      <c r="H25" s="108">
        <v>244</v>
      </c>
      <c r="I25" s="109">
        <v>1828</v>
      </c>
      <c r="J25" s="109">
        <f>SUM(H25:I25)</f>
        <v>2072</v>
      </c>
      <c r="K25" s="110">
        <v>211</v>
      </c>
      <c r="L25" s="109">
        <v>572</v>
      </c>
      <c r="M25" s="109">
        <f>SUM(K25:L25)</f>
        <v>783</v>
      </c>
      <c r="N25" s="108">
        <f aca="true" t="shared" si="8" ref="N25:S25">SUM(B25,H25)</f>
        <v>1297</v>
      </c>
      <c r="O25" s="109">
        <f t="shared" si="8"/>
        <v>3955</v>
      </c>
      <c r="P25" s="109">
        <f t="shared" si="8"/>
        <v>5252</v>
      </c>
      <c r="Q25" s="108">
        <f t="shared" si="8"/>
        <v>633</v>
      </c>
      <c r="R25" s="109">
        <f t="shared" si="8"/>
        <v>1293</v>
      </c>
      <c r="S25" s="109">
        <f t="shared" si="8"/>
        <v>1926</v>
      </c>
      <c r="U25"/>
      <c r="V25"/>
    </row>
    <row r="26" spans="1:22" s="96" customFormat="1" ht="12" customHeight="1">
      <c r="A26" s="94" t="s">
        <v>102</v>
      </c>
      <c r="B26" s="108">
        <v>983</v>
      </c>
      <c r="C26" s="109">
        <v>1916</v>
      </c>
      <c r="D26" s="109">
        <f>SUM(B26:C26)</f>
        <v>2899</v>
      </c>
      <c r="E26" s="108">
        <v>430</v>
      </c>
      <c r="F26" s="109">
        <v>717</v>
      </c>
      <c r="G26" s="109">
        <f>SUM(E26:F26)</f>
        <v>1147</v>
      </c>
      <c r="H26" s="108">
        <v>271</v>
      </c>
      <c r="I26" s="109">
        <v>1934</v>
      </c>
      <c r="J26" s="109">
        <f>SUM(H26:I26)</f>
        <v>2205</v>
      </c>
      <c r="K26" s="110">
        <v>197</v>
      </c>
      <c r="L26" s="109">
        <v>629</v>
      </c>
      <c r="M26" s="109">
        <f>SUM(K26:L26)</f>
        <v>826</v>
      </c>
      <c r="N26" s="108">
        <f aca="true" t="shared" si="9" ref="N26:S26">SUM(B26,H26)</f>
        <v>1254</v>
      </c>
      <c r="O26" s="109">
        <f t="shared" si="9"/>
        <v>3850</v>
      </c>
      <c r="P26" s="109">
        <f t="shared" si="9"/>
        <v>5104</v>
      </c>
      <c r="Q26" s="108">
        <f t="shared" si="9"/>
        <v>627</v>
      </c>
      <c r="R26" s="109">
        <f t="shared" si="9"/>
        <v>1346</v>
      </c>
      <c r="S26" s="109">
        <f t="shared" si="9"/>
        <v>1973</v>
      </c>
      <c r="U26"/>
      <c r="V26"/>
    </row>
    <row r="27" spans="1:22" ht="12.75">
      <c r="A27" s="3"/>
      <c r="B27" s="11"/>
      <c r="C27" s="12"/>
      <c r="D27" s="12"/>
      <c r="E27" s="11"/>
      <c r="F27" s="12"/>
      <c r="G27" s="12"/>
      <c r="H27" s="11"/>
      <c r="I27" s="12"/>
      <c r="J27" s="12"/>
      <c r="K27" s="11"/>
      <c r="L27" s="12"/>
      <c r="M27" s="12"/>
      <c r="N27" s="11"/>
      <c r="O27" s="12"/>
      <c r="P27" s="12"/>
      <c r="Q27" s="11"/>
      <c r="R27" s="12"/>
      <c r="S27" s="12"/>
      <c r="U27"/>
      <c r="V27"/>
    </row>
    <row r="28" spans="1:22" ht="12.75">
      <c r="A28" s="1" t="s">
        <v>13</v>
      </c>
      <c r="B28" s="11"/>
      <c r="C28" s="12"/>
      <c r="D28" s="12"/>
      <c r="E28" s="11"/>
      <c r="F28" s="12"/>
      <c r="G28" s="12"/>
      <c r="H28" s="11"/>
      <c r="I28" s="12"/>
      <c r="J28" s="12"/>
      <c r="K28" s="11"/>
      <c r="L28" s="12"/>
      <c r="M28" s="12"/>
      <c r="N28" s="11"/>
      <c r="O28" s="12"/>
      <c r="P28" s="12"/>
      <c r="Q28" s="11"/>
      <c r="R28" s="12"/>
      <c r="S28" s="12"/>
      <c r="U28"/>
      <c r="V28"/>
    </row>
    <row r="29" spans="1:22" s="96" customFormat="1" ht="12.75">
      <c r="A29" s="94" t="s">
        <v>48</v>
      </c>
      <c r="B29" s="108">
        <v>123</v>
      </c>
      <c r="C29" s="109">
        <v>346</v>
      </c>
      <c r="D29" s="109">
        <f>SUM(B29:C29)</f>
        <v>469</v>
      </c>
      <c r="E29" s="108">
        <v>46</v>
      </c>
      <c r="F29" s="109">
        <v>189</v>
      </c>
      <c r="G29" s="109">
        <f>SUM(E29:F29)</f>
        <v>235</v>
      </c>
      <c r="H29" s="108">
        <v>26</v>
      </c>
      <c r="I29" s="109">
        <v>284</v>
      </c>
      <c r="J29" s="109">
        <f>SUM(H29:I29)</f>
        <v>310</v>
      </c>
      <c r="K29" s="110">
        <v>29</v>
      </c>
      <c r="L29" s="109">
        <v>221</v>
      </c>
      <c r="M29" s="109">
        <f>SUM(K29:L29)</f>
        <v>250</v>
      </c>
      <c r="N29" s="108">
        <f>SUM(B29,H29)</f>
        <v>149</v>
      </c>
      <c r="O29" s="109">
        <f>SUM(C29,I29)</f>
        <v>630</v>
      </c>
      <c r="P29" s="109">
        <f aca="true" t="shared" si="10" ref="P29:R30">SUM(D29,J29)</f>
        <v>779</v>
      </c>
      <c r="Q29" s="108">
        <f t="shared" si="10"/>
        <v>75</v>
      </c>
      <c r="R29" s="109">
        <f t="shared" si="10"/>
        <v>410</v>
      </c>
      <c r="S29" s="109">
        <f>SUM(G29,M29)</f>
        <v>485</v>
      </c>
      <c r="U29"/>
      <c r="V29"/>
    </row>
    <row r="30" spans="1:22" s="96" customFormat="1" ht="12" customHeight="1">
      <c r="A30" s="217" t="s">
        <v>69</v>
      </c>
      <c r="B30" s="108">
        <v>129</v>
      </c>
      <c r="C30" s="109">
        <v>412</v>
      </c>
      <c r="D30" s="109">
        <f>SUM(B30:C30)</f>
        <v>541</v>
      </c>
      <c r="E30" s="108">
        <v>50</v>
      </c>
      <c r="F30" s="109">
        <v>214</v>
      </c>
      <c r="G30" s="109">
        <f>SUM(E30:F30)</f>
        <v>264</v>
      </c>
      <c r="H30" s="108">
        <v>38</v>
      </c>
      <c r="I30" s="109">
        <v>323</v>
      </c>
      <c r="J30" s="109">
        <f>SUM(H30:I30)</f>
        <v>361</v>
      </c>
      <c r="K30" s="110">
        <v>18</v>
      </c>
      <c r="L30" s="109">
        <v>172</v>
      </c>
      <c r="M30" s="109">
        <f>SUM(K30:L30)</f>
        <v>190</v>
      </c>
      <c r="N30" s="108">
        <f>SUM(B30,H30)</f>
        <v>167</v>
      </c>
      <c r="O30" s="109">
        <f>SUM(C30,I30)</f>
        <v>735</v>
      </c>
      <c r="P30" s="109">
        <f t="shared" si="10"/>
        <v>902</v>
      </c>
      <c r="Q30" s="108">
        <f t="shared" si="10"/>
        <v>68</v>
      </c>
      <c r="R30" s="109">
        <f t="shared" si="10"/>
        <v>386</v>
      </c>
      <c r="S30" s="109">
        <f>SUM(G30,M30)</f>
        <v>454</v>
      </c>
      <c r="U30"/>
      <c r="V30"/>
    </row>
    <row r="31" spans="1:22" s="96" customFormat="1" ht="12" customHeight="1">
      <c r="A31" s="217" t="s">
        <v>83</v>
      </c>
      <c r="B31" s="108">
        <v>118</v>
      </c>
      <c r="C31" s="109">
        <v>479</v>
      </c>
      <c r="D31" s="109">
        <f>SUM(B31:C31)</f>
        <v>597</v>
      </c>
      <c r="E31" s="108">
        <v>56</v>
      </c>
      <c r="F31" s="109">
        <v>267</v>
      </c>
      <c r="G31" s="109">
        <f>SUM(E31:F31)</f>
        <v>323</v>
      </c>
      <c r="H31" s="108">
        <v>47</v>
      </c>
      <c r="I31" s="109">
        <v>348</v>
      </c>
      <c r="J31" s="109">
        <f>SUM(H31:I31)</f>
        <v>395</v>
      </c>
      <c r="K31" s="110">
        <v>24</v>
      </c>
      <c r="L31" s="109">
        <v>239</v>
      </c>
      <c r="M31" s="109">
        <f>SUM(K31:L31)</f>
        <v>263</v>
      </c>
      <c r="N31" s="108">
        <f aca="true" t="shared" si="11" ref="N31:R32">SUM(B31,H31)</f>
        <v>165</v>
      </c>
      <c r="O31" s="109">
        <f t="shared" si="11"/>
        <v>827</v>
      </c>
      <c r="P31" s="109">
        <f t="shared" si="11"/>
        <v>992</v>
      </c>
      <c r="Q31" s="108">
        <f t="shared" si="11"/>
        <v>80</v>
      </c>
      <c r="R31" s="109">
        <f t="shared" si="11"/>
        <v>506</v>
      </c>
      <c r="S31" s="109">
        <f>SUM(G31,M31)</f>
        <v>586</v>
      </c>
      <c r="U31"/>
      <c r="V31"/>
    </row>
    <row r="32" spans="1:22" s="96" customFormat="1" ht="12" customHeight="1">
      <c r="A32" s="94" t="s">
        <v>102</v>
      </c>
      <c r="B32" s="108">
        <v>111</v>
      </c>
      <c r="C32" s="109">
        <v>481</v>
      </c>
      <c r="D32" s="109">
        <f>SUM(B32:C32)</f>
        <v>592</v>
      </c>
      <c r="E32" s="108">
        <v>57</v>
      </c>
      <c r="F32" s="109">
        <v>217</v>
      </c>
      <c r="G32" s="109">
        <f>SUM(E32:F32)</f>
        <v>274</v>
      </c>
      <c r="H32" s="108">
        <v>47</v>
      </c>
      <c r="I32" s="109">
        <v>383</v>
      </c>
      <c r="J32" s="109">
        <f>SUM(H32:I32)</f>
        <v>430</v>
      </c>
      <c r="K32" s="110">
        <v>27</v>
      </c>
      <c r="L32" s="109">
        <v>248</v>
      </c>
      <c r="M32" s="109">
        <f>SUM(K32:L32)</f>
        <v>275</v>
      </c>
      <c r="N32" s="108">
        <f t="shared" si="11"/>
        <v>158</v>
      </c>
      <c r="O32" s="109">
        <f t="shared" si="11"/>
        <v>864</v>
      </c>
      <c r="P32" s="109">
        <f t="shared" si="11"/>
        <v>1022</v>
      </c>
      <c r="Q32" s="108">
        <f t="shared" si="11"/>
        <v>84</v>
      </c>
      <c r="R32" s="109">
        <f t="shared" si="11"/>
        <v>465</v>
      </c>
      <c r="S32" s="109">
        <f>SUM(G32,M32)</f>
        <v>549</v>
      </c>
      <c r="U32"/>
      <c r="V32"/>
    </row>
    <row r="33" spans="1:22" s="96" customFormat="1" ht="12.75">
      <c r="A33" s="94"/>
      <c r="B33" s="108"/>
      <c r="C33" s="109"/>
      <c r="D33" s="109"/>
      <c r="E33" s="108"/>
      <c r="F33" s="109"/>
      <c r="G33" s="109"/>
      <c r="H33" s="108"/>
      <c r="I33" s="109"/>
      <c r="J33" s="109"/>
      <c r="K33" s="110"/>
      <c r="L33" s="109"/>
      <c r="M33" s="109"/>
      <c r="N33" s="108"/>
      <c r="O33" s="109"/>
      <c r="P33" s="109"/>
      <c r="Q33" s="108"/>
      <c r="R33" s="109"/>
      <c r="S33" s="109"/>
      <c r="U33"/>
      <c r="V33"/>
    </row>
    <row r="34" spans="1:22" s="96" customFormat="1" ht="14.25" customHeight="1">
      <c r="A34" s="93" t="s">
        <v>116</v>
      </c>
      <c r="B34" s="108"/>
      <c r="C34" s="109"/>
      <c r="D34" s="109"/>
      <c r="E34" s="108"/>
      <c r="F34" s="109"/>
      <c r="G34" s="109"/>
      <c r="H34" s="108"/>
      <c r="I34" s="109"/>
      <c r="J34" s="109"/>
      <c r="K34" s="108"/>
      <c r="L34" s="109"/>
      <c r="M34" s="109"/>
      <c r="N34" s="108"/>
      <c r="O34" s="109"/>
      <c r="P34" s="109"/>
      <c r="Q34" s="108"/>
      <c r="R34" s="109"/>
      <c r="S34" s="109"/>
      <c r="U34"/>
      <c r="V34"/>
    </row>
    <row r="35" spans="1:22" s="96" customFormat="1" ht="14.25" customHeight="1">
      <c r="A35" s="94" t="s">
        <v>48</v>
      </c>
      <c r="B35" s="83">
        <v>2</v>
      </c>
      <c r="C35" s="198">
        <v>9</v>
      </c>
      <c r="D35" s="198">
        <f>SUM(B35,C35)</f>
        <v>11</v>
      </c>
      <c r="E35" s="83">
        <v>0</v>
      </c>
      <c r="F35" s="198">
        <v>5</v>
      </c>
      <c r="G35" s="198">
        <f>SUM(E35:F35)</f>
        <v>5</v>
      </c>
      <c r="H35" s="83">
        <v>0</v>
      </c>
      <c r="I35" s="198">
        <v>4</v>
      </c>
      <c r="J35" s="198">
        <f>SUM(H35:I35)</f>
        <v>4</v>
      </c>
      <c r="K35" s="83">
        <v>0</v>
      </c>
      <c r="L35" s="198">
        <v>3</v>
      </c>
      <c r="M35" s="198">
        <f>SUM(K35:L35)</f>
        <v>3</v>
      </c>
      <c r="N35" s="83">
        <f aca="true" t="shared" si="12" ref="N35:O37">SUM(B35,H35)</f>
        <v>2</v>
      </c>
      <c r="O35" s="198">
        <f t="shared" si="12"/>
        <v>13</v>
      </c>
      <c r="P35" s="198">
        <f>SUM(N35:O35)</f>
        <v>15</v>
      </c>
      <c r="Q35" s="83">
        <f aca="true" t="shared" si="13" ref="Q35:R37">SUM(E35,K35)</f>
        <v>0</v>
      </c>
      <c r="R35" s="198">
        <f t="shared" si="13"/>
        <v>8</v>
      </c>
      <c r="S35" s="198">
        <f>SUM(Q35:R35)</f>
        <v>8</v>
      </c>
      <c r="U35"/>
      <c r="V35"/>
    </row>
    <row r="36" spans="1:22" s="96" customFormat="1" ht="12" customHeight="1">
      <c r="A36" s="217" t="s">
        <v>69</v>
      </c>
      <c r="B36" s="108">
        <v>2</v>
      </c>
      <c r="C36" s="109">
        <v>9</v>
      </c>
      <c r="D36" s="198">
        <f>SUM(B36,C36)</f>
        <v>11</v>
      </c>
      <c r="E36" s="108">
        <v>0</v>
      </c>
      <c r="F36" s="109">
        <v>2</v>
      </c>
      <c r="G36" s="198">
        <f>SUM(E36:F36)</f>
        <v>2</v>
      </c>
      <c r="H36" s="108">
        <v>0</v>
      </c>
      <c r="I36" s="109">
        <v>8</v>
      </c>
      <c r="J36" s="198">
        <f>SUM(H36:I36)</f>
        <v>8</v>
      </c>
      <c r="K36" s="110">
        <v>0</v>
      </c>
      <c r="L36" s="109">
        <v>0</v>
      </c>
      <c r="M36" s="198">
        <f>SUM(K36:L36)</f>
        <v>0</v>
      </c>
      <c r="N36" s="108">
        <f t="shared" si="12"/>
        <v>2</v>
      </c>
      <c r="O36" s="109">
        <f t="shared" si="12"/>
        <v>17</v>
      </c>
      <c r="P36" s="109">
        <f>SUM(D36,J36)</f>
        <v>19</v>
      </c>
      <c r="Q36" s="108">
        <f t="shared" si="13"/>
        <v>0</v>
      </c>
      <c r="R36" s="109">
        <f t="shared" si="13"/>
        <v>2</v>
      </c>
      <c r="S36" s="109">
        <f>SUM(G36,M36)</f>
        <v>2</v>
      </c>
      <c r="U36"/>
      <c r="V36"/>
    </row>
    <row r="37" spans="1:22" s="96" customFormat="1" ht="12" customHeight="1">
      <c r="A37" s="217" t="s">
        <v>83</v>
      </c>
      <c r="B37" s="108">
        <v>2</v>
      </c>
      <c r="C37" s="109">
        <v>10</v>
      </c>
      <c r="D37" s="198">
        <f>SUM(B37,C37)</f>
        <v>12</v>
      </c>
      <c r="E37" s="108">
        <v>0</v>
      </c>
      <c r="F37" s="109">
        <v>5</v>
      </c>
      <c r="G37" s="198">
        <f>SUM(E37:F37)</f>
        <v>5</v>
      </c>
      <c r="H37" s="108">
        <v>0</v>
      </c>
      <c r="I37" s="109">
        <v>4</v>
      </c>
      <c r="J37" s="198">
        <f>SUM(H37:I37)</f>
        <v>4</v>
      </c>
      <c r="K37" s="110">
        <v>0</v>
      </c>
      <c r="L37" s="109">
        <v>3</v>
      </c>
      <c r="M37" s="198">
        <f>SUM(K37:L37)</f>
        <v>3</v>
      </c>
      <c r="N37" s="108">
        <f t="shared" si="12"/>
        <v>2</v>
      </c>
      <c r="O37" s="109">
        <f t="shared" si="12"/>
        <v>14</v>
      </c>
      <c r="P37" s="109">
        <f>SUM(D37,J37)</f>
        <v>16</v>
      </c>
      <c r="Q37" s="108">
        <f t="shared" si="13"/>
        <v>0</v>
      </c>
      <c r="R37" s="109">
        <f t="shared" si="13"/>
        <v>8</v>
      </c>
      <c r="S37" s="109">
        <f>SUM(G37,M37)</f>
        <v>8</v>
      </c>
      <c r="U37"/>
      <c r="V37"/>
    </row>
    <row r="38" spans="1:22" s="96" customFormat="1" ht="12" customHeight="1">
      <c r="A38" s="94" t="s">
        <v>102</v>
      </c>
      <c r="B38" s="108">
        <v>3</v>
      </c>
      <c r="C38" s="109">
        <v>9</v>
      </c>
      <c r="D38" s="198">
        <f>SUM(B38,C38)</f>
        <v>12</v>
      </c>
      <c r="E38" s="108">
        <v>0</v>
      </c>
      <c r="F38" s="109">
        <v>3</v>
      </c>
      <c r="G38" s="198">
        <f>SUM(E38:F38)</f>
        <v>3</v>
      </c>
      <c r="H38" s="108">
        <v>0</v>
      </c>
      <c r="I38" s="109">
        <v>7</v>
      </c>
      <c r="J38" s="198">
        <f>SUM(H38:I38)</f>
        <v>7</v>
      </c>
      <c r="K38" s="110">
        <v>0</v>
      </c>
      <c r="L38" s="109">
        <v>0</v>
      </c>
      <c r="M38" s="198">
        <f>SUM(K38:L38)</f>
        <v>0</v>
      </c>
      <c r="N38" s="108">
        <f>SUM(B38,H38)</f>
        <v>3</v>
      </c>
      <c r="O38" s="109">
        <f>SUM(C38,I38)</f>
        <v>16</v>
      </c>
      <c r="P38" s="109">
        <f>SUM(D38,J38)</f>
        <v>19</v>
      </c>
      <c r="Q38" s="108">
        <f>SUM(E38,K38)</f>
        <v>0</v>
      </c>
      <c r="R38" s="109">
        <f>SUM(F38,L38)</f>
        <v>3</v>
      </c>
      <c r="S38" s="109">
        <f>SUM(G38,M38)</f>
        <v>3</v>
      </c>
      <c r="U38"/>
      <c r="V38"/>
    </row>
    <row r="39" spans="1:22" ht="12.75">
      <c r="A39" s="2"/>
      <c r="B39" s="11"/>
      <c r="C39" s="12"/>
      <c r="D39" s="12"/>
      <c r="E39" s="11"/>
      <c r="F39" s="12"/>
      <c r="G39" s="12"/>
      <c r="H39" s="11"/>
      <c r="I39" s="12"/>
      <c r="J39" s="12"/>
      <c r="K39" s="11"/>
      <c r="L39" s="12"/>
      <c r="M39" s="12"/>
      <c r="N39" s="11"/>
      <c r="O39" s="12"/>
      <c r="P39" s="12"/>
      <c r="Q39" s="11"/>
      <c r="R39" s="12"/>
      <c r="S39" s="12"/>
      <c r="U39"/>
      <c r="V39"/>
    </row>
    <row r="40" spans="1:22" ht="12.75">
      <c r="A40" s="1" t="s">
        <v>14</v>
      </c>
      <c r="B40" s="11"/>
      <c r="C40" s="12"/>
      <c r="D40" s="12"/>
      <c r="E40" s="11"/>
      <c r="F40" s="12"/>
      <c r="G40" s="12"/>
      <c r="H40" s="11"/>
      <c r="I40" s="12"/>
      <c r="J40" s="12"/>
      <c r="K40" s="11"/>
      <c r="L40" s="12"/>
      <c r="M40" s="12"/>
      <c r="N40" s="11"/>
      <c r="O40" s="12"/>
      <c r="P40" s="12"/>
      <c r="Q40" s="11"/>
      <c r="R40" s="12"/>
      <c r="S40" s="12"/>
      <c r="U40"/>
      <c r="V40"/>
    </row>
    <row r="41" spans="1:22" s="96" customFormat="1" ht="12.75">
      <c r="A41" s="94" t="s">
        <v>48</v>
      </c>
      <c r="B41" s="108">
        <v>415</v>
      </c>
      <c r="C41" s="109">
        <v>562</v>
      </c>
      <c r="D41" s="109">
        <f>SUM(B41:C41)</f>
        <v>977</v>
      </c>
      <c r="E41" s="108">
        <v>241</v>
      </c>
      <c r="F41" s="109">
        <v>362</v>
      </c>
      <c r="G41" s="109">
        <f>SUM(E41:F41)</f>
        <v>603</v>
      </c>
      <c r="H41" s="108">
        <v>69</v>
      </c>
      <c r="I41" s="109">
        <v>508</v>
      </c>
      <c r="J41" s="109">
        <f>SUM(H41:I41)</f>
        <v>577</v>
      </c>
      <c r="K41" s="110">
        <v>50</v>
      </c>
      <c r="L41" s="109">
        <v>239</v>
      </c>
      <c r="M41" s="109">
        <f>SUM(K41:L41)</f>
        <v>289</v>
      </c>
      <c r="N41" s="108">
        <f aca="true" t="shared" si="14" ref="N41:S42">SUM(B41,H41)</f>
        <v>484</v>
      </c>
      <c r="O41" s="109">
        <f t="shared" si="14"/>
        <v>1070</v>
      </c>
      <c r="P41" s="109">
        <f t="shared" si="14"/>
        <v>1554</v>
      </c>
      <c r="Q41" s="108">
        <f t="shared" si="14"/>
        <v>291</v>
      </c>
      <c r="R41" s="109">
        <f t="shared" si="14"/>
        <v>601</v>
      </c>
      <c r="S41" s="109">
        <f t="shared" si="14"/>
        <v>892</v>
      </c>
      <c r="U41"/>
      <c r="V41"/>
    </row>
    <row r="42" spans="1:22" s="96" customFormat="1" ht="12" customHeight="1">
      <c r="A42" s="217" t="s">
        <v>69</v>
      </c>
      <c r="B42" s="108">
        <v>459</v>
      </c>
      <c r="C42" s="109">
        <v>645</v>
      </c>
      <c r="D42" s="109">
        <f>SUM(B42:C42)</f>
        <v>1104</v>
      </c>
      <c r="E42" s="108">
        <v>213</v>
      </c>
      <c r="F42" s="109">
        <v>292</v>
      </c>
      <c r="G42" s="109">
        <f>SUM(E42:F42)</f>
        <v>505</v>
      </c>
      <c r="H42" s="108">
        <v>97</v>
      </c>
      <c r="I42" s="109">
        <v>559</v>
      </c>
      <c r="J42" s="109">
        <f>SUM(H42:I42)</f>
        <v>656</v>
      </c>
      <c r="K42" s="110">
        <v>56</v>
      </c>
      <c r="L42" s="109">
        <v>231</v>
      </c>
      <c r="M42" s="109">
        <f>SUM(K42:L42)</f>
        <v>287</v>
      </c>
      <c r="N42" s="108">
        <f t="shared" si="14"/>
        <v>556</v>
      </c>
      <c r="O42" s="109">
        <f t="shared" si="14"/>
        <v>1204</v>
      </c>
      <c r="P42" s="109">
        <f t="shared" si="14"/>
        <v>1760</v>
      </c>
      <c r="Q42" s="108">
        <f t="shared" si="14"/>
        <v>269</v>
      </c>
      <c r="R42" s="109">
        <f t="shared" si="14"/>
        <v>523</v>
      </c>
      <c r="S42" s="109">
        <f t="shared" si="14"/>
        <v>792</v>
      </c>
      <c r="U42"/>
      <c r="V42"/>
    </row>
    <row r="43" spans="1:22" s="96" customFormat="1" ht="12" customHeight="1">
      <c r="A43" s="217" t="s">
        <v>83</v>
      </c>
      <c r="B43" s="108">
        <v>417</v>
      </c>
      <c r="C43" s="109">
        <v>531</v>
      </c>
      <c r="D43" s="109">
        <f>SUM(B43:C43)</f>
        <v>948</v>
      </c>
      <c r="E43" s="108">
        <v>158</v>
      </c>
      <c r="F43" s="109">
        <v>260</v>
      </c>
      <c r="G43" s="109">
        <f>SUM(E43:F43)</f>
        <v>418</v>
      </c>
      <c r="H43" s="108">
        <v>108</v>
      </c>
      <c r="I43" s="109">
        <v>547</v>
      </c>
      <c r="J43" s="109">
        <f>SUM(H43:I43)</f>
        <v>655</v>
      </c>
      <c r="K43" s="110">
        <v>46</v>
      </c>
      <c r="L43" s="109">
        <v>212</v>
      </c>
      <c r="M43" s="109">
        <f>SUM(K43:L43)</f>
        <v>258</v>
      </c>
      <c r="N43" s="108">
        <f aca="true" t="shared" si="15" ref="N43:S43">SUM(B43,H43)</f>
        <v>525</v>
      </c>
      <c r="O43" s="109">
        <f t="shared" si="15"/>
        <v>1078</v>
      </c>
      <c r="P43" s="109">
        <f t="shared" si="15"/>
        <v>1603</v>
      </c>
      <c r="Q43" s="108">
        <f t="shared" si="15"/>
        <v>204</v>
      </c>
      <c r="R43" s="109">
        <f t="shared" si="15"/>
        <v>472</v>
      </c>
      <c r="S43" s="109">
        <f t="shared" si="15"/>
        <v>676</v>
      </c>
      <c r="U43"/>
      <c r="V43"/>
    </row>
    <row r="44" spans="1:22" s="96" customFormat="1" ht="12" customHeight="1">
      <c r="A44" s="94" t="s">
        <v>102</v>
      </c>
      <c r="B44" s="108">
        <v>429</v>
      </c>
      <c r="C44" s="109">
        <v>480</v>
      </c>
      <c r="D44" s="109">
        <f>SUM(B44:C44)</f>
        <v>909</v>
      </c>
      <c r="E44" s="108">
        <v>153</v>
      </c>
      <c r="F44" s="109">
        <v>262</v>
      </c>
      <c r="G44" s="109">
        <f>SUM(E44:F44)</f>
        <v>415</v>
      </c>
      <c r="H44" s="108">
        <v>124</v>
      </c>
      <c r="I44" s="109">
        <v>621</v>
      </c>
      <c r="J44" s="109">
        <f>SUM(H44:I44)</f>
        <v>745</v>
      </c>
      <c r="K44" s="110">
        <v>56</v>
      </c>
      <c r="L44" s="109">
        <v>233</v>
      </c>
      <c r="M44" s="109">
        <f>SUM(K44:L44)</f>
        <v>289</v>
      </c>
      <c r="N44" s="108">
        <f aca="true" t="shared" si="16" ref="N44:S44">SUM(B44,H44)</f>
        <v>553</v>
      </c>
      <c r="O44" s="109">
        <f t="shared" si="16"/>
        <v>1101</v>
      </c>
      <c r="P44" s="109">
        <f t="shared" si="16"/>
        <v>1654</v>
      </c>
      <c r="Q44" s="108">
        <f t="shared" si="16"/>
        <v>209</v>
      </c>
      <c r="R44" s="109">
        <f t="shared" si="16"/>
        <v>495</v>
      </c>
      <c r="S44" s="109">
        <f t="shared" si="16"/>
        <v>704</v>
      </c>
      <c r="U44"/>
      <c r="V44"/>
    </row>
    <row r="45" spans="1:22" ht="12.75">
      <c r="A45" s="2"/>
      <c r="B45" s="11"/>
      <c r="C45" s="12"/>
      <c r="D45" s="12"/>
      <c r="E45" s="11"/>
      <c r="F45" s="12"/>
      <c r="G45" s="12"/>
      <c r="H45" s="11"/>
      <c r="I45" s="12"/>
      <c r="J45" s="12"/>
      <c r="K45" s="11"/>
      <c r="L45" s="12"/>
      <c r="M45" s="12"/>
      <c r="N45" s="11"/>
      <c r="O45" s="12"/>
      <c r="P45" s="12"/>
      <c r="Q45" s="11"/>
      <c r="R45" s="12"/>
      <c r="S45" s="12"/>
      <c r="U45"/>
      <c r="V45"/>
    </row>
    <row r="46" spans="1:22" s="96" customFormat="1" ht="14.25" customHeight="1">
      <c r="A46" s="93" t="s">
        <v>46</v>
      </c>
      <c r="B46" s="108"/>
      <c r="C46" s="109"/>
      <c r="D46" s="109"/>
      <c r="E46" s="108"/>
      <c r="F46" s="109"/>
      <c r="G46" s="109"/>
      <c r="H46" s="108"/>
      <c r="I46" s="109"/>
      <c r="J46" s="109"/>
      <c r="K46" s="108"/>
      <c r="L46" s="109"/>
      <c r="M46" s="109"/>
      <c r="N46" s="108"/>
      <c r="O46" s="109"/>
      <c r="P46" s="109"/>
      <c r="Q46" s="108"/>
      <c r="R46" s="109"/>
      <c r="S46" s="109"/>
      <c r="U46"/>
      <c r="V46"/>
    </row>
    <row r="47" spans="1:22" s="96" customFormat="1" ht="14.25" customHeight="1">
      <c r="A47" s="94" t="s">
        <v>48</v>
      </c>
      <c r="B47" s="83">
        <v>0</v>
      </c>
      <c r="C47" s="198">
        <v>0</v>
      </c>
      <c r="D47" s="198">
        <f>SUM(B47,C47)</f>
        <v>0</v>
      </c>
      <c r="E47" s="83">
        <v>4</v>
      </c>
      <c r="F47" s="198">
        <v>11</v>
      </c>
      <c r="G47" s="198">
        <f>SUM(E47:F47)</f>
        <v>15</v>
      </c>
      <c r="H47" s="83">
        <v>0</v>
      </c>
      <c r="I47" s="198">
        <v>0</v>
      </c>
      <c r="J47" s="198">
        <f>SUM(H47:I47)</f>
        <v>0</v>
      </c>
      <c r="K47" s="83">
        <v>2</v>
      </c>
      <c r="L47" s="198">
        <v>59</v>
      </c>
      <c r="M47" s="198">
        <f>SUM(K47:L47)</f>
        <v>61</v>
      </c>
      <c r="N47" s="83">
        <f aca="true" t="shared" si="17" ref="N47:O49">SUM(B47,H47)</f>
        <v>0</v>
      </c>
      <c r="O47" s="198">
        <f t="shared" si="17"/>
        <v>0</v>
      </c>
      <c r="P47" s="198">
        <f>SUM(N47:O47)</f>
        <v>0</v>
      </c>
      <c r="Q47" s="83">
        <f aca="true" t="shared" si="18" ref="Q47:R49">SUM(E47,K47)</f>
        <v>6</v>
      </c>
      <c r="R47" s="198">
        <f t="shared" si="18"/>
        <v>70</v>
      </c>
      <c r="S47" s="198">
        <f>SUM(Q47:R47)</f>
        <v>76</v>
      </c>
      <c r="U47"/>
      <c r="V47"/>
    </row>
    <row r="48" spans="1:22" s="96" customFormat="1" ht="12" customHeight="1">
      <c r="A48" s="217" t="s">
        <v>70</v>
      </c>
      <c r="B48" s="108">
        <v>0</v>
      </c>
      <c r="C48" s="109">
        <v>0</v>
      </c>
      <c r="D48" s="198">
        <f>SUM(B48,C48)</f>
        <v>0</v>
      </c>
      <c r="E48" s="108">
        <v>1</v>
      </c>
      <c r="F48" s="109">
        <v>20</v>
      </c>
      <c r="G48" s="198">
        <f>SUM(E48:F48)</f>
        <v>21</v>
      </c>
      <c r="H48" s="108">
        <v>0</v>
      </c>
      <c r="I48" s="109">
        <v>0</v>
      </c>
      <c r="J48" s="198">
        <f>SUM(H48:I48)</f>
        <v>0</v>
      </c>
      <c r="K48" s="110">
        <v>5</v>
      </c>
      <c r="L48" s="109">
        <v>54</v>
      </c>
      <c r="M48" s="198">
        <f>SUM(K48:L48)</f>
        <v>59</v>
      </c>
      <c r="N48" s="108">
        <f t="shared" si="17"/>
        <v>0</v>
      </c>
      <c r="O48" s="109">
        <f t="shared" si="17"/>
        <v>0</v>
      </c>
      <c r="P48" s="109">
        <f>SUM(D48,J48)</f>
        <v>0</v>
      </c>
      <c r="Q48" s="108">
        <f t="shared" si="18"/>
        <v>6</v>
      </c>
      <c r="R48" s="109">
        <f t="shared" si="18"/>
        <v>74</v>
      </c>
      <c r="S48" s="109">
        <f>SUM(G48,M48)</f>
        <v>80</v>
      </c>
      <c r="U48"/>
      <c r="V48"/>
    </row>
    <row r="49" spans="1:22" s="96" customFormat="1" ht="12" customHeight="1">
      <c r="A49" s="217" t="s">
        <v>83</v>
      </c>
      <c r="B49" s="108">
        <v>0</v>
      </c>
      <c r="C49" s="109">
        <v>0</v>
      </c>
      <c r="D49" s="198">
        <f>SUM(B49,C49)</f>
        <v>0</v>
      </c>
      <c r="E49" s="108">
        <v>2</v>
      </c>
      <c r="F49" s="109">
        <v>26</v>
      </c>
      <c r="G49" s="198">
        <f>SUM(E49:F49)</f>
        <v>28</v>
      </c>
      <c r="H49" s="108">
        <v>0</v>
      </c>
      <c r="I49" s="109">
        <v>0</v>
      </c>
      <c r="J49" s="198">
        <f>SUM(H49:I49)</f>
        <v>0</v>
      </c>
      <c r="K49" s="110">
        <v>8</v>
      </c>
      <c r="L49" s="109">
        <v>70</v>
      </c>
      <c r="M49" s="198">
        <f>SUM(K49:L49)</f>
        <v>78</v>
      </c>
      <c r="N49" s="108">
        <f t="shared" si="17"/>
        <v>0</v>
      </c>
      <c r="O49" s="109">
        <f t="shared" si="17"/>
        <v>0</v>
      </c>
      <c r="P49" s="109">
        <f>SUM(D49,J49)</f>
        <v>0</v>
      </c>
      <c r="Q49" s="108">
        <f t="shared" si="18"/>
        <v>10</v>
      </c>
      <c r="R49" s="109">
        <f t="shared" si="18"/>
        <v>96</v>
      </c>
      <c r="S49" s="109">
        <f>SUM(G49,M49)</f>
        <v>106</v>
      </c>
      <c r="U49"/>
      <c r="V49"/>
    </row>
    <row r="50" spans="1:22" s="96" customFormat="1" ht="12" customHeight="1">
      <c r="A50" s="94" t="s">
        <v>102</v>
      </c>
      <c r="B50" s="108">
        <v>0</v>
      </c>
      <c r="C50" s="109">
        <v>0</v>
      </c>
      <c r="D50" s="198">
        <f>SUM(B50,C50)</f>
        <v>0</v>
      </c>
      <c r="E50" s="108">
        <v>2</v>
      </c>
      <c r="F50" s="109">
        <v>26</v>
      </c>
      <c r="G50" s="198">
        <f>SUM(E50:F50)</f>
        <v>28</v>
      </c>
      <c r="H50" s="108">
        <v>0</v>
      </c>
      <c r="I50" s="109">
        <v>0</v>
      </c>
      <c r="J50" s="198">
        <f>SUM(H50:I50)</f>
        <v>0</v>
      </c>
      <c r="K50" s="110">
        <v>11</v>
      </c>
      <c r="L50" s="109">
        <v>75</v>
      </c>
      <c r="M50" s="198">
        <f>SUM(K50:L50)</f>
        <v>86</v>
      </c>
      <c r="N50" s="108">
        <f>SUM(B50,H50)</f>
        <v>0</v>
      </c>
      <c r="O50" s="109">
        <f>SUM(C50,I50)</f>
        <v>0</v>
      </c>
      <c r="P50" s="109">
        <f>SUM(D50,J50)</f>
        <v>0</v>
      </c>
      <c r="Q50" s="108">
        <f>SUM(E50,K50)</f>
        <v>13</v>
      </c>
      <c r="R50" s="109">
        <f>SUM(F50,L50)</f>
        <v>101</v>
      </c>
      <c r="S50" s="109">
        <f>SUM(G50,M50)</f>
        <v>114</v>
      </c>
      <c r="U50"/>
      <c r="V50"/>
    </row>
    <row r="51" spans="1:22" ht="12.75">
      <c r="A51" s="2"/>
      <c r="B51" s="11"/>
      <c r="C51" s="12"/>
      <c r="D51" s="12"/>
      <c r="E51" s="11"/>
      <c r="F51" s="12"/>
      <c r="G51" s="12"/>
      <c r="H51" s="11"/>
      <c r="I51" s="12"/>
      <c r="J51" s="12"/>
      <c r="K51" s="11"/>
      <c r="L51" s="12"/>
      <c r="M51" s="12"/>
      <c r="N51" s="11"/>
      <c r="O51" s="12"/>
      <c r="P51" s="12"/>
      <c r="Q51" s="11"/>
      <c r="R51" s="12"/>
      <c r="S51" s="12"/>
      <c r="U51"/>
      <c r="V51"/>
    </row>
    <row r="52" spans="1:22" ht="12.75">
      <c r="A52" s="1" t="s">
        <v>43</v>
      </c>
      <c r="B52" s="11"/>
      <c r="C52" s="12"/>
      <c r="D52" s="12"/>
      <c r="E52" s="11"/>
      <c r="F52" s="12"/>
      <c r="G52" s="12"/>
      <c r="H52" s="11"/>
      <c r="I52" s="12"/>
      <c r="J52" s="12"/>
      <c r="K52" s="11"/>
      <c r="L52" s="12"/>
      <c r="M52" s="12"/>
      <c r="N52" s="11"/>
      <c r="O52" s="12"/>
      <c r="P52" s="12"/>
      <c r="Q52" s="11"/>
      <c r="R52" s="12"/>
      <c r="S52" s="12"/>
      <c r="U52"/>
      <c r="V52"/>
    </row>
    <row r="53" spans="1:22" s="96" customFormat="1" ht="12.75">
      <c r="A53" s="94" t="s">
        <v>48</v>
      </c>
      <c r="B53" s="108">
        <v>42</v>
      </c>
      <c r="C53" s="109">
        <v>151</v>
      </c>
      <c r="D53" s="109">
        <f>SUM(B53:C53)</f>
        <v>193</v>
      </c>
      <c r="E53" s="108">
        <v>43</v>
      </c>
      <c r="F53" s="109">
        <v>118</v>
      </c>
      <c r="G53" s="109">
        <f>SUM(E53:F53)</f>
        <v>161</v>
      </c>
      <c r="H53" s="108">
        <v>5</v>
      </c>
      <c r="I53" s="109">
        <v>120</v>
      </c>
      <c r="J53" s="109">
        <f>SUM(H53:I53)</f>
        <v>125</v>
      </c>
      <c r="K53" s="110">
        <v>35</v>
      </c>
      <c r="L53" s="109">
        <v>102</v>
      </c>
      <c r="M53" s="109">
        <f>SUM(K53:L53)</f>
        <v>137</v>
      </c>
      <c r="N53" s="108">
        <f aca="true" t="shared" si="19" ref="N53:P54">SUM(B53,H53)</f>
        <v>47</v>
      </c>
      <c r="O53" s="109">
        <f t="shared" si="19"/>
        <v>271</v>
      </c>
      <c r="P53" s="109">
        <f t="shared" si="19"/>
        <v>318</v>
      </c>
      <c r="Q53" s="108">
        <f aca="true" t="shared" si="20" ref="Q53:S54">SUM(E53,K53)</f>
        <v>78</v>
      </c>
      <c r="R53" s="109">
        <f t="shared" si="20"/>
        <v>220</v>
      </c>
      <c r="S53" s="109">
        <f t="shared" si="20"/>
        <v>298</v>
      </c>
      <c r="U53"/>
      <c r="V53"/>
    </row>
    <row r="54" spans="1:22" s="96" customFormat="1" ht="12" customHeight="1">
      <c r="A54" s="217" t="s">
        <v>70</v>
      </c>
      <c r="B54" s="108">
        <v>59</v>
      </c>
      <c r="C54" s="109">
        <v>204</v>
      </c>
      <c r="D54" s="109">
        <f>SUM(B54:C54)</f>
        <v>263</v>
      </c>
      <c r="E54" s="108">
        <v>25</v>
      </c>
      <c r="F54" s="109">
        <v>69</v>
      </c>
      <c r="G54" s="109">
        <f>SUM(E54:F54)</f>
        <v>94</v>
      </c>
      <c r="H54" s="108">
        <v>15</v>
      </c>
      <c r="I54" s="109">
        <v>168</v>
      </c>
      <c r="J54" s="109">
        <f>SUM(H54:I54)</f>
        <v>183</v>
      </c>
      <c r="K54" s="110">
        <v>33</v>
      </c>
      <c r="L54" s="109">
        <v>101</v>
      </c>
      <c r="M54" s="109">
        <f>SUM(K54:L54)</f>
        <v>134</v>
      </c>
      <c r="N54" s="108">
        <f t="shared" si="19"/>
        <v>74</v>
      </c>
      <c r="O54" s="109">
        <f t="shared" si="19"/>
        <v>372</v>
      </c>
      <c r="P54" s="109">
        <f t="shared" si="19"/>
        <v>446</v>
      </c>
      <c r="Q54" s="108">
        <f t="shared" si="20"/>
        <v>58</v>
      </c>
      <c r="R54" s="109">
        <f t="shared" si="20"/>
        <v>170</v>
      </c>
      <c r="S54" s="109">
        <f t="shared" si="20"/>
        <v>228</v>
      </c>
      <c r="U54"/>
      <c r="V54"/>
    </row>
    <row r="55" spans="1:22" s="96" customFormat="1" ht="12" customHeight="1">
      <c r="A55" s="217" t="s">
        <v>83</v>
      </c>
      <c r="B55" s="108">
        <v>61</v>
      </c>
      <c r="C55" s="109">
        <v>227</v>
      </c>
      <c r="D55" s="109">
        <f>SUM(B55:C55)</f>
        <v>288</v>
      </c>
      <c r="E55" s="108">
        <v>29</v>
      </c>
      <c r="F55" s="109">
        <v>85</v>
      </c>
      <c r="G55" s="109">
        <f>SUM(E55:F55)</f>
        <v>114</v>
      </c>
      <c r="H55" s="108">
        <v>19</v>
      </c>
      <c r="I55" s="109">
        <v>164</v>
      </c>
      <c r="J55" s="109">
        <f>SUM(H55:I55)</f>
        <v>183</v>
      </c>
      <c r="K55" s="110">
        <v>23</v>
      </c>
      <c r="L55" s="109">
        <v>113</v>
      </c>
      <c r="M55" s="109">
        <f>SUM(K55:L55)</f>
        <v>136</v>
      </c>
      <c r="N55" s="108">
        <f aca="true" t="shared" si="21" ref="N55:S55">SUM(B55,H55)</f>
        <v>80</v>
      </c>
      <c r="O55" s="109">
        <f t="shared" si="21"/>
        <v>391</v>
      </c>
      <c r="P55" s="109">
        <f t="shared" si="21"/>
        <v>471</v>
      </c>
      <c r="Q55" s="108">
        <f t="shared" si="21"/>
        <v>52</v>
      </c>
      <c r="R55" s="109">
        <f t="shared" si="21"/>
        <v>198</v>
      </c>
      <c r="S55" s="109">
        <f t="shared" si="21"/>
        <v>250</v>
      </c>
      <c r="U55"/>
      <c r="V55"/>
    </row>
    <row r="56" spans="1:22" s="96" customFormat="1" ht="12" customHeight="1">
      <c r="A56" s="94" t="s">
        <v>102</v>
      </c>
      <c r="B56" s="108">
        <v>58</v>
      </c>
      <c r="C56" s="109">
        <v>223</v>
      </c>
      <c r="D56" s="109">
        <f>SUM(B56:C56)</f>
        <v>281</v>
      </c>
      <c r="E56" s="108">
        <v>29</v>
      </c>
      <c r="F56" s="109">
        <v>97</v>
      </c>
      <c r="G56" s="109">
        <f>SUM(E56:F56)</f>
        <v>126</v>
      </c>
      <c r="H56" s="108">
        <v>18</v>
      </c>
      <c r="I56" s="109">
        <v>176</v>
      </c>
      <c r="J56" s="109">
        <f>SUM(H56:I56)</f>
        <v>194</v>
      </c>
      <c r="K56" s="110">
        <v>18</v>
      </c>
      <c r="L56" s="109">
        <v>91</v>
      </c>
      <c r="M56" s="109">
        <f>SUM(K56:L56)</f>
        <v>109</v>
      </c>
      <c r="N56" s="108">
        <f aca="true" t="shared" si="22" ref="N56:S56">SUM(B56,H56)</f>
        <v>76</v>
      </c>
      <c r="O56" s="109">
        <f t="shared" si="22"/>
        <v>399</v>
      </c>
      <c r="P56" s="109">
        <f t="shared" si="22"/>
        <v>475</v>
      </c>
      <c r="Q56" s="108">
        <f t="shared" si="22"/>
        <v>47</v>
      </c>
      <c r="R56" s="109">
        <f t="shared" si="22"/>
        <v>188</v>
      </c>
      <c r="S56" s="109">
        <f t="shared" si="22"/>
        <v>235</v>
      </c>
      <c r="U56"/>
      <c r="V56"/>
    </row>
    <row r="57" spans="1:22" ht="12.75">
      <c r="A57" s="2"/>
      <c r="B57" s="11"/>
      <c r="C57" s="12"/>
      <c r="D57" s="12"/>
      <c r="E57" s="13"/>
      <c r="F57" s="12"/>
      <c r="G57" s="12"/>
      <c r="H57" s="11"/>
      <c r="I57" s="12"/>
      <c r="J57" s="12"/>
      <c r="K57" s="11"/>
      <c r="L57" s="12"/>
      <c r="M57" s="12"/>
      <c r="N57" s="11"/>
      <c r="O57" s="12"/>
      <c r="P57" s="12"/>
      <c r="Q57" s="11"/>
      <c r="R57" s="12"/>
      <c r="S57" s="12"/>
      <c r="U57"/>
      <c r="V57"/>
    </row>
    <row r="58" spans="1:22" ht="12.75">
      <c r="A58" s="1" t="s">
        <v>44</v>
      </c>
      <c r="B58" s="11"/>
      <c r="C58" s="12"/>
      <c r="D58" s="12"/>
      <c r="E58" s="11"/>
      <c r="F58" s="12"/>
      <c r="G58" s="12"/>
      <c r="H58" s="11"/>
      <c r="I58" s="12"/>
      <c r="J58" s="12"/>
      <c r="K58" s="11"/>
      <c r="L58" s="12"/>
      <c r="M58" s="12"/>
      <c r="N58" s="11"/>
      <c r="O58" s="12"/>
      <c r="P58" s="12"/>
      <c r="Q58" s="11"/>
      <c r="R58" s="12"/>
      <c r="S58" s="12"/>
      <c r="U58"/>
      <c r="V58"/>
    </row>
    <row r="59" spans="1:22" s="96" customFormat="1" ht="11.25" customHeight="1">
      <c r="A59" s="94" t="s">
        <v>48</v>
      </c>
      <c r="B59" s="108">
        <v>3</v>
      </c>
      <c r="C59" s="109">
        <v>10</v>
      </c>
      <c r="D59" s="109">
        <f>SUM(B59:C59)</f>
        <v>13</v>
      </c>
      <c r="E59" s="108">
        <v>2</v>
      </c>
      <c r="F59" s="109">
        <v>4</v>
      </c>
      <c r="G59" s="109">
        <f>SUM(E59:F59)</f>
        <v>6</v>
      </c>
      <c r="H59" s="108">
        <v>1</v>
      </c>
      <c r="I59" s="109">
        <v>13</v>
      </c>
      <c r="J59" s="109">
        <f>SUM(H59:I59)</f>
        <v>14</v>
      </c>
      <c r="K59" s="110">
        <v>3</v>
      </c>
      <c r="L59" s="109">
        <v>12</v>
      </c>
      <c r="M59" s="109">
        <f>SUM(K59:L59)</f>
        <v>15</v>
      </c>
      <c r="N59" s="108">
        <f>SUM(B59,H59)</f>
        <v>4</v>
      </c>
      <c r="O59" s="109">
        <f>SUM(C59,I59)</f>
        <v>23</v>
      </c>
      <c r="P59" s="109">
        <f aca="true" t="shared" si="23" ref="P59:R60">SUM(D59,J59)</f>
        <v>27</v>
      </c>
      <c r="Q59" s="108">
        <f t="shared" si="23"/>
        <v>5</v>
      </c>
      <c r="R59" s="109">
        <f t="shared" si="23"/>
        <v>16</v>
      </c>
      <c r="S59" s="109">
        <f>SUM(G59,M59)</f>
        <v>21</v>
      </c>
      <c r="U59"/>
      <c r="V59"/>
    </row>
    <row r="60" spans="1:22" s="96" customFormat="1" ht="12" customHeight="1">
      <c r="A60" s="217" t="s">
        <v>70</v>
      </c>
      <c r="B60" s="108">
        <v>5</v>
      </c>
      <c r="C60" s="109">
        <v>15</v>
      </c>
      <c r="D60" s="109">
        <f>SUM(B60:C60)</f>
        <v>20</v>
      </c>
      <c r="E60" s="108">
        <v>0</v>
      </c>
      <c r="F60" s="109">
        <v>3</v>
      </c>
      <c r="G60" s="109">
        <f>SUM(E60:F60)</f>
        <v>3</v>
      </c>
      <c r="H60" s="108">
        <v>1</v>
      </c>
      <c r="I60" s="109">
        <v>16</v>
      </c>
      <c r="J60" s="109">
        <f>SUM(H60:I60)</f>
        <v>17</v>
      </c>
      <c r="K60" s="110">
        <v>0</v>
      </c>
      <c r="L60" s="109">
        <v>6</v>
      </c>
      <c r="M60" s="109">
        <f>SUM(K60:L60)</f>
        <v>6</v>
      </c>
      <c r="N60" s="108">
        <f>SUM(B60,H60)</f>
        <v>6</v>
      </c>
      <c r="O60" s="109">
        <f>SUM(C60,I60)</f>
        <v>31</v>
      </c>
      <c r="P60" s="109">
        <f t="shared" si="23"/>
        <v>37</v>
      </c>
      <c r="Q60" s="108">
        <f t="shared" si="23"/>
        <v>0</v>
      </c>
      <c r="R60" s="109">
        <f t="shared" si="23"/>
        <v>9</v>
      </c>
      <c r="S60" s="109">
        <f>SUM(G60,M60)</f>
        <v>9</v>
      </c>
      <c r="U60"/>
      <c r="V60"/>
    </row>
    <row r="61" spans="1:22" s="96" customFormat="1" ht="12" customHeight="1">
      <c r="A61" s="217" t="s">
        <v>83</v>
      </c>
      <c r="B61" s="108">
        <v>1</v>
      </c>
      <c r="C61" s="109">
        <v>14</v>
      </c>
      <c r="D61" s="109">
        <f>SUM(B61:C61)</f>
        <v>15</v>
      </c>
      <c r="E61" s="108">
        <v>1</v>
      </c>
      <c r="F61" s="109">
        <v>7</v>
      </c>
      <c r="G61" s="109">
        <f>SUM(E61:F61)</f>
        <v>8</v>
      </c>
      <c r="H61" s="108">
        <v>2</v>
      </c>
      <c r="I61" s="109">
        <v>12</v>
      </c>
      <c r="J61" s="109">
        <f>SUM(H61:I61)</f>
        <v>14</v>
      </c>
      <c r="K61" s="110">
        <v>1</v>
      </c>
      <c r="L61" s="109">
        <v>9</v>
      </c>
      <c r="M61" s="109">
        <f>SUM(K61:L61)</f>
        <v>10</v>
      </c>
      <c r="N61" s="108">
        <f aca="true" t="shared" si="24" ref="N61:R62">SUM(B61,H61)</f>
        <v>3</v>
      </c>
      <c r="O61" s="109">
        <f t="shared" si="24"/>
        <v>26</v>
      </c>
      <c r="P61" s="109">
        <f t="shared" si="24"/>
        <v>29</v>
      </c>
      <c r="Q61" s="108">
        <f t="shared" si="24"/>
        <v>2</v>
      </c>
      <c r="R61" s="109">
        <f t="shared" si="24"/>
        <v>16</v>
      </c>
      <c r="S61" s="109">
        <f>SUM(G61,M61)</f>
        <v>18</v>
      </c>
      <c r="U61"/>
      <c r="V61"/>
    </row>
    <row r="62" spans="1:22" s="96" customFormat="1" ht="12" customHeight="1">
      <c r="A62" s="94" t="s">
        <v>102</v>
      </c>
      <c r="B62" s="108">
        <v>2</v>
      </c>
      <c r="C62" s="109">
        <v>15</v>
      </c>
      <c r="D62" s="109">
        <f>SUM(B62:C62)</f>
        <v>17</v>
      </c>
      <c r="E62" s="108">
        <v>1</v>
      </c>
      <c r="F62" s="109">
        <v>8</v>
      </c>
      <c r="G62" s="109">
        <f>SUM(E62:F62)</f>
        <v>9</v>
      </c>
      <c r="H62" s="108">
        <v>1</v>
      </c>
      <c r="I62" s="109">
        <v>13</v>
      </c>
      <c r="J62" s="109">
        <f>SUM(H62:I62)</f>
        <v>14</v>
      </c>
      <c r="K62" s="110">
        <v>1</v>
      </c>
      <c r="L62" s="109">
        <v>8</v>
      </c>
      <c r="M62" s="109">
        <f>SUM(K62:L62)</f>
        <v>9</v>
      </c>
      <c r="N62" s="108">
        <f t="shared" si="24"/>
        <v>3</v>
      </c>
      <c r="O62" s="109">
        <f t="shared" si="24"/>
        <v>28</v>
      </c>
      <c r="P62" s="109">
        <f t="shared" si="24"/>
        <v>31</v>
      </c>
      <c r="Q62" s="108">
        <f t="shared" si="24"/>
        <v>2</v>
      </c>
      <c r="R62" s="109">
        <f t="shared" si="24"/>
        <v>16</v>
      </c>
      <c r="S62" s="109">
        <f>SUM(G62,M62)</f>
        <v>18</v>
      </c>
      <c r="U62"/>
      <c r="V62"/>
    </row>
    <row r="63" spans="1:22" s="96" customFormat="1" ht="12" customHeight="1">
      <c r="A63" s="217"/>
      <c r="B63" s="108"/>
      <c r="C63" s="109"/>
      <c r="D63" s="109"/>
      <c r="E63" s="108"/>
      <c r="F63" s="109"/>
      <c r="G63" s="109"/>
      <c r="H63" s="108"/>
      <c r="I63" s="109"/>
      <c r="J63" s="109"/>
      <c r="K63" s="110"/>
      <c r="L63" s="109"/>
      <c r="M63" s="109"/>
      <c r="N63" s="108"/>
      <c r="O63" s="109"/>
      <c r="P63" s="109"/>
      <c r="Q63" s="108"/>
      <c r="R63" s="109"/>
      <c r="S63" s="109"/>
      <c r="U63"/>
      <c r="V63"/>
    </row>
    <row r="64" spans="1:22" ht="12.75">
      <c r="A64" s="1" t="s">
        <v>15</v>
      </c>
      <c r="B64" s="11"/>
      <c r="C64" s="12"/>
      <c r="D64" s="12"/>
      <c r="E64" s="11"/>
      <c r="F64" s="12"/>
      <c r="G64" s="12"/>
      <c r="H64" s="11"/>
      <c r="I64" s="12"/>
      <c r="J64" s="12"/>
      <c r="K64" s="11"/>
      <c r="L64" s="12"/>
      <c r="M64" s="12"/>
      <c r="N64" s="11"/>
      <c r="O64" s="12"/>
      <c r="P64" s="12"/>
      <c r="Q64" s="11"/>
      <c r="R64" s="12"/>
      <c r="S64" s="12"/>
      <c r="U64"/>
      <c r="V64"/>
    </row>
    <row r="65" spans="1:22" s="96" customFormat="1" ht="12.75">
      <c r="A65" s="94" t="s">
        <v>48</v>
      </c>
      <c r="B65" s="108">
        <v>17</v>
      </c>
      <c r="C65" s="109">
        <v>26</v>
      </c>
      <c r="D65" s="109">
        <f>SUM(B65:C65)</f>
        <v>43</v>
      </c>
      <c r="E65" s="108">
        <v>7</v>
      </c>
      <c r="F65" s="109">
        <v>2</v>
      </c>
      <c r="G65" s="109">
        <f>SUM(E65:F65)</f>
        <v>9</v>
      </c>
      <c r="H65" s="108">
        <v>25</v>
      </c>
      <c r="I65" s="109">
        <v>124</v>
      </c>
      <c r="J65" s="109">
        <f>SUM(H65:I65)</f>
        <v>149</v>
      </c>
      <c r="K65" s="110">
        <v>36</v>
      </c>
      <c r="L65" s="109">
        <v>95</v>
      </c>
      <c r="M65" s="109">
        <f>SUM(K65:L65)</f>
        <v>131</v>
      </c>
      <c r="N65" s="108">
        <f aca="true" t="shared" si="25" ref="N65:S66">SUM(B65,H65)</f>
        <v>42</v>
      </c>
      <c r="O65" s="109">
        <f t="shared" si="25"/>
        <v>150</v>
      </c>
      <c r="P65" s="109">
        <f t="shared" si="25"/>
        <v>192</v>
      </c>
      <c r="Q65" s="108">
        <f t="shared" si="25"/>
        <v>43</v>
      </c>
      <c r="R65" s="109">
        <f t="shared" si="25"/>
        <v>97</v>
      </c>
      <c r="S65" s="109">
        <f t="shared" si="25"/>
        <v>140</v>
      </c>
      <c r="U65"/>
      <c r="V65"/>
    </row>
    <row r="66" spans="1:22" s="96" customFormat="1" ht="12" customHeight="1">
      <c r="A66" s="217" t="s">
        <v>70</v>
      </c>
      <c r="B66" s="108">
        <v>20</v>
      </c>
      <c r="C66" s="109">
        <v>28</v>
      </c>
      <c r="D66" s="109">
        <f>SUM(B66:C66)</f>
        <v>48</v>
      </c>
      <c r="E66" s="108">
        <v>1</v>
      </c>
      <c r="F66" s="109">
        <v>7</v>
      </c>
      <c r="G66" s="109">
        <f>SUM(E66:F66)</f>
        <v>8</v>
      </c>
      <c r="H66" s="108">
        <v>30</v>
      </c>
      <c r="I66" s="109">
        <v>146</v>
      </c>
      <c r="J66" s="109">
        <f>SUM(H66:I66)</f>
        <v>176</v>
      </c>
      <c r="K66" s="110">
        <v>28</v>
      </c>
      <c r="L66" s="109">
        <v>81</v>
      </c>
      <c r="M66" s="109">
        <f>SUM(K66:L66)</f>
        <v>109</v>
      </c>
      <c r="N66" s="108">
        <f t="shared" si="25"/>
        <v>50</v>
      </c>
      <c r="O66" s="109">
        <f t="shared" si="25"/>
        <v>174</v>
      </c>
      <c r="P66" s="109">
        <f t="shared" si="25"/>
        <v>224</v>
      </c>
      <c r="Q66" s="108">
        <f t="shared" si="25"/>
        <v>29</v>
      </c>
      <c r="R66" s="109">
        <f t="shared" si="25"/>
        <v>88</v>
      </c>
      <c r="S66" s="109">
        <f t="shared" si="25"/>
        <v>117</v>
      </c>
      <c r="U66"/>
      <c r="V66"/>
    </row>
    <row r="67" spans="1:22" s="96" customFormat="1" ht="12" customHeight="1">
      <c r="A67" s="217" t="s">
        <v>83</v>
      </c>
      <c r="B67" s="108">
        <v>26</v>
      </c>
      <c r="C67" s="109">
        <v>48</v>
      </c>
      <c r="D67" s="109">
        <f>SUM(B67:C67)</f>
        <v>74</v>
      </c>
      <c r="E67" s="108">
        <v>6</v>
      </c>
      <c r="F67" s="109">
        <v>8</v>
      </c>
      <c r="G67" s="109">
        <f>SUM(E67:F67)</f>
        <v>14</v>
      </c>
      <c r="H67" s="108">
        <v>19</v>
      </c>
      <c r="I67" s="109">
        <v>121</v>
      </c>
      <c r="J67" s="109">
        <f>SUM(H67:I67)</f>
        <v>140</v>
      </c>
      <c r="K67" s="110">
        <v>27</v>
      </c>
      <c r="L67" s="109">
        <v>82</v>
      </c>
      <c r="M67" s="109">
        <f>SUM(K67:L67)</f>
        <v>109</v>
      </c>
      <c r="N67" s="108">
        <f aca="true" t="shared" si="26" ref="N67:S67">SUM(B67,H67)</f>
        <v>45</v>
      </c>
      <c r="O67" s="109">
        <f t="shared" si="26"/>
        <v>169</v>
      </c>
      <c r="P67" s="109">
        <f t="shared" si="26"/>
        <v>214</v>
      </c>
      <c r="Q67" s="108">
        <f t="shared" si="26"/>
        <v>33</v>
      </c>
      <c r="R67" s="109">
        <f t="shared" si="26"/>
        <v>90</v>
      </c>
      <c r="S67" s="109">
        <f t="shared" si="26"/>
        <v>123</v>
      </c>
      <c r="U67"/>
      <c r="V67"/>
    </row>
    <row r="68" spans="1:22" s="96" customFormat="1" ht="12" customHeight="1">
      <c r="A68" s="94" t="s">
        <v>102</v>
      </c>
      <c r="B68" s="108">
        <v>23</v>
      </c>
      <c r="C68" s="109">
        <v>48</v>
      </c>
      <c r="D68" s="109">
        <f>SUM(B68:C68)</f>
        <v>71</v>
      </c>
      <c r="E68" s="108">
        <v>4</v>
      </c>
      <c r="F68" s="109">
        <v>11</v>
      </c>
      <c r="G68" s="109">
        <f>SUM(E68:F68)</f>
        <v>15</v>
      </c>
      <c r="H68" s="108">
        <v>22</v>
      </c>
      <c r="I68" s="109">
        <v>125</v>
      </c>
      <c r="J68" s="109">
        <f>SUM(H68:I68)</f>
        <v>147</v>
      </c>
      <c r="K68" s="110">
        <v>39</v>
      </c>
      <c r="L68" s="109">
        <v>78</v>
      </c>
      <c r="M68" s="109">
        <f>SUM(K68:L68)</f>
        <v>117</v>
      </c>
      <c r="N68" s="108">
        <f aca="true" t="shared" si="27" ref="N68:S68">SUM(B68,H68)</f>
        <v>45</v>
      </c>
      <c r="O68" s="109">
        <f t="shared" si="27"/>
        <v>173</v>
      </c>
      <c r="P68" s="109">
        <f t="shared" si="27"/>
        <v>218</v>
      </c>
      <c r="Q68" s="108">
        <f t="shared" si="27"/>
        <v>43</v>
      </c>
      <c r="R68" s="109">
        <f t="shared" si="27"/>
        <v>89</v>
      </c>
      <c r="S68" s="109">
        <f t="shared" si="27"/>
        <v>132</v>
      </c>
      <c r="U68"/>
      <c r="V68"/>
    </row>
    <row r="69" spans="1:22" ht="12.75">
      <c r="A69" s="19"/>
      <c r="B69" s="23"/>
      <c r="C69" s="24"/>
      <c r="D69" s="24"/>
      <c r="E69" s="23"/>
      <c r="F69" s="24"/>
      <c r="G69" s="24"/>
      <c r="H69" s="23"/>
      <c r="I69" s="24"/>
      <c r="J69" s="24"/>
      <c r="K69" s="23"/>
      <c r="L69" s="24"/>
      <c r="M69" s="24"/>
      <c r="N69" s="23"/>
      <c r="O69" s="24"/>
      <c r="P69" s="24"/>
      <c r="Q69" s="23"/>
      <c r="R69" s="24"/>
      <c r="S69" s="24"/>
      <c r="U69"/>
      <c r="V69"/>
    </row>
    <row r="70" spans="1:22" ht="12.75">
      <c r="A70" s="1" t="s">
        <v>117</v>
      </c>
      <c r="B70" s="11"/>
      <c r="C70" s="12"/>
      <c r="D70" s="12"/>
      <c r="E70" s="11"/>
      <c r="F70" s="12"/>
      <c r="G70" s="12"/>
      <c r="H70" s="11"/>
      <c r="I70" s="12"/>
      <c r="J70" s="12"/>
      <c r="K70" s="11"/>
      <c r="L70" s="12"/>
      <c r="M70" s="12"/>
      <c r="N70" s="11"/>
      <c r="O70" s="12"/>
      <c r="P70" s="12"/>
      <c r="Q70" s="11"/>
      <c r="R70" s="12"/>
      <c r="S70" s="12"/>
      <c r="U70"/>
      <c r="V70"/>
    </row>
    <row r="71" spans="1:22" s="96" customFormat="1" ht="12.75">
      <c r="A71" s="94" t="s">
        <v>48</v>
      </c>
      <c r="B71" s="108">
        <v>844</v>
      </c>
      <c r="C71" s="109">
        <v>1436</v>
      </c>
      <c r="D71" s="109">
        <f>SUM(B71:C71)</f>
        <v>2280</v>
      </c>
      <c r="E71" s="108">
        <v>287</v>
      </c>
      <c r="F71" s="109">
        <v>808</v>
      </c>
      <c r="G71" s="109">
        <f>SUM(E71:F71)</f>
        <v>1095</v>
      </c>
      <c r="H71" s="108">
        <v>166</v>
      </c>
      <c r="I71" s="109">
        <v>1664</v>
      </c>
      <c r="J71" s="109">
        <f>SUM(H71:I71)</f>
        <v>1830</v>
      </c>
      <c r="K71" s="110">
        <v>134</v>
      </c>
      <c r="L71" s="109">
        <v>884</v>
      </c>
      <c r="M71" s="109">
        <f>SUM(K71:L71)</f>
        <v>1018</v>
      </c>
      <c r="N71" s="108">
        <f>SUM(B71,H71)</f>
        <v>1010</v>
      </c>
      <c r="O71" s="109">
        <f aca="true" t="shared" si="28" ref="O71:S72">SUM(C71,I71)</f>
        <v>3100</v>
      </c>
      <c r="P71" s="109">
        <f t="shared" si="28"/>
        <v>4110</v>
      </c>
      <c r="Q71" s="108">
        <f t="shared" si="28"/>
        <v>421</v>
      </c>
      <c r="R71" s="109">
        <f t="shared" si="28"/>
        <v>1692</v>
      </c>
      <c r="S71" s="109">
        <f t="shared" si="28"/>
        <v>2113</v>
      </c>
      <c r="U71"/>
      <c r="V71"/>
    </row>
    <row r="72" spans="1:22" s="96" customFormat="1" ht="12" customHeight="1">
      <c r="A72" s="217" t="s">
        <v>70</v>
      </c>
      <c r="B72" s="108">
        <v>798</v>
      </c>
      <c r="C72" s="109">
        <v>1510</v>
      </c>
      <c r="D72" s="109">
        <f>SUM(B72:C72)</f>
        <v>2308</v>
      </c>
      <c r="E72" s="108">
        <v>221</v>
      </c>
      <c r="F72" s="109">
        <v>713</v>
      </c>
      <c r="G72" s="109">
        <f>SUM(E72:F72)</f>
        <v>934</v>
      </c>
      <c r="H72" s="108">
        <v>176</v>
      </c>
      <c r="I72" s="109">
        <v>1782</v>
      </c>
      <c r="J72" s="109">
        <f>SUM(H72:I72)</f>
        <v>1958</v>
      </c>
      <c r="K72" s="110">
        <v>119</v>
      </c>
      <c r="L72" s="109">
        <v>950</v>
      </c>
      <c r="M72" s="109">
        <f>SUM(K72:L72)</f>
        <v>1069</v>
      </c>
      <c r="N72" s="108">
        <f>SUM(B72,H72)</f>
        <v>974</v>
      </c>
      <c r="O72" s="109">
        <f t="shared" si="28"/>
        <v>3292</v>
      </c>
      <c r="P72" s="109">
        <f t="shared" si="28"/>
        <v>4266</v>
      </c>
      <c r="Q72" s="108">
        <f t="shared" si="28"/>
        <v>340</v>
      </c>
      <c r="R72" s="109">
        <f t="shared" si="28"/>
        <v>1663</v>
      </c>
      <c r="S72" s="109">
        <f t="shared" si="28"/>
        <v>2003</v>
      </c>
      <c r="U72"/>
      <c r="V72"/>
    </row>
    <row r="73" spans="1:22" s="96" customFormat="1" ht="12" customHeight="1">
      <c r="A73" s="217" t="s">
        <v>83</v>
      </c>
      <c r="B73" s="108">
        <v>741</v>
      </c>
      <c r="C73" s="109">
        <v>1449</v>
      </c>
      <c r="D73" s="205">
        <f>SUM(B73:C73)</f>
        <v>2190</v>
      </c>
      <c r="E73" s="161">
        <v>226</v>
      </c>
      <c r="F73" s="109">
        <v>701</v>
      </c>
      <c r="G73" s="205">
        <f>SUM(E73:F73)</f>
        <v>927</v>
      </c>
      <c r="H73" s="161">
        <v>181</v>
      </c>
      <c r="I73" s="109">
        <v>1883</v>
      </c>
      <c r="J73" s="205">
        <f>SUM(H73:I73)</f>
        <v>2064</v>
      </c>
      <c r="K73" s="162">
        <v>123</v>
      </c>
      <c r="L73" s="109">
        <v>944</v>
      </c>
      <c r="M73" s="109">
        <f>SUM(K73:L73)</f>
        <v>1067</v>
      </c>
      <c r="N73" s="108">
        <f>SUM(B73,H73)</f>
        <v>922</v>
      </c>
      <c r="O73" s="109">
        <f aca="true" t="shared" si="29" ref="O73:S74">SUM(C73,I73)</f>
        <v>3332</v>
      </c>
      <c r="P73" s="109">
        <f t="shared" si="29"/>
        <v>4254</v>
      </c>
      <c r="Q73" s="108">
        <f t="shared" si="29"/>
        <v>349</v>
      </c>
      <c r="R73" s="109">
        <f t="shared" si="29"/>
        <v>1645</v>
      </c>
      <c r="S73" s="109">
        <f t="shared" si="29"/>
        <v>1994</v>
      </c>
      <c r="U73"/>
      <c r="V73"/>
    </row>
    <row r="74" spans="1:22" s="96" customFormat="1" ht="12" customHeight="1">
      <c r="A74" s="246" t="s">
        <v>102</v>
      </c>
      <c r="B74" s="161">
        <v>694</v>
      </c>
      <c r="C74" s="109">
        <v>1319</v>
      </c>
      <c r="D74" s="205">
        <f>SUM(B74:C74)</f>
        <v>2013</v>
      </c>
      <c r="E74" s="161">
        <v>218</v>
      </c>
      <c r="F74" s="109">
        <v>703</v>
      </c>
      <c r="G74" s="205">
        <f>SUM(E74:F74)</f>
        <v>921</v>
      </c>
      <c r="H74" s="161">
        <v>209</v>
      </c>
      <c r="I74" s="109">
        <v>2029</v>
      </c>
      <c r="J74" s="205">
        <f>SUM(H74:I74)</f>
        <v>2238</v>
      </c>
      <c r="K74" s="162">
        <v>121</v>
      </c>
      <c r="L74" s="109">
        <v>983</v>
      </c>
      <c r="M74" s="205">
        <f>SUM(K74:L74)</f>
        <v>1104</v>
      </c>
      <c r="N74" s="161">
        <f>SUM(B74,H74)</f>
        <v>903</v>
      </c>
      <c r="O74" s="109">
        <f t="shared" si="29"/>
        <v>3348</v>
      </c>
      <c r="P74" s="205">
        <f t="shared" si="29"/>
        <v>4251</v>
      </c>
      <c r="Q74" s="161">
        <f t="shared" si="29"/>
        <v>339</v>
      </c>
      <c r="R74" s="109">
        <f t="shared" si="29"/>
        <v>1686</v>
      </c>
      <c r="S74" s="109">
        <f t="shared" si="29"/>
        <v>2025</v>
      </c>
      <c r="U74"/>
      <c r="V74"/>
    </row>
    <row r="75" ht="12.75" customHeight="1"/>
    <row r="76" spans="1:19" ht="12.75">
      <c r="A76" s="173" t="s">
        <v>118</v>
      </c>
      <c r="B76" s="12"/>
      <c r="C76" s="12"/>
      <c r="D76" s="12"/>
      <c r="E76" s="12"/>
      <c r="F76" s="12"/>
      <c r="G76" s="12"/>
      <c r="H76" s="12"/>
      <c r="I76" s="12"/>
      <c r="J76" s="12"/>
      <c r="K76" s="12"/>
      <c r="L76" s="12"/>
      <c r="M76" s="12"/>
      <c r="N76" s="12"/>
      <c r="O76" s="12"/>
      <c r="P76" s="12"/>
      <c r="Q76" s="12"/>
      <c r="R76" s="12"/>
      <c r="S76" s="12"/>
    </row>
    <row r="77" spans="1:19" ht="12.75">
      <c r="A77" s="210"/>
      <c r="B77" s="12"/>
      <c r="C77" s="12"/>
      <c r="D77" s="12"/>
      <c r="E77" s="12"/>
      <c r="F77" s="12"/>
      <c r="G77" s="12"/>
      <c r="H77" s="12"/>
      <c r="I77" s="12"/>
      <c r="J77" s="12"/>
      <c r="K77" s="12"/>
      <c r="L77" s="12"/>
      <c r="M77" s="12"/>
      <c r="N77" s="12"/>
      <c r="O77" s="12"/>
      <c r="P77" s="12"/>
      <c r="Q77" s="12"/>
      <c r="R77" s="12"/>
      <c r="S77" s="12"/>
    </row>
    <row r="78" spans="2:19" ht="12.75">
      <c r="B78" s="12"/>
      <c r="C78" s="12"/>
      <c r="D78" s="12"/>
      <c r="E78" s="12"/>
      <c r="F78" s="12"/>
      <c r="G78" s="12"/>
      <c r="H78" s="12"/>
      <c r="I78" s="12"/>
      <c r="J78" s="12"/>
      <c r="K78" s="12"/>
      <c r="L78" s="12"/>
      <c r="M78" s="12"/>
      <c r="N78" s="12"/>
      <c r="O78" s="12"/>
      <c r="P78" s="12"/>
      <c r="Q78" s="12"/>
      <c r="R78" s="12"/>
      <c r="S78" s="12"/>
    </row>
    <row r="79" spans="2:19" ht="12.75">
      <c r="B79" s="12"/>
      <c r="C79" s="12"/>
      <c r="D79" s="12"/>
      <c r="E79" s="12"/>
      <c r="F79" s="12"/>
      <c r="G79" s="12"/>
      <c r="H79" s="12"/>
      <c r="I79" s="12"/>
      <c r="J79" s="12"/>
      <c r="K79" s="12"/>
      <c r="L79" s="12"/>
      <c r="M79" s="12"/>
      <c r="N79" s="12"/>
      <c r="O79" s="12"/>
      <c r="P79" s="12"/>
      <c r="Q79" s="12"/>
      <c r="R79" s="12"/>
      <c r="S79" s="12"/>
    </row>
    <row r="80" spans="2:19" ht="12.75">
      <c r="B80" s="12"/>
      <c r="C80" s="12"/>
      <c r="D80" s="12"/>
      <c r="E80" s="12"/>
      <c r="F80" s="12"/>
      <c r="G80" s="12"/>
      <c r="H80" s="12"/>
      <c r="I80" s="12"/>
      <c r="J80" s="12"/>
      <c r="K80" s="12"/>
      <c r="L80" s="12"/>
      <c r="M80" s="12"/>
      <c r="N80" s="12"/>
      <c r="O80" s="12"/>
      <c r="P80" s="12"/>
      <c r="Q80" s="12"/>
      <c r="R80" s="12"/>
      <c r="S80" s="12"/>
    </row>
    <row r="81" spans="2:19" ht="12.75">
      <c r="B81" s="12"/>
      <c r="C81" s="12"/>
      <c r="D81" s="12"/>
      <c r="E81" s="12"/>
      <c r="F81" s="12"/>
      <c r="G81" s="12"/>
      <c r="H81" s="12"/>
      <c r="I81" s="12"/>
      <c r="J81" s="12"/>
      <c r="K81" s="12"/>
      <c r="L81" s="12"/>
      <c r="M81" s="12"/>
      <c r="N81" s="12"/>
      <c r="O81" s="12"/>
      <c r="P81" s="12"/>
      <c r="Q81" s="12"/>
      <c r="R81" s="12"/>
      <c r="S81" s="12"/>
    </row>
    <row r="82" spans="2:19" ht="12.75">
      <c r="B82" s="12"/>
      <c r="C82" s="12"/>
      <c r="D82" s="12"/>
      <c r="E82" s="12"/>
      <c r="F82" s="12"/>
      <c r="G82" s="12"/>
      <c r="H82" s="12"/>
      <c r="I82" s="12"/>
      <c r="J82" s="12"/>
      <c r="K82" s="12"/>
      <c r="L82" s="12"/>
      <c r="M82" s="12"/>
      <c r="N82" s="12"/>
      <c r="O82" s="12"/>
      <c r="P82" s="12"/>
      <c r="Q82" s="12"/>
      <c r="R82" s="12"/>
      <c r="S82" s="12"/>
    </row>
    <row r="83" spans="2:19" ht="12.75">
      <c r="B83" s="12"/>
      <c r="C83" s="12"/>
      <c r="D83" s="12"/>
      <c r="E83" s="12"/>
      <c r="F83" s="12"/>
      <c r="G83" s="12"/>
      <c r="H83" s="12"/>
      <c r="I83" s="12"/>
      <c r="J83" s="12"/>
      <c r="K83" s="12"/>
      <c r="L83" s="12"/>
      <c r="M83" s="12"/>
      <c r="N83" s="12"/>
      <c r="O83" s="12"/>
      <c r="P83" s="12"/>
      <c r="Q83" s="12"/>
      <c r="R83" s="12"/>
      <c r="S83" s="12"/>
    </row>
    <row r="84" spans="2:19" ht="12.75">
      <c r="B84" s="12"/>
      <c r="C84" s="12"/>
      <c r="D84" s="12"/>
      <c r="E84" s="12"/>
      <c r="F84" s="12"/>
      <c r="G84" s="12"/>
      <c r="H84" s="12"/>
      <c r="I84" s="12"/>
      <c r="J84" s="12"/>
      <c r="K84" s="12"/>
      <c r="L84" s="12"/>
      <c r="M84" s="12"/>
      <c r="N84" s="12"/>
      <c r="O84" s="12"/>
      <c r="P84" s="12"/>
      <c r="Q84" s="12"/>
      <c r="R84" s="12"/>
      <c r="S84" s="12"/>
    </row>
    <row r="85" spans="2:19" ht="12.75">
      <c r="B85" s="12"/>
      <c r="C85" s="12"/>
      <c r="D85" s="12"/>
      <c r="E85" s="12"/>
      <c r="F85" s="12"/>
      <c r="G85" s="12"/>
      <c r="H85" s="12"/>
      <c r="I85" s="12"/>
      <c r="J85" s="12"/>
      <c r="K85" s="12"/>
      <c r="L85" s="12"/>
      <c r="M85" s="12"/>
      <c r="N85" s="12"/>
      <c r="O85" s="12"/>
      <c r="P85" s="12"/>
      <c r="Q85" s="12"/>
      <c r="R85" s="12"/>
      <c r="S85" s="12"/>
    </row>
    <row r="86" spans="2:19" ht="12.75">
      <c r="B86" s="12"/>
      <c r="C86" s="12"/>
      <c r="D86" s="12"/>
      <c r="E86" s="12"/>
      <c r="F86" s="12"/>
      <c r="G86" s="12"/>
      <c r="H86" s="12"/>
      <c r="I86" s="12"/>
      <c r="J86" s="12"/>
      <c r="K86" s="12"/>
      <c r="L86" s="12"/>
      <c r="M86" s="12"/>
      <c r="N86" s="12"/>
      <c r="O86" s="12"/>
      <c r="P86" s="12"/>
      <c r="Q86" s="12"/>
      <c r="R86" s="12"/>
      <c r="S86" s="12"/>
    </row>
    <row r="87" spans="2:19" ht="12.75">
      <c r="B87" s="12"/>
      <c r="C87" s="12"/>
      <c r="D87" s="12"/>
      <c r="E87" s="12"/>
      <c r="F87" s="12"/>
      <c r="G87" s="12"/>
      <c r="H87" s="12"/>
      <c r="I87" s="12"/>
      <c r="J87" s="12"/>
      <c r="K87" s="12"/>
      <c r="L87" s="12"/>
      <c r="M87" s="12"/>
      <c r="N87" s="12"/>
      <c r="O87" s="12"/>
      <c r="P87" s="12"/>
      <c r="Q87" s="12"/>
      <c r="R87" s="12"/>
      <c r="S87" s="12"/>
    </row>
    <row r="88" spans="2:19" ht="12.75">
      <c r="B88" s="12"/>
      <c r="C88" s="12"/>
      <c r="D88" s="12"/>
      <c r="E88" s="12"/>
      <c r="F88" s="12"/>
      <c r="G88" s="12"/>
      <c r="H88" s="12"/>
      <c r="I88" s="12"/>
      <c r="J88" s="12"/>
      <c r="K88" s="12"/>
      <c r="L88" s="12"/>
      <c r="M88" s="12"/>
      <c r="N88" s="12"/>
      <c r="O88" s="12"/>
      <c r="P88" s="12"/>
      <c r="Q88" s="12"/>
      <c r="R88" s="12"/>
      <c r="S88" s="12"/>
    </row>
    <row r="89" spans="2:19" ht="12.75">
      <c r="B89" s="12"/>
      <c r="C89" s="12"/>
      <c r="D89" s="12"/>
      <c r="E89" s="12"/>
      <c r="F89" s="12"/>
      <c r="G89" s="12"/>
      <c r="H89" s="12"/>
      <c r="I89" s="12"/>
      <c r="J89" s="12"/>
      <c r="K89" s="12"/>
      <c r="L89" s="12"/>
      <c r="M89" s="12"/>
      <c r="N89" s="12"/>
      <c r="O89" s="12"/>
      <c r="P89" s="12"/>
      <c r="Q89" s="12"/>
      <c r="R89" s="12"/>
      <c r="S89" s="12"/>
    </row>
    <row r="90" spans="2:19" ht="12.75">
      <c r="B90" s="12"/>
      <c r="C90" s="12"/>
      <c r="D90" s="12"/>
      <c r="E90" s="12"/>
      <c r="F90" s="12"/>
      <c r="G90" s="12"/>
      <c r="H90" s="12"/>
      <c r="I90" s="12"/>
      <c r="J90" s="12"/>
      <c r="K90" s="12"/>
      <c r="L90" s="12"/>
      <c r="M90" s="12"/>
      <c r="N90" s="12"/>
      <c r="O90" s="12"/>
      <c r="P90" s="12"/>
      <c r="Q90" s="12"/>
      <c r="R90" s="12"/>
      <c r="S90" s="12"/>
    </row>
    <row r="91" spans="2:19" ht="12.75">
      <c r="B91" s="12"/>
      <c r="C91" s="12"/>
      <c r="D91" s="12"/>
      <c r="E91" s="12"/>
      <c r="F91" s="12"/>
      <c r="G91" s="12"/>
      <c r="H91" s="12"/>
      <c r="I91" s="12"/>
      <c r="J91" s="12"/>
      <c r="K91" s="12"/>
      <c r="L91" s="12"/>
      <c r="M91" s="12"/>
      <c r="N91" s="12"/>
      <c r="O91" s="12"/>
      <c r="P91" s="12"/>
      <c r="Q91" s="12"/>
      <c r="R91" s="12"/>
      <c r="S91" s="12"/>
    </row>
    <row r="92" spans="2:19" ht="12.75">
      <c r="B92" s="12"/>
      <c r="C92" s="12"/>
      <c r="D92" s="12"/>
      <c r="E92" s="12"/>
      <c r="F92" s="12"/>
      <c r="G92" s="12"/>
      <c r="H92" s="12"/>
      <c r="I92" s="12"/>
      <c r="J92" s="12"/>
      <c r="K92" s="12"/>
      <c r="L92" s="12"/>
      <c r="M92" s="12"/>
      <c r="N92" s="12"/>
      <c r="O92" s="12"/>
      <c r="P92" s="12"/>
      <c r="Q92" s="12"/>
      <c r="R92" s="12"/>
      <c r="S92" s="12"/>
    </row>
    <row r="93" spans="2:19" ht="12.75">
      <c r="B93" s="12"/>
      <c r="C93" s="12"/>
      <c r="D93" s="12"/>
      <c r="E93" s="12"/>
      <c r="F93" s="12"/>
      <c r="G93" s="12"/>
      <c r="H93" s="12"/>
      <c r="I93" s="12"/>
      <c r="J93" s="12"/>
      <c r="K93" s="12"/>
      <c r="L93" s="12"/>
      <c r="M93" s="12"/>
      <c r="N93" s="12"/>
      <c r="O93" s="12"/>
      <c r="P93" s="12"/>
      <c r="Q93" s="12"/>
      <c r="R93" s="12"/>
      <c r="S93" s="12"/>
    </row>
    <row r="94" spans="2:19" ht="12.75">
      <c r="B94" s="12"/>
      <c r="C94" s="12"/>
      <c r="D94" s="12"/>
      <c r="E94" s="12"/>
      <c r="F94" s="12"/>
      <c r="G94" s="12"/>
      <c r="H94" s="12"/>
      <c r="I94" s="12"/>
      <c r="J94" s="12"/>
      <c r="K94" s="12"/>
      <c r="L94" s="12"/>
      <c r="M94" s="12"/>
      <c r="N94" s="12"/>
      <c r="O94" s="12"/>
      <c r="P94" s="12"/>
      <c r="Q94" s="12"/>
      <c r="R94" s="12"/>
      <c r="S94" s="12"/>
    </row>
    <row r="95" spans="2:19" ht="12.75">
      <c r="B95" s="12"/>
      <c r="C95" s="12"/>
      <c r="D95" s="12"/>
      <c r="E95" s="12"/>
      <c r="F95" s="12"/>
      <c r="G95" s="12"/>
      <c r="H95" s="12"/>
      <c r="I95" s="12"/>
      <c r="J95" s="12"/>
      <c r="K95" s="12"/>
      <c r="L95" s="12"/>
      <c r="M95" s="12"/>
      <c r="N95" s="12"/>
      <c r="O95" s="12"/>
      <c r="P95" s="12"/>
      <c r="Q95" s="12"/>
      <c r="R95" s="12"/>
      <c r="S95" s="12"/>
    </row>
    <row r="96" spans="2:19" ht="12.75">
      <c r="B96" s="12"/>
      <c r="C96" s="12"/>
      <c r="D96" s="12"/>
      <c r="E96" s="12"/>
      <c r="F96" s="12"/>
      <c r="G96" s="12"/>
      <c r="H96" s="12"/>
      <c r="I96" s="12"/>
      <c r="J96" s="12"/>
      <c r="K96" s="12"/>
      <c r="L96" s="12"/>
      <c r="M96" s="12"/>
      <c r="N96" s="12"/>
      <c r="O96" s="12"/>
      <c r="P96" s="12"/>
      <c r="Q96" s="12"/>
      <c r="R96" s="12"/>
      <c r="S96" s="12"/>
    </row>
    <row r="97" spans="2:19" ht="12.75">
      <c r="B97" s="12"/>
      <c r="C97" s="12"/>
      <c r="D97" s="12"/>
      <c r="E97" s="12"/>
      <c r="F97" s="12"/>
      <c r="G97" s="12"/>
      <c r="H97" s="12"/>
      <c r="I97" s="12"/>
      <c r="J97" s="12"/>
      <c r="K97" s="12"/>
      <c r="L97" s="12"/>
      <c r="M97" s="12"/>
      <c r="N97" s="12"/>
      <c r="O97" s="12"/>
      <c r="P97" s="12"/>
      <c r="Q97" s="12"/>
      <c r="R97" s="12"/>
      <c r="S97" s="12"/>
    </row>
    <row r="98" spans="2:19" ht="12.75">
      <c r="B98" s="12"/>
      <c r="C98" s="12"/>
      <c r="D98" s="12"/>
      <c r="E98" s="12"/>
      <c r="F98" s="12"/>
      <c r="G98" s="12"/>
      <c r="H98" s="12"/>
      <c r="I98" s="12"/>
      <c r="J98" s="12"/>
      <c r="K98" s="12"/>
      <c r="L98" s="12"/>
      <c r="M98" s="12"/>
      <c r="N98" s="12"/>
      <c r="O98" s="12"/>
      <c r="P98" s="12"/>
      <c r="Q98" s="12"/>
      <c r="R98" s="12"/>
      <c r="S98" s="12"/>
    </row>
    <row r="99" spans="2:19" ht="12.75">
      <c r="B99" s="12"/>
      <c r="C99" s="12"/>
      <c r="D99" s="12"/>
      <c r="E99" s="12"/>
      <c r="F99" s="12"/>
      <c r="G99" s="12"/>
      <c r="H99" s="12"/>
      <c r="I99" s="12"/>
      <c r="J99" s="12"/>
      <c r="K99" s="12"/>
      <c r="L99" s="12"/>
      <c r="M99" s="12"/>
      <c r="N99" s="12"/>
      <c r="O99" s="12"/>
      <c r="P99" s="12"/>
      <c r="Q99" s="12"/>
      <c r="R99" s="12"/>
      <c r="S99" s="12"/>
    </row>
    <row r="100" spans="2:19" ht="12.75">
      <c r="B100" s="12"/>
      <c r="C100" s="12"/>
      <c r="D100" s="12"/>
      <c r="E100" s="12"/>
      <c r="F100" s="12"/>
      <c r="G100" s="12"/>
      <c r="H100" s="12"/>
      <c r="I100" s="12"/>
      <c r="J100" s="12"/>
      <c r="K100" s="12"/>
      <c r="L100" s="12"/>
      <c r="M100" s="12"/>
      <c r="N100" s="12"/>
      <c r="O100" s="12"/>
      <c r="P100" s="12"/>
      <c r="Q100" s="12"/>
      <c r="R100" s="12"/>
      <c r="S100" s="12"/>
    </row>
    <row r="101" spans="2:19" ht="12.75">
      <c r="B101" s="12"/>
      <c r="C101" s="12"/>
      <c r="D101" s="12"/>
      <c r="E101" s="12"/>
      <c r="F101" s="12"/>
      <c r="G101" s="12"/>
      <c r="H101" s="12"/>
      <c r="I101" s="12"/>
      <c r="J101" s="12"/>
      <c r="K101" s="12"/>
      <c r="L101" s="12"/>
      <c r="M101" s="12"/>
      <c r="N101" s="12"/>
      <c r="O101" s="12"/>
      <c r="P101" s="12"/>
      <c r="Q101" s="12"/>
      <c r="R101" s="12"/>
      <c r="S101" s="12"/>
    </row>
    <row r="102" spans="2:19" ht="12.75">
      <c r="B102" s="12"/>
      <c r="C102" s="12"/>
      <c r="D102" s="12"/>
      <c r="E102" s="12"/>
      <c r="F102" s="12"/>
      <c r="G102" s="12"/>
      <c r="H102" s="12"/>
      <c r="I102" s="12"/>
      <c r="J102" s="12"/>
      <c r="K102" s="12"/>
      <c r="L102" s="12"/>
      <c r="M102" s="12"/>
      <c r="N102" s="12"/>
      <c r="O102" s="12"/>
      <c r="P102" s="12"/>
      <c r="Q102" s="12"/>
      <c r="R102" s="12"/>
      <c r="S102" s="12"/>
    </row>
    <row r="103" spans="2:19" ht="12.75">
      <c r="B103" s="12"/>
      <c r="C103" s="12"/>
      <c r="D103" s="12"/>
      <c r="E103" s="12"/>
      <c r="F103" s="12"/>
      <c r="G103" s="12"/>
      <c r="H103" s="12"/>
      <c r="I103" s="12"/>
      <c r="J103" s="12"/>
      <c r="K103" s="12"/>
      <c r="L103" s="12"/>
      <c r="M103" s="12"/>
      <c r="N103" s="12"/>
      <c r="O103" s="12"/>
      <c r="P103" s="12"/>
      <c r="Q103" s="12"/>
      <c r="R103" s="12"/>
      <c r="S103" s="12"/>
    </row>
    <row r="104" spans="2:19" ht="12.75">
      <c r="B104" s="12"/>
      <c r="C104" s="12"/>
      <c r="D104" s="12"/>
      <c r="E104" s="12"/>
      <c r="F104" s="12"/>
      <c r="G104" s="12"/>
      <c r="H104" s="12"/>
      <c r="I104" s="12"/>
      <c r="J104" s="12"/>
      <c r="K104" s="12"/>
      <c r="L104" s="12"/>
      <c r="M104" s="12"/>
      <c r="N104" s="12"/>
      <c r="O104" s="12"/>
      <c r="P104" s="12"/>
      <c r="Q104" s="12"/>
      <c r="R104" s="12"/>
      <c r="S104" s="12"/>
    </row>
    <row r="105" spans="2:19" ht="12.75">
      <c r="B105" s="12"/>
      <c r="C105" s="12"/>
      <c r="D105" s="12"/>
      <c r="E105" s="12"/>
      <c r="F105" s="12"/>
      <c r="G105" s="12"/>
      <c r="H105" s="12"/>
      <c r="I105" s="12"/>
      <c r="J105" s="12"/>
      <c r="K105" s="12"/>
      <c r="L105" s="12"/>
      <c r="M105" s="12"/>
      <c r="N105" s="12"/>
      <c r="O105" s="12"/>
      <c r="P105" s="12"/>
      <c r="Q105" s="12"/>
      <c r="R105" s="12"/>
      <c r="S105" s="12"/>
    </row>
  </sheetData>
  <sheetProtection/>
  <printOptions horizontalCentered="1"/>
  <pageMargins left="0" right="0" top="0.3937007874015748" bottom="0.1968503937007874" header="0.5118110236220472" footer="0.5118110236220472"/>
  <pageSetup fitToHeight="2" fitToWidth="1" horizontalDpi="300" verticalDpi="300" orientation="landscape" paperSize="9" scale="83"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71"/>
  <sheetViews>
    <sheetView zoomScalePageLayoutView="0" workbookViewId="0" topLeftCell="A1">
      <selection activeCell="A73" sqref="A73"/>
    </sheetView>
  </sheetViews>
  <sheetFormatPr defaultColWidth="9.28125" defaultRowHeight="12.75"/>
  <cols>
    <col min="1" max="1" width="33.7109375" style="129" customWidth="1"/>
    <col min="2" max="9" width="10.140625" style="129" customWidth="1"/>
    <col min="10" max="16384" width="9.28125" style="129" customWidth="1"/>
  </cols>
  <sheetData>
    <row r="1" ht="12.75">
      <c r="A1" s="128" t="s">
        <v>98</v>
      </c>
    </row>
    <row r="2" spans="1:9" ht="12.75">
      <c r="A2" s="257" t="s">
        <v>20</v>
      </c>
      <c r="B2" s="257"/>
      <c r="C2" s="257"/>
      <c r="D2" s="257"/>
      <c r="E2" s="257"/>
      <c r="F2" s="257"/>
      <c r="G2" s="257"/>
      <c r="H2" s="257"/>
      <c r="I2" s="257"/>
    </row>
    <row r="3" spans="1:6" ht="12.75">
      <c r="A3" s="131"/>
      <c r="B3" s="132"/>
      <c r="C3" s="132"/>
      <c r="D3" s="132"/>
      <c r="E3" s="132"/>
      <c r="F3" s="132"/>
    </row>
    <row r="4" spans="1:9" ht="12.75">
      <c r="A4" s="257" t="s">
        <v>45</v>
      </c>
      <c r="B4" s="257"/>
      <c r="C4" s="257"/>
      <c r="D4" s="257"/>
      <c r="E4" s="257"/>
      <c r="F4" s="257"/>
      <c r="G4" s="257"/>
      <c r="H4" s="257"/>
      <c r="I4" s="257"/>
    </row>
    <row r="5" ht="13.5" thickBot="1">
      <c r="A5" s="130"/>
    </row>
    <row r="6" spans="1:9" ht="12.75">
      <c r="A6" s="133"/>
      <c r="B6" s="134"/>
      <c r="C6" s="134"/>
      <c r="D6" s="134"/>
      <c r="E6" s="134"/>
      <c r="F6" s="134"/>
      <c r="G6" s="134"/>
      <c r="H6" s="134"/>
      <c r="I6" s="134"/>
    </row>
    <row r="7" spans="1:9" s="137" customFormat="1" ht="12.75">
      <c r="A7" s="135"/>
      <c r="B7" s="136" t="s">
        <v>47</v>
      </c>
      <c r="C7" s="136" t="s">
        <v>63</v>
      </c>
      <c r="D7" s="216" t="s">
        <v>64</v>
      </c>
      <c r="E7" s="216" t="s">
        <v>65</v>
      </c>
      <c r="F7" s="216" t="s">
        <v>75</v>
      </c>
      <c r="G7" s="216" t="s">
        <v>76</v>
      </c>
      <c r="H7" s="136" t="s">
        <v>77</v>
      </c>
      <c r="I7" s="136" t="s">
        <v>101</v>
      </c>
    </row>
    <row r="8" spans="1:9" ht="12.75">
      <c r="A8" s="138"/>
      <c r="B8" s="139"/>
      <c r="C8" s="139"/>
      <c r="D8" s="139"/>
      <c r="E8" s="139"/>
      <c r="F8" s="139"/>
      <c r="G8" s="139"/>
      <c r="H8" s="139"/>
      <c r="I8" s="139"/>
    </row>
    <row r="9" spans="1:9" ht="12.75">
      <c r="A9" s="128"/>
      <c r="B9" s="140"/>
      <c r="C9" s="140"/>
      <c r="D9" s="140"/>
      <c r="E9" s="140"/>
      <c r="F9" s="140"/>
      <c r="G9" s="140"/>
      <c r="H9" s="140"/>
      <c r="I9" s="140"/>
    </row>
    <row r="10" spans="1:9" ht="12.75">
      <c r="A10" s="128" t="s">
        <v>7</v>
      </c>
      <c r="B10" s="139"/>
      <c r="C10" s="139"/>
      <c r="D10" s="139"/>
      <c r="E10" s="139"/>
      <c r="F10" s="139"/>
      <c r="G10" s="139"/>
      <c r="H10" s="139"/>
      <c r="I10" s="139"/>
    </row>
    <row r="11" spans="1:9" ht="12.75">
      <c r="A11" s="130" t="s">
        <v>18</v>
      </c>
      <c r="B11" s="141">
        <v>3804</v>
      </c>
      <c r="C11" s="141">
        <v>3869</v>
      </c>
      <c r="D11" s="141">
        <v>4135</v>
      </c>
      <c r="E11" s="141">
        <v>4158</v>
      </c>
      <c r="F11" s="141">
        <v>4329</v>
      </c>
      <c r="G11" s="141">
        <v>4353</v>
      </c>
      <c r="H11" s="141">
        <v>4403</v>
      </c>
      <c r="I11" s="141">
        <v>4476</v>
      </c>
    </row>
    <row r="12" spans="1:9" ht="12.75">
      <c r="A12" s="130" t="s">
        <v>19</v>
      </c>
      <c r="B12" s="141">
        <v>2156</v>
      </c>
      <c r="C12" s="141">
        <v>2080</v>
      </c>
      <c r="D12" s="141">
        <v>2016</v>
      </c>
      <c r="E12" s="141">
        <v>2052</v>
      </c>
      <c r="F12" s="141">
        <v>2070</v>
      </c>
      <c r="G12" s="141">
        <v>2172</v>
      </c>
      <c r="H12" s="141">
        <v>2246</v>
      </c>
      <c r="I12" s="141">
        <v>2280</v>
      </c>
    </row>
    <row r="13" spans="1:9" s="144" customFormat="1" ht="12.75">
      <c r="A13" s="142" t="s">
        <v>4</v>
      </c>
      <c r="B13" s="143">
        <f aca="true" t="shared" si="0" ref="B13:I13">SUM(B11:B12)</f>
        <v>5960</v>
      </c>
      <c r="C13" s="143">
        <f t="shared" si="0"/>
        <v>5949</v>
      </c>
      <c r="D13" s="143">
        <f t="shared" si="0"/>
        <v>6151</v>
      </c>
      <c r="E13" s="143">
        <f t="shared" si="0"/>
        <v>6210</v>
      </c>
      <c r="F13" s="143">
        <f t="shared" si="0"/>
        <v>6399</v>
      </c>
      <c r="G13" s="143">
        <f t="shared" si="0"/>
        <v>6525</v>
      </c>
      <c r="H13" s="143">
        <f t="shared" si="0"/>
        <v>6649</v>
      </c>
      <c r="I13" s="143">
        <f t="shared" si="0"/>
        <v>6756</v>
      </c>
    </row>
    <row r="14" spans="1:9" ht="12.75">
      <c r="A14" s="145"/>
      <c r="B14" s="141"/>
      <c r="C14" s="141"/>
      <c r="D14" s="141"/>
      <c r="E14" s="141"/>
      <c r="F14" s="141"/>
      <c r="G14" s="141"/>
      <c r="H14" s="141"/>
      <c r="I14" s="141"/>
    </row>
    <row r="15" spans="1:9" ht="12.75">
      <c r="A15" s="128" t="s">
        <v>11</v>
      </c>
      <c r="B15" s="141"/>
      <c r="C15" s="141"/>
      <c r="D15" s="141"/>
      <c r="E15" s="141"/>
      <c r="F15" s="141"/>
      <c r="G15" s="141"/>
      <c r="H15" s="141"/>
      <c r="I15" s="141"/>
    </row>
    <row r="16" spans="1:9" ht="12.75">
      <c r="A16" s="130" t="s">
        <v>18</v>
      </c>
      <c r="B16" s="141">
        <v>1627</v>
      </c>
      <c r="C16" s="141">
        <v>1689</v>
      </c>
      <c r="D16" s="141">
        <v>1855</v>
      </c>
      <c r="E16" s="141">
        <v>1890</v>
      </c>
      <c r="F16" s="141">
        <v>1911</v>
      </c>
      <c r="G16" s="141">
        <v>1944</v>
      </c>
      <c r="H16" s="141">
        <v>1975</v>
      </c>
      <c r="I16" s="141">
        <v>1997</v>
      </c>
    </row>
    <row r="17" spans="1:9" ht="12.75">
      <c r="A17" s="130" t="s">
        <v>19</v>
      </c>
      <c r="B17" s="141">
        <v>977</v>
      </c>
      <c r="C17" s="141">
        <v>1021</v>
      </c>
      <c r="D17" s="141">
        <v>852</v>
      </c>
      <c r="E17" s="141">
        <v>883</v>
      </c>
      <c r="F17" s="141">
        <v>880</v>
      </c>
      <c r="G17" s="141">
        <v>932</v>
      </c>
      <c r="H17" s="141">
        <v>956</v>
      </c>
      <c r="I17" s="141">
        <v>972</v>
      </c>
    </row>
    <row r="18" spans="1:9" s="144" customFormat="1" ht="12.75">
      <c r="A18" s="142" t="s">
        <v>4</v>
      </c>
      <c r="B18" s="143">
        <f aca="true" t="shared" si="1" ref="B18:I18">SUM(B16:B17)</f>
        <v>2604</v>
      </c>
      <c r="C18" s="143">
        <f t="shared" si="1"/>
        <v>2710</v>
      </c>
      <c r="D18" s="143">
        <f t="shared" si="1"/>
        <v>2707</v>
      </c>
      <c r="E18" s="143">
        <f t="shared" si="1"/>
        <v>2773</v>
      </c>
      <c r="F18" s="143">
        <f t="shared" si="1"/>
        <v>2791</v>
      </c>
      <c r="G18" s="143">
        <f t="shared" si="1"/>
        <v>2876</v>
      </c>
      <c r="H18" s="143">
        <f t="shared" si="1"/>
        <v>2931</v>
      </c>
      <c r="I18" s="143">
        <f t="shared" si="1"/>
        <v>2969</v>
      </c>
    </row>
    <row r="19" spans="1:9" ht="12.75">
      <c r="A19" s="130"/>
      <c r="B19" s="141"/>
      <c r="C19" s="141"/>
      <c r="D19" s="141"/>
      <c r="E19" s="141"/>
      <c r="F19" s="141"/>
      <c r="G19" s="141"/>
      <c r="H19" s="141"/>
      <c r="I19" s="141"/>
    </row>
    <row r="20" spans="1:9" ht="12.75">
      <c r="A20" s="128" t="s">
        <v>12</v>
      </c>
      <c r="B20" s="141"/>
      <c r="C20" s="141"/>
      <c r="D20" s="141"/>
      <c r="E20" s="141"/>
      <c r="F20" s="141"/>
      <c r="G20" s="141"/>
      <c r="H20" s="141"/>
      <c r="I20" s="141"/>
    </row>
    <row r="21" spans="1:9" ht="12.75">
      <c r="A21" s="130" t="s">
        <v>18</v>
      </c>
      <c r="B21" s="141">
        <v>5680</v>
      </c>
      <c r="C21" s="141">
        <v>5696</v>
      </c>
      <c r="D21" s="141">
        <v>5745</v>
      </c>
      <c r="E21" s="141">
        <v>5571</v>
      </c>
      <c r="F21" s="141">
        <v>5515</v>
      </c>
      <c r="G21" s="141">
        <v>5408</v>
      </c>
      <c r="H21" s="141">
        <v>5252</v>
      </c>
      <c r="I21" s="141">
        <v>5104</v>
      </c>
    </row>
    <row r="22" spans="1:9" ht="12.75">
      <c r="A22" s="130" t="s">
        <v>19</v>
      </c>
      <c r="B22" s="141">
        <v>2222</v>
      </c>
      <c r="C22" s="141">
        <v>2158</v>
      </c>
      <c r="D22" s="141">
        <v>1949</v>
      </c>
      <c r="E22" s="141">
        <v>2027</v>
      </c>
      <c r="F22" s="141">
        <v>2037</v>
      </c>
      <c r="G22" s="141">
        <v>2047</v>
      </c>
      <c r="H22" s="141">
        <v>1926</v>
      </c>
      <c r="I22" s="141">
        <v>1973</v>
      </c>
    </row>
    <row r="23" spans="1:9" s="144" customFormat="1" ht="12.75">
      <c r="A23" s="142" t="s">
        <v>4</v>
      </c>
      <c r="B23" s="143">
        <f aca="true" t="shared" si="2" ref="B23:I23">SUM(B21:B22)</f>
        <v>7902</v>
      </c>
      <c r="C23" s="143">
        <f t="shared" si="2"/>
        <v>7854</v>
      </c>
      <c r="D23" s="143">
        <f t="shared" si="2"/>
        <v>7694</v>
      </c>
      <c r="E23" s="143">
        <f t="shared" si="2"/>
        <v>7598</v>
      </c>
      <c r="F23" s="143">
        <f t="shared" si="2"/>
        <v>7552</v>
      </c>
      <c r="G23" s="143">
        <f t="shared" si="2"/>
        <v>7455</v>
      </c>
      <c r="H23" s="143">
        <f t="shared" si="2"/>
        <v>7178</v>
      </c>
      <c r="I23" s="143">
        <f t="shared" si="2"/>
        <v>7077</v>
      </c>
    </row>
    <row r="24" spans="1:9" ht="12.75">
      <c r="A24" s="145"/>
      <c r="B24" s="141"/>
      <c r="C24" s="141"/>
      <c r="D24" s="141"/>
      <c r="E24" s="141"/>
      <c r="F24" s="141"/>
      <c r="G24" s="141"/>
      <c r="H24" s="141"/>
      <c r="I24" s="141"/>
    </row>
    <row r="25" spans="1:9" ht="12.75">
      <c r="A25" s="128" t="s">
        <v>13</v>
      </c>
      <c r="B25" s="141"/>
      <c r="C25" s="141"/>
      <c r="D25" s="141"/>
      <c r="E25" s="141"/>
      <c r="F25" s="141"/>
      <c r="G25" s="141"/>
      <c r="H25" s="141"/>
      <c r="I25" s="141"/>
    </row>
    <row r="26" spans="1:9" ht="12.75">
      <c r="A26" s="130" t="s">
        <v>18</v>
      </c>
      <c r="B26" s="141">
        <v>779</v>
      </c>
      <c r="C26" s="141">
        <v>834</v>
      </c>
      <c r="D26" s="141">
        <v>892</v>
      </c>
      <c r="E26" s="141">
        <v>902</v>
      </c>
      <c r="F26" s="141">
        <v>949</v>
      </c>
      <c r="G26" s="141">
        <v>981</v>
      </c>
      <c r="H26" s="141">
        <v>992</v>
      </c>
      <c r="I26" s="141">
        <v>1022</v>
      </c>
    </row>
    <row r="27" spans="1:9" ht="12.75">
      <c r="A27" s="130" t="s">
        <v>19</v>
      </c>
      <c r="B27" s="141">
        <v>485</v>
      </c>
      <c r="C27" s="141">
        <v>464</v>
      </c>
      <c r="D27" s="141">
        <v>437</v>
      </c>
      <c r="E27" s="141">
        <v>454</v>
      </c>
      <c r="F27" s="141">
        <v>518</v>
      </c>
      <c r="G27" s="141">
        <v>561</v>
      </c>
      <c r="H27" s="141">
        <v>586</v>
      </c>
      <c r="I27" s="141">
        <v>549</v>
      </c>
    </row>
    <row r="28" spans="1:9" s="144" customFormat="1" ht="12.75">
      <c r="A28" s="142" t="s">
        <v>4</v>
      </c>
      <c r="B28" s="143">
        <f aca="true" t="shared" si="3" ref="B28:I28">SUM(B26:B27)</f>
        <v>1264</v>
      </c>
      <c r="C28" s="143">
        <f t="shared" si="3"/>
        <v>1298</v>
      </c>
      <c r="D28" s="143">
        <f t="shared" si="3"/>
        <v>1329</v>
      </c>
      <c r="E28" s="143">
        <f t="shared" si="3"/>
        <v>1356</v>
      </c>
      <c r="F28" s="143">
        <f t="shared" si="3"/>
        <v>1467</v>
      </c>
      <c r="G28" s="143">
        <f t="shared" si="3"/>
        <v>1542</v>
      </c>
      <c r="H28" s="143">
        <f t="shared" si="3"/>
        <v>1578</v>
      </c>
      <c r="I28" s="143">
        <f t="shared" si="3"/>
        <v>1571</v>
      </c>
    </row>
    <row r="29" spans="1:9" s="144" customFormat="1" ht="12.75">
      <c r="A29" s="142"/>
      <c r="B29" s="146"/>
      <c r="C29" s="146"/>
      <c r="D29" s="146"/>
      <c r="E29" s="146"/>
      <c r="F29" s="146"/>
      <c r="G29" s="146"/>
      <c r="H29" s="146"/>
      <c r="I29" s="146"/>
    </row>
    <row r="30" spans="1:9" ht="12.75">
      <c r="A30" s="128" t="s">
        <v>116</v>
      </c>
      <c r="B30" s="141"/>
      <c r="C30" s="141"/>
      <c r="D30" s="141"/>
      <c r="E30" s="141"/>
      <c r="F30" s="141"/>
      <c r="G30" s="141"/>
      <c r="H30" s="141"/>
      <c r="I30" s="141"/>
    </row>
    <row r="31" spans="1:9" ht="12.75">
      <c r="A31" s="130" t="s">
        <v>18</v>
      </c>
      <c r="B31" s="141">
        <v>15</v>
      </c>
      <c r="C31" s="141">
        <v>18</v>
      </c>
      <c r="D31" s="141">
        <v>19</v>
      </c>
      <c r="E31" s="141">
        <v>19</v>
      </c>
      <c r="F31" s="141">
        <v>19</v>
      </c>
      <c r="G31" s="141">
        <v>19</v>
      </c>
      <c r="H31" s="141">
        <v>16</v>
      </c>
      <c r="I31" s="141">
        <v>19</v>
      </c>
    </row>
    <row r="32" spans="1:9" ht="12.75">
      <c r="A32" s="130" t="s">
        <v>19</v>
      </c>
      <c r="B32" s="141">
        <v>8</v>
      </c>
      <c r="C32" s="141">
        <v>5</v>
      </c>
      <c r="D32" s="141">
        <v>4</v>
      </c>
      <c r="E32" s="141">
        <v>2</v>
      </c>
      <c r="F32" s="141">
        <v>6</v>
      </c>
      <c r="G32" s="141">
        <v>9</v>
      </c>
      <c r="H32" s="141">
        <v>8</v>
      </c>
      <c r="I32" s="141">
        <v>3</v>
      </c>
    </row>
    <row r="33" spans="1:9" s="144" customFormat="1" ht="12.75">
      <c r="A33" s="142" t="s">
        <v>4</v>
      </c>
      <c r="B33" s="143">
        <f aca="true" t="shared" si="4" ref="B33:G33">SUM(B31:B32)</f>
        <v>23</v>
      </c>
      <c r="C33" s="143">
        <f t="shared" si="4"/>
        <v>23</v>
      </c>
      <c r="D33" s="143">
        <f t="shared" si="4"/>
        <v>23</v>
      </c>
      <c r="E33" s="143">
        <f t="shared" si="4"/>
        <v>21</v>
      </c>
      <c r="F33" s="143">
        <f t="shared" si="4"/>
        <v>25</v>
      </c>
      <c r="G33" s="143">
        <f t="shared" si="4"/>
        <v>28</v>
      </c>
      <c r="H33" s="143">
        <f>SUM(H31:H32)</f>
        <v>24</v>
      </c>
      <c r="I33" s="143">
        <f>SUM(I31:I32)</f>
        <v>22</v>
      </c>
    </row>
    <row r="34" spans="1:9" ht="12.75">
      <c r="A34" s="130"/>
      <c r="B34" s="141"/>
      <c r="C34" s="141"/>
      <c r="D34" s="141"/>
      <c r="E34" s="141"/>
      <c r="F34" s="141"/>
      <c r="G34" s="141"/>
      <c r="H34" s="141"/>
      <c r="I34" s="141"/>
    </row>
    <row r="35" spans="1:9" ht="12.75">
      <c r="A35" s="128" t="s">
        <v>14</v>
      </c>
      <c r="B35" s="141"/>
      <c r="C35" s="141"/>
      <c r="D35" s="141"/>
      <c r="E35" s="141"/>
      <c r="F35" s="141"/>
      <c r="G35" s="141"/>
      <c r="H35" s="141"/>
      <c r="I35" s="141"/>
    </row>
    <row r="36" spans="1:9" ht="12.75">
      <c r="A36" s="130" t="s">
        <v>18</v>
      </c>
      <c r="B36" s="141">
        <v>1554</v>
      </c>
      <c r="C36" s="141">
        <v>1579</v>
      </c>
      <c r="D36" s="141">
        <v>1652</v>
      </c>
      <c r="E36" s="141">
        <v>1760</v>
      </c>
      <c r="F36" s="141">
        <v>1682</v>
      </c>
      <c r="G36" s="141">
        <v>1611</v>
      </c>
      <c r="H36" s="141">
        <v>1603</v>
      </c>
      <c r="I36" s="141">
        <v>1654</v>
      </c>
    </row>
    <row r="37" spans="1:9" ht="12.75">
      <c r="A37" s="130" t="s">
        <v>19</v>
      </c>
      <c r="B37" s="141">
        <v>892</v>
      </c>
      <c r="C37" s="141">
        <v>906</v>
      </c>
      <c r="D37" s="141">
        <v>806</v>
      </c>
      <c r="E37" s="141">
        <v>792</v>
      </c>
      <c r="F37" s="141">
        <v>675</v>
      </c>
      <c r="G37" s="141">
        <v>650</v>
      </c>
      <c r="H37" s="141">
        <v>676</v>
      </c>
      <c r="I37" s="141">
        <v>704</v>
      </c>
    </row>
    <row r="38" spans="1:9" s="144" customFormat="1" ht="12.75">
      <c r="A38" s="142" t="s">
        <v>4</v>
      </c>
      <c r="B38" s="143">
        <f aca="true" t="shared" si="5" ref="B38:I38">SUM(B36:B37)</f>
        <v>2446</v>
      </c>
      <c r="C38" s="143">
        <f t="shared" si="5"/>
        <v>2485</v>
      </c>
      <c r="D38" s="143">
        <f t="shared" si="5"/>
        <v>2458</v>
      </c>
      <c r="E38" s="143">
        <f t="shared" si="5"/>
        <v>2552</v>
      </c>
      <c r="F38" s="143">
        <f t="shared" si="5"/>
        <v>2357</v>
      </c>
      <c r="G38" s="143">
        <f t="shared" si="5"/>
        <v>2261</v>
      </c>
      <c r="H38" s="143">
        <f t="shared" si="5"/>
        <v>2279</v>
      </c>
      <c r="I38" s="143">
        <f t="shared" si="5"/>
        <v>2358</v>
      </c>
    </row>
    <row r="39" spans="1:9" s="144" customFormat="1" ht="12.75">
      <c r="A39" s="142"/>
      <c r="B39" s="146"/>
      <c r="C39" s="146"/>
      <c r="D39" s="146"/>
      <c r="E39" s="146"/>
      <c r="F39" s="146"/>
      <c r="G39" s="146"/>
      <c r="H39" s="146"/>
      <c r="I39" s="146"/>
    </row>
    <row r="40" spans="1:9" s="44" customFormat="1" ht="12.75">
      <c r="A40" s="1" t="s">
        <v>46</v>
      </c>
      <c r="B40" s="52"/>
      <c r="C40" s="52"/>
      <c r="D40" s="52"/>
      <c r="E40" s="52"/>
      <c r="F40" s="52"/>
      <c r="G40" s="52"/>
      <c r="H40" s="52"/>
      <c r="I40" s="52"/>
    </row>
    <row r="41" spans="1:9" s="44" customFormat="1" ht="12.75">
      <c r="A41" s="45" t="s">
        <v>18</v>
      </c>
      <c r="B41" s="52">
        <v>0</v>
      </c>
      <c r="C41" s="52">
        <v>0</v>
      </c>
      <c r="D41" s="52">
        <v>0</v>
      </c>
      <c r="E41" s="52">
        <v>0</v>
      </c>
      <c r="F41" s="52">
        <v>0</v>
      </c>
      <c r="G41" s="52">
        <v>0</v>
      </c>
      <c r="H41" s="52">
        <v>0</v>
      </c>
      <c r="I41" s="52">
        <v>0</v>
      </c>
    </row>
    <row r="42" spans="1:9" s="44" customFormat="1" ht="12.75">
      <c r="A42" s="45" t="s">
        <v>19</v>
      </c>
      <c r="B42" s="52">
        <v>76</v>
      </c>
      <c r="C42" s="52">
        <v>78</v>
      </c>
      <c r="D42" s="52">
        <v>74</v>
      </c>
      <c r="E42" s="52">
        <v>80</v>
      </c>
      <c r="F42" s="52">
        <v>85</v>
      </c>
      <c r="G42" s="52">
        <v>97</v>
      </c>
      <c r="H42" s="52">
        <v>106</v>
      </c>
      <c r="I42" s="52">
        <v>114</v>
      </c>
    </row>
    <row r="43" spans="1:9" s="44" customFormat="1" ht="12.75">
      <c r="A43" s="53" t="s">
        <v>4</v>
      </c>
      <c r="B43" s="54">
        <f aca="true" t="shared" si="6" ref="B43:I43">B41+B42</f>
        <v>76</v>
      </c>
      <c r="C43" s="54">
        <f t="shared" si="6"/>
        <v>78</v>
      </c>
      <c r="D43" s="54">
        <f t="shared" si="6"/>
        <v>74</v>
      </c>
      <c r="E43" s="54">
        <f t="shared" si="6"/>
        <v>80</v>
      </c>
      <c r="F43" s="54">
        <f t="shared" si="6"/>
        <v>85</v>
      </c>
      <c r="G43" s="54">
        <f t="shared" si="6"/>
        <v>97</v>
      </c>
      <c r="H43" s="54">
        <f t="shared" si="6"/>
        <v>106</v>
      </c>
      <c r="I43" s="54">
        <f t="shared" si="6"/>
        <v>114</v>
      </c>
    </row>
    <row r="44" spans="1:9" s="44" customFormat="1" ht="12.75">
      <c r="A44" s="53"/>
      <c r="B44" s="203"/>
      <c r="C44" s="203"/>
      <c r="D44" s="203"/>
      <c r="E44" s="203"/>
      <c r="F44" s="203"/>
      <c r="G44" s="203"/>
      <c r="H44" s="203"/>
      <c r="I44" s="203"/>
    </row>
    <row r="45" spans="1:9" ht="12.75">
      <c r="A45" s="1" t="s">
        <v>43</v>
      </c>
      <c r="B45" s="141"/>
      <c r="C45" s="141"/>
      <c r="D45" s="141"/>
      <c r="E45" s="141"/>
      <c r="F45" s="141"/>
      <c r="G45" s="141"/>
      <c r="H45" s="141"/>
      <c r="I45" s="141"/>
    </row>
    <row r="46" spans="1:9" ht="12.75">
      <c r="A46" s="130" t="s">
        <v>18</v>
      </c>
      <c r="B46" s="141">
        <v>318</v>
      </c>
      <c r="C46" s="141">
        <v>379</v>
      </c>
      <c r="D46" s="141">
        <v>419</v>
      </c>
      <c r="E46" s="141">
        <v>446</v>
      </c>
      <c r="F46" s="141">
        <v>457</v>
      </c>
      <c r="G46" s="141">
        <v>475</v>
      </c>
      <c r="H46" s="141">
        <v>471</v>
      </c>
      <c r="I46" s="141">
        <v>475</v>
      </c>
    </row>
    <row r="47" spans="1:9" ht="12.75">
      <c r="A47" s="130" t="s">
        <v>19</v>
      </c>
      <c r="B47" s="141">
        <v>298</v>
      </c>
      <c r="C47" s="141">
        <v>259</v>
      </c>
      <c r="D47" s="141">
        <v>232</v>
      </c>
      <c r="E47" s="141">
        <v>228</v>
      </c>
      <c r="F47" s="141">
        <v>240</v>
      </c>
      <c r="G47" s="141">
        <v>253</v>
      </c>
      <c r="H47" s="141">
        <v>250</v>
      </c>
      <c r="I47" s="141">
        <v>235</v>
      </c>
    </row>
    <row r="48" spans="1:9" s="144" customFormat="1" ht="12.75">
      <c r="A48" s="142" t="s">
        <v>4</v>
      </c>
      <c r="B48" s="143">
        <f aca="true" t="shared" si="7" ref="B48:I48">SUM(B46:B47)</f>
        <v>616</v>
      </c>
      <c r="C48" s="143">
        <f t="shared" si="7"/>
        <v>638</v>
      </c>
      <c r="D48" s="143">
        <f t="shared" si="7"/>
        <v>651</v>
      </c>
      <c r="E48" s="143">
        <f t="shared" si="7"/>
        <v>674</v>
      </c>
      <c r="F48" s="143">
        <f t="shared" si="7"/>
        <v>697</v>
      </c>
      <c r="G48" s="143">
        <f t="shared" si="7"/>
        <v>728</v>
      </c>
      <c r="H48" s="143">
        <f t="shared" si="7"/>
        <v>721</v>
      </c>
      <c r="I48" s="143">
        <f t="shared" si="7"/>
        <v>710</v>
      </c>
    </row>
    <row r="49" spans="1:9" ht="12.75">
      <c r="A49" s="130"/>
      <c r="B49" s="141"/>
      <c r="C49" s="141"/>
      <c r="D49" s="141"/>
      <c r="E49" s="141"/>
      <c r="F49" s="141"/>
      <c r="G49" s="141"/>
      <c r="H49" s="141"/>
      <c r="I49" s="141"/>
    </row>
    <row r="50" spans="1:9" ht="12.75">
      <c r="A50" s="1" t="s">
        <v>44</v>
      </c>
      <c r="B50" s="141"/>
      <c r="C50" s="141"/>
      <c r="D50" s="141"/>
      <c r="E50" s="141"/>
      <c r="F50" s="141"/>
      <c r="G50" s="141"/>
      <c r="H50" s="141"/>
      <c r="I50" s="141"/>
    </row>
    <row r="51" spans="1:9" ht="12.75">
      <c r="A51" s="130" t="s">
        <v>18</v>
      </c>
      <c r="B51" s="141">
        <v>27</v>
      </c>
      <c r="C51" s="141">
        <v>32</v>
      </c>
      <c r="D51" s="141">
        <v>37</v>
      </c>
      <c r="E51" s="141">
        <v>37</v>
      </c>
      <c r="F51" s="141">
        <v>34</v>
      </c>
      <c r="G51" s="141">
        <v>32</v>
      </c>
      <c r="H51" s="141">
        <v>29</v>
      </c>
      <c r="I51" s="141">
        <v>31</v>
      </c>
    </row>
    <row r="52" spans="1:9" ht="12.75">
      <c r="A52" s="130" t="s">
        <v>19</v>
      </c>
      <c r="B52" s="141">
        <v>21</v>
      </c>
      <c r="C52" s="141">
        <v>16</v>
      </c>
      <c r="D52" s="141">
        <v>10</v>
      </c>
      <c r="E52" s="141">
        <v>9</v>
      </c>
      <c r="F52" s="141">
        <v>17</v>
      </c>
      <c r="G52" s="141">
        <v>16</v>
      </c>
      <c r="H52" s="141">
        <v>18</v>
      </c>
      <c r="I52" s="141">
        <v>18</v>
      </c>
    </row>
    <row r="53" spans="1:9" s="144" customFormat="1" ht="12.75">
      <c r="A53" s="142" t="s">
        <v>4</v>
      </c>
      <c r="B53" s="143">
        <f aca="true" t="shared" si="8" ref="B53:I53">SUM(B51:B52)</f>
        <v>48</v>
      </c>
      <c r="C53" s="143">
        <f t="shared" si="8"/>
        <v>48</v>
      </c>
      <c r="D53" s="143">
        <f t="shared" si="8"/>
        <v>47</v>
      </c>
      <c r="E53" s="143">
        <f t="shared" si="8"/>
        <v>46</v>
      </c>
      <c r="F53" s="143">
        <f t="shared" si="8"/>
        <v>51</v>
      </c>
      <c r="G53" s="143">
        <f t="shared" si="8"/>
        <v>48</v>
      </c>
      <c r="H53" s="143">
        <f t="shared" si="8"/>
        <v>47</v>
      </c>
      <c r="I53" s="143">
        <f t="shared" si="8"/>
        <v>49</v>
      </c>
    </row>
    <row r="54" spans="1:9" s="144" customFormat="1" ht="12.75">
      <c r="A54" s="142"/>
      <c r="B54" s="146"/>
      <c r="C54" s="146"/>
      <c r="D54" s="146"/>
      <c r="E54" s="146"/>
      <c r="F54" s="146"/>
      <c r="G54" s="146"/>
      <c r="H54" s="146"/>
      <c r="I54" s="146"/>
    </row>
    <row r="55" spans="1:9" ht="12.75">
      <c r="A55" s="128" t="s">
        <v>15</v>
      </c>
      <c r="B55" s="141"/>
      <c r="C55" s="141"/>
      <c r="D55" s="141"/>
      <c r="E55" s="141"/>
      <c r="F55" s="141"/>
      <c r="G55" s="141"/>
      <c r="H55" s="141"/>
      <c r="I55" s="141"/>
    </row>
    <row r="56" spans="1:9" ht="12.75">
      <c r="A56" s="130" t="s">
        <v>18</v>
      </c>
      <c r="B56" s="141">
        <v>192</v>
      </c>
      <c r="C56" s="141">
        <v>205</v>
      </c>
      <c r="D56" s="141">
        <v>212</v>
      </c>
      <c r="E56" s="141">
        <v>224</v>
      </c>
      <c r="F56" s="141">
        <v>221</v>
      </c>
      <c r="G56" s="141">
        <v>216</v>
      </c>
      <c r="H56" s="141">
        <v>214</v>
      </c>
      <c r="I56" s="141">
        <v>218</v>
      </c>
    </row>
    <row r="57" spans="1:9" ht="12.75">
      <c r="A57" s="130" t="s">
        <v>19</v>
      </c>
      <c r="B57" s="141">
        <v>140</v>
      </c>
      <c r="C57" s="141">
        <v>133</v>
      </c>
      <c r="D57" s="141">
        <v>133</v>
      </c>
      <c r="E57" s="141">
        <v>117</v>
      </c>
      <c r="F57" s="141">
        <v>106</v>
      </c>
      <c r="G57" s="141">
        <v>112</v>
      </c>
      <c r="H57" s="141">
        <v>123</v>
      </c>
      <c r="I57" s="141">
        <v>132</v>
      </c>
    </row>
    <row r="58" spans="1:9" s="144" customFormat="1" ht="12.75">
      <c r="A58" s="142" t="s">
        <v>4</v>
      </c>
      <c r="B58" s="143">
        <f aca="true" t="shared" si="9" ref="B58:I58">SUM(B56:B57)</f>
        <v>332</v>
      </c>
      <c r="C58" s="143">
        <f t="shared" si="9"/>
        <v>338</v>
      </c>
      <c r="D58" s="143">
        <f t="shared" si="9"/>
        <v>345</v>
      </c>
      <c r="E58" s="143">
        <f t="shared" si="9"/>
        <v>341</v>
      </c>
      <c r="F58" s="143">
        <f t="shared" si="9"/>
        <v>327</v>
      </c>
      <c r="G58" s="143">
        <f t="shared" si="9"/>
        <v>328</v>
      </c>
      <c r="H58" s="143">
        <f t="shared" si="9"/>
        <v>337</v>
      </c>
      <c r="I58" s="143">
        <f t="shared" si="9"/>
        <v>350</v>
      </c>
    </row>
    <row r="59" spans="1:9" s="144" customFormat="1" ht="12.75">
      <c r="A59" s="142"/>
      <c r="B59" s="146"/>
      <c r="C59" s="146"/>
      <c r="D59" s="146"/>
      <c r="E59" s="146"/>
      <c r="F59" s="146"/>
      <c r="G59" s="146"/>
      <c r="H59" s="146"/>
      <c r="I59" s="146"/>
    </row>
    <row r="60" spans="1:9" ht="12.75">
      <c r="A60" s="128" t="s">
        <v>117</v>
      </c>
      <c r="B60" s="141"/>
      <c r="C60" s="141"/>
      <c r="D60" s="141"/>
      <c r="E60" s="141"/>
      <c r="F60" s="141"/>
      <c r="G60" s="141"/>
      <c r="H60" s="141"/>
      <c r="I60" s="141"/>
    </row>
    <row r="61" spans="1:9" ht="12.75">
      <c r="A61" s="130" t="s">
        <v>18</v>
      </c>
      <c r="B61" s="141">
        <v>4110</v>
      </c>
      <c r="C61" s="141">
        <v>4154</v>
      </c>
      <c r="D61" s="141">
        <v>4333</v>
      </c>
      <c r="E61" s="141">
        <v>4266</v>
      </c>
      <c r="F61" s="141">
        <v>4295</v>
      </c>
      <c r="G61" s="141">
        <v>4248</v>
      </c>
      <c r="H61" s="141">
        <v>4254</v>
      </c>
      <c r="I61" s="141">
        <v>4251</v>
      </c>
    </row>
    <row r="62" spans="1:9" ht="12.75">
      <c r="A62" s="130" t="s">
        <v>19</v>
      </c>
      <c r="B62" s="141">
        <v>2113</v>
      </c>
      <c r="C62" s="141">
        <v>2120</v>
      </c>
      <c r="D62" s="141">
        <v>1937</v>
      </c>
      <c r="E62" s="141">
        <v>2003</v>
      </c>
      <c r="F62" s="141">
        <v>1987</v>
      </c>
      <c r="G62" s="141">
        <v>1980</v>
      </c>
      <c r="H62" s="141">
        <v>1994</v>
      </c>
      <c r="I62" s="141">
        <v>2025</v>
      </c>
    </row>
    <row r="63" spans="1:9" s="144" customFormat="1" ht="12.75">
      <c r="A63" s="142" t="s">
        <v>4</v>
      </c>
      <c r="B63" s="143">
        <f aca="true" t="shared" si="10" ref="B63:I63">SUM(B61:B62)</f>
        <v>6223</v>
      </c>
      <c r="C63" s="143">
        <f t="shared" si="10"/>
        <v>6274</v>
      </c>
      <c r="D63" s="143">
        <f t="shared" si="10"/>
        <v>6270</v>
      </c>
      <c r="E63" s="143">
        <f t="shared" si="10"/>
        <v>6269</v>
      </c>
      <c r="F63" s="143">
        <f t="shared" si="10"/>
        <v>6282</v>
      </c>
      <c r="G63" s="143">
        <f t="shared" si="10"/>
        <v>6228</v>
      </c>
      <c r="H63" s="143">
        <f t="shared" si="10"/>
        <v>6248</v>
      </c>
      <c r="I63" s="143">
        <f t="shared" si="10"/>
        <v>6276</v>
      </c>
    </row>
    <row r="64" spans="1:9" ht="12.75">
      <c r="A64" s="142"/>
      <c r="B64" s="141"/>
      <c r="C64" s="141"/>
      <c r="D64" s="141"/>
      <c r="E64" s="141"/>
      <c r="F64" s="141"/>
      <c r="G64" s="141"/>
      <c r="H64" s="141"/>
      <c r="I64" s="141"/>
    </row>
    <row r="65" spans="1:9" ht="12.75">
      <c r="A65" s="184"/>
      <c r="B65" s="185"/>
      <c r="C65" s="185"/>
      <c r="D65" s="185"/>
      <c r="E65" s="185"/>
      <c r="F65" s="185"/>
      <c r="G65" s="185"/>
      <c r="H65" s="185"/>
      <c r="I65" s="185"/>
    </row>
    <row r="66" spans="1:9" s="27" customFormat="1" ht="12.75">
      <c r="A66" s="42" t="s">
        <v>79</v>
      </c>
      <c r="B66" s="36"/>
      <c r="C66" s="36"/>
      <c r="D66" s="36"/>
      <c r="E66" s="36"/>
      <c r="F66" s="36"/>
      <c r="G66" s="36"/>
      <c r="H66" s="36"/>
      <c r="I66" s="36"/>
    </row>
    <row r="67" spans="1:9" s="27" customFormat="1" ht="12.75">
      <c r="A67" s="28" t="s">
        <v>18</v>
      </c>
      <c r="B67" s="36">
        <f aca="true" t="shared" si="11" ref="B67:H68">SUM(B11,B16,B21,B26,B31,B36,B46,B51,B56,B61,B41)</f>
        <v>18106</v>
      </c>
      <c r="C67" s="36">
        <f t="shared" si="11"/>
        <v>18455</v>
      </c>
      <c r="D67" s="36">
        <f t="shared" si="11"/>
        <v>19299</v>
      </c>
      <c r="E67" s="36">
        <f t="shared" si="11"/>
        <v>19273</v>
      </c>
      <c r="F67" s="36">
        <f t="shared" si="11"/>
        <v>19412</v>
      </c>
      <c r="G67" s="36">
        <f t="shared" si="11"/>
        <v>19287</v>
      </c>
      <c r="H67" s="36">
        <f t="shared" si="11"/>
        <v>19209</v>
      </c>
      <c r="I67" s="36">
        <f>SUM(I11,I16,I21,I26,I31,I36,I46,I51,I56,I61,I41)</f>
        <v>19247</v>
      </c>
    </row>
    <row r="68" spans="1:9" s="27" customFormat="1" ht="12.75">
      <c r="A68" s="28" t="s">
        <v>19</v>
      </c>
      <c r="B68" s="36">
        <f t="shared" si="11"/>
        <v>9388</v>
      </c>
      <c r="C68" s="36">
        <f t="shared" si="11"/>
        <v>9240</v>
      </c>
      <c r="D68" s="36">
        <f t="shared" si="11"/>
        <v>8450</v>
      </c>
      <c r="E68" s="36">
        <f t="shared" si="11"/>
        <v>8647</v>
      </c>
      <c r="F68" s="36">
        <f t="shared" si="11"/>
        <v>8621</v>
      </c>
      <c r="G68" s="36">
        <f t="shared" si="11"/>
        <v>8829</v>
      </c>
      <c r="H68" s="36">
        <f t="shared" si="11"/>
        <v>8889</v>
      </c>
      <c r="I68" s="36">
        <f>SUM(I12,I17,I22,I27,I32,I37,I47,I52,I57,I62,I42)</f>
        <v>9005</v>
      </c>
    </row>
    <row r="69" spans="1:9" s="39" customFormat="1" ht="12.75">
      <c r="A69" s="37" t="s">
        <v>4</v>
      </c>
      <c r="B69" s="38">
        <f aca="true" t="shared" si="12" ref="B69:I69">SUM(B67:B68)</f>
        <v>27494</v>
      </c>
      <c r="C69" s="38">
        <f t="shared" si="12"/>
        <v>27695</v>
      </c>
      <c r="D69" s="38">
        <f t="shared" si="12"/>
        <v>27749</v>
      </c>
      <c r="E69" s="38">
        <f t="shared" si="12"/>
        <v>27920</v>
      </c>
      <c r="F69" s="38">
        <f t="shared" si="12"/>
        <v>28033</v>
      </c>
      <c r="G69" s="38">
        <f t="shared" si="12"/>
        <v>28116</v>
      </c>
      <c r="H69" s="38">
        <f t="shared" si="12"/>
        <v>28098</v>
      </c>
      <c r="I69" s="38">
        <f t="shared" si="12"/>
        <v>28252</v>
      </c>
    </row>
    <row r="71" ht="12.75">
      <c r="A71" s="250" t="s">
        <v>118</v>
      </c>
    </row>
  </sheetData>
  <sheetProtection/>
  <mergeCells count="2">
    <mergeCell ref="A2:I2"/>
    <mergeCell ref="A4:I4"/>
  </mergeCells>
  <printOptions horizontalCentered="1"/>
  <pageMargins left="0.1968503937007874" right="0.1968503937007874" top="0.5905511811023623" bottom="0.3937007874015748" header="0.5118110236220472" footer="0.5118110236220472"/>
  <pageSetup fitToHeight="1" fitToWidth="1" horizontalDpi="1200" verticalDpi="1200" orientation="portrait" paperSize="9" scale="85" r:id="rId1"/>
  <headerFooter alignWithMargins="0">
    <oddFooter>&amp;R&amp;A</oddFooter>
  </headerFooter>
  <rowBreaks count="1" manualBreakCount="1">
    <brk id="48" max="8" man="1"/>
  </rowBreaks>
</worksheet>
</file>

<file path=xl/worksheets/sheet2.xml><?xml version="1.0" encoding="utf-8"?>
<worksheet xmlns="http://schemas.openxmlformats.org/spreadsheetml/2006/main" xmlns:r="http://schemas.openxmlformats.org/officeDocument/2006/relationships">
  <dimension ref="A1:B90"/>
  <sheetViews>
    <sheetView zoomScalePageLayoutView="0" workbookViewId="0" topLeftCell="A1">
      <selection activeCell="A115" sqref="A115"/>
    </sheetView>
  </sheetViews>
  <sheetFormatPr defaultColWidth="9.140625" defaultRowHeight="12.75"/>
  <cols>
    <col min="1" max="1" width="125.28125" style="0" customWidth="1"/>
    <col min="2" max="2" width="11.421875" style="0" customWidth="1"/>
  </cols>
  <sheetData>
    <row r="1" ht="12.75">
      <c r="A1" s="229"/>
    </row>
    <row r="2" ht="12.75">
      <c r="A2" s="229"/>
    </row>
    <row r="4" ht="12.75">
      <c r="A4" s="228"/>
    </row>
    <row r="5" ht="12.75">
      <c r="A5" s="231"/>
    </row>
    <row r="6" ht="12.75">
      <c r="A6" s="229"/>
    </row>
    <row r="7" ht="12.75">
      <c r="A7" s="229"/>
    </row>
    <row r="8" ht="12.75">
      <c r="A8" s="229"/>
    </row>
    <row r="9" ht="15">
      <c r="A9" s="230"/>
    </row>
    <row r="10" ht="12.75">
      <c r="A10" s="229"/>
    </row>
    <row r="11" ht="12.75">
      <c r="A11" s="228"/>
    </row>
    <row r="12" ht="12.75">
      <c r="A12" s="229"/>
    </row>
    <row r="13" ht="12.75">
      <c r="A13" s="228"/>
    </row>
    <row r="14" ht="12.75">
      <c r="A14" s="229"/>
    </row>
    <row r="15" ht="12.75">
      <c r="A15" s="229"/>
    </row>
    <row r="16" spans="1:2" s="242" customFormat="1" ht="12.75">
      <c r="A16" s="240"/>
      <c r="B16" s="241"/>
    </row>
    <row r="17" ht="12.75">
      <c r="A17" s="228"/>
    </row>
    <row r="18" ht="12.75">
      <c r="A18" s="233"/>
    </row>
    <row r="19" ht="12.75">
      <c r="A19" s="228"/>
    </row>
    <row r="20" ht="12.75">
      <c r="A20" s="231"/>
    </row>
    <row r="22" ht="12.75">
      <c r="A22" s="229"/>
    </row>
    <row r="23" ht="12.75">
      <c r="A23" s="229"/>
    </row>
    <row r="24" ht="12.75">
      <c r="A24" s="229"/>
    </row>
    <row r="26" ht="12.75">
      <c r="A26" s="229"/>
    </row>
    <row r="28" ht="12.75">
      <c r="A28" s="229"/>
    </row>
    <row r="29" ht="12.75">
      <c r="A29" s="229"/>
    </row>
    <row r="30" ht="12.75">
      <c r="A30" s="229"/>
    </row>
    <row r="31" ht="12.75">
      <c r="A31" s="229"/>
    </row>
    <row r="32" ht="12.75">
      <c r="A32" s="229"/>
    </row>
    <row r="34" ht="12.75">
      <c r="A34" s="231"/>
    </row>
    <row r="35" ht="12.75">
      <c r="A35" s="229"/>
    </row>
    <row r="36" ht="12.75">
      <c r="A36" s="229"/>
    </row>
    <row r="37" ht="12.75">
      <c r="A37" s="234"/>
    </row>
    <row r="38" ht="12.75">
      <c r="A38" s="231"/>
    </row>
    <row r="39" ht="12.75">
      <c r="A39" s="229"/>
    </row>
    <row r="40" ht="15">
      <c r="A40" s="230"/>
    </row>
    <row r="41" ht="12.75">
      <c r="A41" s="239"/>
    </row>
    <row r="42" ht="15">
      <c r="A42" s="227"/>
    </row>
    <row r="43" ht="14.25">
      <c r="A43" s="235"/>
    </row>
    <row r="44" ht="12.75">
      <c r="A44" s="228"/>
    </row>
    <row r="45" ht="12.75">
      <c r="A45" s="229"/>
    </row>
    <row r="46" ht="12.75">
      <c r="A46" s="228"/>
    </row>
    <row r="47" ht="12.75">
      <c r="A47" s="228"/>
    </row>
    <row r="48" ht="12.75">
      <c r="A48" s="229"/>
    </row>
    <row r="49" ht="12.75">
      <c r="A49" s="228"/>
    </row>
    <row r="50" ht="12.75">
      <c r="A50" s="228"/>
    </row>
    <row r="51" ht="12.75">
      <c r="A51" s="229"/>
    </row>
    <row r="52" ht="15">
      <c r="A52" s="227"/>
    </row>
    <row r="53" ht="12.75">
      <c r="A53" s="228"/>
    </row>
    <row r="54" ht="12.75">
      <c r="A54" s="229"/>
    </row>
    <row r="55" ht="12.75">
      <c r="A55" s="228"/>
    </row>
    <row r="56" ht="12.75">
      <c r="A56" s="228"/>
    </row>
    <row r="57" ht="12.75">
      <c r="A57" s="228"/>
    </row>
    <row r="58" ht="12.75">
      <c r="A58" s="232"/>
    </row>
    <row r="59" ht="12.75">
      <c r="A59" s="236"/>
    </row>
    <row r="60" ht="12.75">
      <c r="A60" s="237"/>
    </row>
    <row r="61" ht="12.75">
      <c r="A61" s="229"/>
    </row>
    <row r="62" ht="12.75">
      <c r="A62" s="228"/>
    </row>
    <row r="63" ht="12.75">
      <c r="A63" s="237"/>
    </row>
    <row r="64" ht="12.75">
      <c r="A64" s="229"/>
    </row>
    <row r="65" ht="12.75">
      <c r="A65" s="229"/>
    </row>
    <row r="66" ht="12.75">
      <c r="A66" s="229"/>
    </row>
    <row r="67" ht="12.75">
      <c r="A67" s="228"/>
    </row>
    <row r="68" ht="12.75">
      <c r="A68" s="237"/>
    </row>
    <row r="69" ht="12.75">
      <c r="A69" s="229"/>
    </row>
    <row r="70" ht="14.25">
      <c r="A70" s="238"/>
    </row>
    <row r="90" ht="12.75">
      <c r="A90" s="229"/>
    </row>
  </sheetData>
  <sheetProtection/>
  <printOptions/>
  <pageMargins left="0.11811023622047245" right="0.11811023622047245"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109"/>
  <sheetViews>
    <sheetView zoomScalePageLayoutView="0" workbookViewId="0" topLeftCell="A1">
      <selection activeCell="A83" sqref="A83"/>
    </sheetView>
  </sheetViews>
  <sheetFormatPr defaultColWidth="9.28125" defaultRowHeight="12.75"/>
  <cols>
    <col min="1" max="1" width="31.28125" style="4" customWidth="1"/>
    <col min="2" max="10" width="10.421875" style="4" customWidth="1"/>
    <col min="11" max="16384" width="9.28125" style="4" customWidth="1"/>
  </cols>
  <sheetData>
    <row r="1" spans="1:10" ht="12.75">
      <c r="A1" s="1" t="s">
        <v>98</v>
      </c>
      <c r="B1" s="2" t="s">
        <v>0</v>
      </c>
      <c r="C1" s="2"/>
      <c r="D1" s="2"/>
      <c r="E1" s="2"/>
      <c r="F1" s="2"/>
      <c r="G1" s="2"/>
      <c r="H1" s="2"/>
      <c r="I1" s="2"/>
      <c r="J1" s="2"/>
    </row>
    <row r="2" spans="1:10" ht="12.75">
      <c r="A2" s="251" t="s">
        <v>1</v>
      </c>
      <c r="B2" s="251"/>
      <c r="C2" s="251"/>
      <c r="D2" s="251"/>
      <c r="E2" s="251"/>
      <c r="F2" s="251"/>
      <c r="G2" s="251"/>
      <c r="H2" s="251"/>
      <c r="I2" s="251"/>
      <c r="J2" s="251"/>
    </row>
    <row r="3" spans="1:10" ht="12.75">
      <c r="A3" s="5"/>
      <c r="B3" s="7"/>
      <c r="C3" s="7"/>
      <c r="D3" s="7"/>
      <c r="E3" s="6"/>
      <c r="F3" s="6"/>
      <c r="G3" s="6"/>
      <c r="H3" s="6"/>
      <c r="I3" s="6"/>
      <c r="J3" s="6"/>
    </row>
    <row r="4" spans="1:10" ht="12.75">
      <c r="A4" s="5" t="s">
        <v>100</v>
      </c>
      <c r="B4" s="7"/>
      <c r="C4" s="7"/>
      <c r="D4" s="7"/>
      <c r="E4" s="6"/>
      <c r="F4" s="6"/>
      <c r="G4" s="6"/>
      <c r="H4" s="6"/>
      <c r="I4" s="6"/>
      <c r="J4" s="6"/>
    </row>
    <row r="5" spans="1:10" ht="13.5" thickBot="1">
      <c r="A5" s="2"/>
      <c r="B5" s="2"/>
      <c r="C5" s="2"/>
      <c r="D5" s="2"/>
      <c r="E5" s="2"/>
      <c r="F5" s="2"/>
      <c r="G5" s="2"/>
      <c r="H5" s="2"/>
      <c r="I5" s="2"/>
      <c r="J5" s="2"/>
    </row>
    <row r="6" spans="1:10" ht="12.75">
      <c r="A6" s="8"/>
      <c r="B6" s="9" t="s">
        <v>2</v>
      </c>
      <c r="C6" s="10"/>
      <c r="D6" s="10"/>
      <c r="E6" s="9" t="s">
        <v>3</v>
      </c>
      <c r="F6" s="10"/>
      <c r="G6" s="10"/>
      <c r="H6" s="9" t="s">
        <v>4</v>
      </c>
      <c r="I6" s="10"/>
      <c r="J6" s="10"/>
    </row>
    <row r="7" spans="1:10" s="155" customFormat="1" ht="12.75">
      <c r="A7" s="63"/>
      <c r="B7" s="174" t="s">
        <v>5</v>
      </c>
      <c r="C7" s="175" t="s">
        <v>6</v>
      </c>
      <c r="D7" s="175" t="s">
        <v>4</v>
      </c>
      <c r="E7" s="174" t="s">
        <v>5</v>
      </c>
      <c r="F7" s="175" t="s">
        <v>6</v>
      </c>
      <c r="G7" s="175" t="s">
        <v>4</v>
      </c>
      <c r="H7" s="174" t="s">
        <v>5</v>
      </c>
      <c r="I7" s="175" t="s">
        <v>6</v>
      </c>
      <c r="J7" s="175" t="s">
        <v>4</v>
      </c>
    </row>
    <row r="8" spans="1:10" ht="12.75">
      <c r="A8" s="2"/>
      <c r="B8" s="11"/>
      <c r="C8" s="12"/>
      <c r="D8" s="12"/>
      <c r="E8" s="11"/>
      <c r="F8" s="12"/>
      <c r="G8" s="12"/>
      <c r="H8" s="11"/>
      <c r="I8" s="12"/>
      <c r="J8" s="12"/>
    </row>
    <row r="9" spans="1:10" ht="12.75">
      <c r="A9" s="1" t="s">
        <v>7</v>
      </c>
      <c r="B9" s="11"/>
      <c r="C9" s="12"/>
      <c r="D9" s="12"/>
      <c r="E9" s="11"/>
      <c r="F9" s="12"/>
      <c r="G9" s="12"/>
      <c r="H9" s="11"/>
      <c r="I9" s="12"/>
      <c r="J9" s="12"/>
    </row>
    <row r="10" spans="1:10" ht="12.75">
      <c r="A10" s="2" t="s">
        <v>40</v>
      </c>
      <c r="B10" s="189">
        <v>1062</v>
      </c>
      <c r="C10" s="190">
        <v>7344</v>
      </c>
      <c r="D10" s="186">
        <f>SUM(B10:C10)</f>
        <v>8406</v>
      </c>
      <c r="E10" s="191">
        <v>140</v>
      </c>
      <c r="F10" s="191">
        <v>807</v>
      </c>
      <c r="G10" s="12">
        <f>SUM(E10:F10)</f>
        <v>947</v>
      </c>
      <c r="H10" s="11">
        <f aca="true" t="shared" si="0" ref="H10:I13">SUM(B10,E10)</f>
        <v>1202</v>
      </c>
      <c r="I10" s="12">
        <f t="shared" si="0"/>
        <v>8151</v>
      </c>
      <c r="J10" s="12">
        <f>SUM(H10:I10)</f>
        <v>9353</v>
      </c>
    </row>
    <row r="11" spans="1:10" ht="12.75">
      <c r="A11" s="2" t="s">
        <v>8</v>
      </c>
      <c r="B11" s="189">
        <v>4280</v>
      </c>
      <c r="C11" s="190">
        <v>26770</v>
      </c>
      <c r="D11" s="186">
        <f>SUM(B11:C11)</f>
        <v>31050</v>
      </c>
      <c r="E11" s="191">
        <v>361</v>
      </c>
      <c r="F11" s="191">
        <v>2579</v>
      </c>
      <c r="G11" s="12">
        <f>SUM(E11:F11)</f>
        <v>2940</v>
      </c>
      <c r="H11" s="11">
        <f t="shared" si="0"/>
        <v>4641</v>
      </c>
      <c r="I11" s="12">
        <f t="shared" si="0"/>
        <v>29349</v>
      </c>
      <c r="J11" s="12">
        <f>SUM(H11:I11)</f>
        <v>33990</v>
      </c>
    </row>
    <row r="12" spans="1:10" ht="12.75">
      <c r="A12" s="2" t="s">
        <v>9</v>
      </c>
      <c r="B12" s="189">
        <v>2</v>
      </c>
      <c r="C12" s="190">
        <v>24</v>
      </c>
      <c r="D12" s="186">
        <f>SUM(B12:C12)</f>
        <v>26</v>
      </c>
      <c r="E12" s="191">
        <v>0</v>
      </c>
      <c r="F12" s="191">
        <v>3</v>
      </c>
      <c r="G12" s="12">
        <f>SUM(E12:F12)</f>
        <v>3</v>
      </c>
      <c r="H12" s="13">
        <f t="shared" si="0"/>
        <v>2</v>
      </c>
      <c r="I12" s="12">
        <f t="shared" si="0"/>
        <v>27</v>
      </c>
      <c r="J12" s="12">
        <f>SUM(H12:I12)</f>
        <v>29</v>
      </c>
    </row>
    <row r="13" spans="1:10" ht="12.75">
      <c r="A13" s="3" t="s">
        <v>10</v>
      </c>
      <c r="B13" s="192">
        <v>1708</v>
      </c>
      <c r="C13" s="193">
        <v>10611</v>
      </c>
      <c r="D13" s="187">
        <f>SUM(B13:C13)</f>
        <v>12319</v>
      </c>
      <c r="E13" s="191">
        <v>142</v>
      </c>
      <c r="F13" s="191">
        <v>1030</v>
      </c>
      <c r="G13" s="12">
        <f>SUM(E13:F13)</f>
        <v>1172</v>
      </c>
      <c r="H13" s="11">
        <f t="shared" si="0"/>
        <v>1850</v>
      </c>
      <c r="I13" s="12">
        <f t="shared" si="0"/>
        <v>11641</v>
      </c>
      <c r="J13" s="12">
        <f>SUM(H13:I13)</f>
        <v>13491</v>
      </c>
    </row>
    <row r="14" spans="1:10" s="17" customFormat="1" ht="12.75">
      <c r="A14" s="14" t="s">
        <v>4</v>
      </c>
      <c r="B14" s="15">
        <f>SUM(B10:B13)</f>
        <v>7052</v>
      </c>
      <c r="C14" s="16">
        <f aca="true" t="shared" si="1" ref="C14:J14">SUM(C10:C13)</f>
        <v>44749</v>
      </c>
      <c r="D14" s="16">
        <f t="shared" si="1"/>
        <v>51801</v>
      </c>
      <c r="E14" s="15">
        <f t="shared" si="1"/>
        <v>643</v>
      </c>
      <c r="F14" s="16">
        <f t="shared" si="1"/>
        <v>4419</v>
      </c>
      <c r="G14" s="16">
        <f t="shared" si="1"/>
        <v>5062</v>
      </c>
      <c r="H14" s="15">
        <f t="shared" si="1"/>
        <v>7695</v>
      </c>
      <c r="I14" s="16">
        <f t="shared" si="1"/>
        <v>49168</v>
      </c>
      <c r="J14" s="16">
        <f t="shared" si="1"/>
        <v>56863</v>
      </c>
    </row>
    <row r="15" spans="1:10" ht="12.75">
      <c r="A15" s="3"/>
      <c r="B15" s="11"/>
      <c r="C15" s="12"/>
      <c r="D15" s="12"/>
      <c r="E15" s="11"/>
      <c r="F15" s="12"/>
      <c r="G15" s="12"/>
      <c r="H15" s="11"/>
      <c r="I15" s="12"/>
      <c r="J15" s="12"/>
    </row>
    <row r="16" spans="1:10" ht="12.75">
      <c r="A16" s="1" t="s">
        <v>11</v>
      </c>
      <c r="B16" s="11"/>
      <c r="C16" s="12"/>
      <c r="D16" s="12"/>
      <c r="E16" s="11"/>
      <c r="F16" s="12"/>
      <c r="G16" s="12"/>
      <c r="H16" s="11"/>
      <c r="I16" s="12"/>
      <c r="J16" s="12"/>
    </row>
    <row r="17" spans="1:10" ht="12.75">
      <c r="A17" s="2" t="s">
        <v>40</v>
      </c>
      <c r="B17" s="189">
        <v>247</v>
      </c>
      <c r="C17" s="190">
        <v>1280</v>
      </c>
      <c r="D17" s="186">
        <f>SUM(B17:C17)</f>
        <v>1527</v>
      </c>
      <c r="E17" s="191">
        <v>50</v>
      </c>
      <c r="F17" s="191">
        <v>643</v>
      </c>
      <c r="G17" s="12">
        <f>SUM(E17:F17)</f>
        <v>693</v>
      </c>
      <c r="H17" s="11">
        <f aca="true" t="shared" si="2" ref="H17:I20">SUM(B17,E17)</f>
        <v>297</v>
      </c>
      <c r="I17" s="12">
        <f t="shared" si="2"/>
        <v>1923</v>
      </c>
      <c r="J17" s="12">
        <f>SUM(H17:I17)</f>
        <v>2220</v>
      </c>
    </row>
    <row r="18" spans="1:10" ht="12.75">
      <c r="A18" s="2" t="s">
        <v>8</v>
      </c>
      <c r="B18" s="189">
        <v>628</v>
      </c>
      <c r="C18" s="190">
        <v>3064</v>
      </c>
      <c r="D18" s="186">
        <f>SUM(B18:C18)</f>
        <v>3692</v>
      </c>
      <c r="E18" s="191">
        <v>90</v>
      </c>
      <c r="F18" s="191">
        <v>1277</v>
      </c>
      <c r="G18" s="12">
        <f>SUM(E18:F18)</f>
        <v>1367</v>
      </c>
      <c r="H18" s="11">
        <f t="shared" si="2"/>
        <v>718</v>
      </c>
      <c r="I18" s="12">
        <f t="shared" si="2"/>
        <v>4341</v>
      </c>
      <c r="J18" s="12">
        <f>SUM(H18:I18)</f>
        <v>5059</v>
      </c>
    </row>
    <row r="19" spans="1:10" ht="12.75">
      <c r="A19" s="2" t="s">
        <v>9</v>
      </c>
      <c r="B19" s="189">
        <v>17</v>
      </c>
      <c r="C19" s="190">
        <v>89</v>
      </c>
      <c r="D19" s="188">
        <f>SUM(B19:C19)</f>
        <v>106</v>
      </c>
      <c r="E19" s="191">
        <v>2</v>
      </c>
      <c r="F19" s="191">
        <v>28</v>
      </c>
      <c r="G19" s="18">
        <f>SUM(E19:F19)</f>
        <v>30</v>
      </c>
      <c r="H19" s="13">
        <f t="shared" si="2"/>
        <v>19</v>
      </c>
      <c r="I19" s="18">
        <f t="shared" si="2"/>
        <v>117</v>
      </c>
      <c r="J19" s="18">
        <f>SUM(H19:I19)</f>
        <v>136</v>
      </c>
    </row>
    <row r="20" spans="1:10" ht="12.75">
      <c r="A20" s="2" t="s">
        <v>10</v>
      </c>
      <c r="B20" s="192">
        <v>121</v>
      </c>
      <c r="C20" s="193">
        <v>701</v>
      </c>
      <c r="D20" s="187">
        <f>SUM(B20:C20)</f>
        <v>822</v>
      </c>
      <c r="E20" s="191">
        <v>13</v>
      </c>
      <c r="F20" s="191">
        <v>298</v>
      </c>
      <c r="G20" s="12">
        <f>SUM(E20:F20)</f>
        <v>311</v>
      </c>
      <c r="H20" s="11">
        <f t="shared" si="2"/>
        <v>134</v>
      </c>
      <c r="I20" s="12">
        <f t="shared" si="2"/>
        <v>999</v>
      </c>
      <c r="J20" s="12">
        <f>SUM(H20:I20)</f>
        <v>1133</v>
      </c>
    </row>
    <row r="21" spans="1:10" s="17" customFormat="1" ht="12.75">
      <c r="A21" s="19" t="s">
        <v>4</v>
      </c>
      <c r="B21" s="15">
        <f aca="true" t="shared" si="3" ref="B21:J21">SUM(B17:B20)</f>
        <v>1013</v>
      </c>
      <c r="C21" s="16">
        <f t="shared" si="3"/>
        <v>5134</v>
      </c>
      <c r="D21" s="16">
        <f t="shared" si="3"/>
        <v>6147</v>
      </c>
      <c r="E21" s="15">
        <f t="shared" si="3"/>
        <v>155</v>
      </c>
      <c r="F21" s="16">
        <f t="shared" si="3"/>
        <v>2246</v>
      </c>
      <c r="G21" s="16">
        <f t="shared" si="3"/>
        <v>2401</v>
      </c>
      <c r="H21" s="15">
        <f t="shared" si="3"/>
        <v>1168</v>
      </c>
      <c r="I21" s="16">
        <f t="shared" si="3"/>
        <v>7380</v>
      </c>
      <c r="J21" s="16">
        <f t="shared" si="3"/>
        <v>8548</v>
      </c>
    </row>
    <row r="22" spans="1:10" ht="12.75">
      <c r="A22" s="2"/>
      <c r="B22" s="11"/>
      <c r="C22" s="12"/>
      <c r="D22" s="12"/>
      <c r="E22" s="11"/>
      <c r="F22" s="12"/>
      <c r="G22" s="12"/>
      <c r="H22" s="11"/>
      <c r="I22" s="12"/>
      <c r="J22" s="12"/>
    </row>
    <row r="23" spans="1:10" ht="12.75">
      <c r="A23" s="1" t="s">
        <v>12</v>
      </c>
      <c r="B23" s="11"/>
      <c r="C23" s="12"/>
      <c r="D23" s="12"/>
      <c r="E23" s="11"/>
      <c r="F23" s="12"/>
      <c r="G23" s="12"/>
      <c r="H23" s="11"/>
      <c r="I23" s="12"/>
      <c r="J23" s="12"/>
    </row>
    <row r="24" spans="1:10" ht="12.75">
      <c r="A24" s="2" t="s">
        <v>40</v>
      </c>
      <c r="B24" s="189">
        <v>4448</v>
      </c>
      <c r="C24" s="190">
        <v>6873</v>
      </c>
      <c r="D24" s="186">
        <f>SUM(B24:C24)</f>
        <v>11321</v>
      </c>
      <c r="E24" s="191">
        <v>363</v>
      </c>
      <c r="F24" s="191">
        <v>1079</v>
      </c>
      <c r="G24" s="12">
        <f>SUM(E24:F24)</f>
        <v>1442</v>
      </c>
      <c r="H24" s="11">
        <f aca="true" t="shared" si="4" ref="H24:I27">SUM(B24,E24)</f>
        <v>4811</v>
      </c>
      <c r="I24" s="12">
        <f t="shared" si="4"/>
        <v>7952</v>
      </c>
      <c r="J24" s="12">
        <f>SUM(H24:I24)</f>
        <v>12763</v>
      </c>
    </row>
    <row r="25" spans="1:10" ht="12.75">
      <c r="A25" s="2" t="s">
        <v>8</v>
      </c>
      <c r="B25" s="189">
        <v>14210</v>
      </c>
      <c r="C25" s="190">
        <v>23101</v>
      </c>
      <c r="D25" s="186">
        <f>SUM(B25:C25)</f>
        <v>37311</v>
      </c>
      <c r="E25" s="191">
        <v>1192</v>
      </c>
      <c r="F25" s="191">
        <v>2859</v>
      </c>
      <c r="G25" s="12">
        <f>SUM(E25:F25)</f>
        <v>4051</v>
      </c>
      <c r="H25" s="11">
        <f t="shared" si="4"/>
        <v>15402</v>
      </c>
      <c r="I25" s="12">
        <f t="shared" si="4"/>
        <v>25960</v>
      </c>
      <c r="J25" s="12">
        <f>SUM(H25:I25)</f>
        <v>41362</v>
      </c>
    </row>
    <row r="26" spans="1:10" ht="12.75">
      <c r="A26" s="2" t="s">
        <v>9</v>
      </c>
      <c r="B26" s="189">
        <v>1056</v>
      </c>
      <c r="C26" s="190">
        <v>1044</v>
      </c>
      <c r="D26" s="186">
        <f>SUM(B26:C26)</f>
        <v>2100</v>
      </c>
      <c r="E26" s="191">
        <v>64</v>
      </c>
      <c r="F26" s="191">
        <v>151</v>
      </c>
      <c r="G26" s="12">
        <f>SUM(E26:F26)</f>
        <v>215</v>
      </c>
      <c r="H26" s="11">
        <f t="shared" si="4"/>
        <v>1120</v>
      </c>
      <c r="I26" s="12">
        <f t="shared" si="4"/>
        <v>1195</v>
      </c>
      <c r="J26" s="12">
        <f>SUM(H26:I26)</f>
        <v>2315</v>
      </c>
    </row>
    <row r="27" spans="1:10" ht="12.75">
      <c r="A27" s="3" t="s">
        <v>10</v>
      </c>
      <c r="B27" s="192">
        <v>1300</v>
      </c>
      <c r="C27" s="193">
        <v>1523</v>
      </c>
      <c r="D27" s="187">
        <f>SUM(B27:C27)</f>
        <v>2823</v>
      </c>
      <c r="E27" s="191">
        <v>82</v>
      </c>
      <c r="F27" s="191">
        <v>235</v>
      </c>
      <c r="G27" s="12">
        <f>SUM(E27:F27)</f>
        <v>317</v>
      </c>
      <c r="H27" s="11">
        <f t="shared" si="4"/>
        <v>1382</v>
      </c>
      <c r="I27" s="12">
        <f t="shared" si="4"/>
        <v>1758</v>
      </c>
      <c r="J27" s="12">
        <f>SUM(H27:I27)</f>
        <v>3140</v>
      </c>
    </row>
    <row r="28" spans="1:10" s="17" customFormat="1" ht="12.75">
      <c r="A28" s="14" t="s">
        <v>4</v>
      </c>
      <c r="B28" s="15">
        <f aca="true" t="shared" si="5" ref="B28:J28">SUM(B24:B27)</f>
        <v>21014</v>
      </c>
      <c r="C28" s="16">
        <f t="shared" si="5"/>
        <v>32541</v>
      </c>
      <c r="D28" s="16">
        <f t="shared" si="5"/>
        <v>53555</v>
      </c>
      <c r="E28" s="15">
        <f t="shared" si="5"/>
        <v>1701</v>
      </c>
      <c r="F28" s="16">
        <f t="shared" si="5"/>
        <v>4324</v>
      </c>
      <c r="G28" s="16">
        <f t="shared" si="5"/>
        <v>6025</v>
      </c>
      <c r="H28" s="15">
        <f t="shared" si="5"/>
        <v>22715</v>
      </c>
      <c r="I28" s="16">
        <f t="shared" si="5"/>
        <v>36865</v>
      </c>
      <c r="J28" s="16">
        <f t="shared" si="5"/>
        <v>59580</v>
      </c>
    </row>
    <row r="29" spans="1:10" ht="12.75">
      <c r="A29" s="3"/>
      <c r="B29" s="11"/>
      <c r="C29" s="12"/>
      <c r="D29" s="12"/>
      <c r="E29" s="11"/>
      <c r="F29" s="12"/>
      <c r="G29" s="12"/>
      <c r="H29" s="11"/>
      <c r="I29" s="12"/>
      <c r="J29" s="12"/>
    </row>
    <row r="30" spans="1:10" ht="12.75">
      <c r="A30" s="1" t="s">
        <v>13</v>
      </c>
      <c r="B30" s="11"/>
      <c r="C30" s="12"/>
      <c r="D30" s="12"/>
      <c r="E30" s="11"/>
      <c r="F30" s="12"/>
      <c r="G30" s="12"/>
      <c r="H30" s="11"/>
      <c r="I30" s="12"/>
      <c r="J30" s="12"/>
    </row>
    <row r="31" spans="1:10" ht="12.75">
      <c r="A31" s="2" t="s">
        <v>40</v>
      </c>
      <c r="B31" s="189">
        <v>607</v>
      </c>
      <c r="C31" s="190">
        <v>1165</v>
      </c>
      <c r="D31" s="186">
        <f>SUM(B31:C31)</f>
        <v>1772</v>
      </c>
      <c r="E31" s="11">
        <v>49</v>
      </c>
      <c r="F31" s="12">
        <v>326</v>
      </c>
      <c r="G31" s="12">
        <f>SUM(E31:F31)</f>
        <v>375</v>
      </c>
      <c r="H31" s="11">
        <f aca="true" t="shared" si="6" ref="H31:I34">SUM(B31,E31)</f>
        <v>656</v>
      </c>
      <c r="I31" s="12">
        <f t="shared" si="6"/>
        <v>1491</v>
      </c>
      <c r="J31" s="12">
        <f>SUM(H31:I31)</f>
        <v>2147</v>
      </c>
    </row>
    <row r="32" spans="1:10" ht="12.75">
      <c r="A32" s="2" t="s">
        <v>8</v>
      </c>
      <c r="B32" s="189">
        <v>1451</v>
      </c>
      <c r="C32" s="190">
        <v>2865</v>
      </c>
      <c r="D32" s="186">
        <f>SUM(B32:C32)</f>
        <v>4316</v>
      </c>
      <c r="E32" s="11">
        <v>135</v>
      </c>
      <c r="F32" s="12">
        <v>648</v>
      </c>
      <c r="G32" s="12">
        <f>SUM(E32:F32)</f>
        <v>783</v>
      </c>
      <c r="H32" s="11">
        <f t="shared" si="6"/>
        <v>1586</v>
      </c>
      <c r="I32" s="12">
        <f t="shared" si="6"/>
        <v>3513</v>
      </c>
      <c r="J32" s="12">
        <f>SUM(H32:I32)</f>
        <v>5099</v>
      </c>
    </row>
    <row r="33" spans="1:10" ht="12.75">
      <c r="A33" s="2" t="s">
        <v>9</v>
      </c>
      <c r="B33" s="189">
        <v>53</v>
      </c>
      <c r="C33" s="190">
        <v>56</v>
      </c>
      <c r="D33" s="186">
        <f>SUM(B33:C33)</f>
        <v>109</v>
      </c>
      <c r="E33" s="13">
        <v>4</v>
      </c>
      <c r="F33" s="12">
        <v>12</v>
      </c>
      <c r="G33" s="12">
        <f>SUM(E33:F33)</f>
        <v>16</v>
      </c>
      <c r="H33" s="13">
        <f t="shared" si="6"/>
        <v>57</v>
      </c>
      <c r="I33" s="12">
        <f t="shared" si="6"/>
        <v>68</v>
      </c>
      <c r="J33" s="12">
        <f>SUM(H33:I33)</f>
        <v>125</v>
      </c>
    </row>
    <row r="34" spans="1:10" ht="12.75">
      <c r="A34" s="2" t="s">
        <v>10</v>
      </c>
      <c r="B34" s="192">
        <v>285</v>
      </c>
      <c r="C34" s="193">
        <v>478</v>
      </c>
      <c r="D34" s="187">
        <f>SUM(B34:C34)</f>
        <v>763</v>
      </c>
      <c r="E34" s="11">
        <v>21</v>
      </c>
      <c r="F34" s="12">
        <v>107</v>
      </c>
      <c r="G34" s="12">
        <f>SUM(E34:F34)</f>
        <v>128</v>
      </c>
      <c r="H34" s="11">
        <f t="shared" si="6"/>
        <v>306</v>
      </c>
      <c r="I34" s="12">
        <f t="shared" si="6"/>
        <v>585</v>
      </c>
      <c r="J34" s="12">
        <f>SUM(H34:I34)</f>
        <v>891</v>
      </c>
    </row>
    <row r="35" spans="1:10" s="17" customFormat="1" ht="12.75">
      <c r="A35" s="19" t="s">
        <v>4</v>
      </c>
      <c r="B35" s="15">
        <f aca="true" t="shared" si="7" ref="B35:J35">SUM(B31:B34)</f>
        <v>2396</v>
      </c>
      <c r="C35" s="16">
        <f t="shared" si="7"/>
        <v>4564</v>
      </c>
      <c r="D35" s="16">
        <f t="shared" si="7"/>
        <v>6960</v>
      </c>
      <c r="E35" s="15">
        <f t="shared" si="7"/>
        <v>209</v>
      </c>
      <c r="F35" s="16">
        <f t="shared" si="7"/>
        <v>1093</v>
      </c>
      <c r="G35" s="16">
        <f t="shared" si="7"/>
        <v>1302</v>
      </c>
      <c r="H35" s="15">
        <f t="shared" si="7"/>
        <v>2605</v>
      </c>
      <c r="I35" s="16">
        <f t="shared" si="7"/>
        <v>5657</v>
      </c>
      <c r="J35" s="16">
        <f t="shared" si="7"/>
        <v>8262</v>
      </c>
    </row>
    <row r="36" spans="1:10" s="17" customFormat="1" ht="12.75">
      <c r="A36" s="19"/>
      <c r="B36" s="20"/>
      <c r="C36" s="21"/>
      <c r="D36" s="21"/>
      <c r="E36" s="20"/>
      <c r="F36" s="21"/>
      <c r="G36" s="21"/>
      <c r="H36" s="20"/>
      <c r="I36" s="21"/>
      <c r="J36" s="21"/>
    </row>
    <row r="37" spans="1:10" s="17" customFormat="1" ht="12.75">
      <c r="A37" s="1" t="s">
        <v>116</v>
      </c>
      <c r="B37" s="20"/>
      <c r="C37" s="21"/>
      <c r="D37" s="21"/>
      <c r="E37" s="20"/>
      <c r="F37" s="21"/>
      <c r="G37" s="21"/>
      <c r="H37" s="20"/>
      <c r="I37" s="21"/>
      <c r="J37" s="21"/>
    </row>
    <row r="38" spans="1:10" s="17" customFormat="1" ht="12.75">
      <c r="A38" s="2" t="s">
        <v>40</v>
      </c>
      <c r="B38" s="13">
        <v>25</v>
      </c>
      <c r="C38" s="67">
        <v>174</v>
      </c>
      <c r="D38" s="67">
        <f>SUM(B38:C38)</f>
        <v>199</v>
      </c>
      <c r="E38" s="13">
        <v>0</v>
      </c>
      <c r="F38" s="67">
        <v>0</v>
      </c>
      <c r="G38" s="67">
        <f>SUM(E38:F38)</f>
        <v>0</v>
      </c>
      <c r="H38" s="13">
        <f aca="true" t="shared" si="8" ref="H38:I41">SUM(B38,E38)</f>
        <v>25</v>
      </c>
      <c r="I38" s="67">
        <f t="shared" si="8"/>
        <v>174</v>
      </c>
      <c r="J38" s="67">
        <f>SUM(H38:I38)</f>
        <v>199</v>
      </c>
    </row>
    <row r="39" spans="1:10" s="17" customFormat="1" ht="12.75">
      <c r="A39" s="2" t="s">
        <v>8</v>
      </c>
      <c r="B39" s="13">
        <v>115</v>
      </c>
      <c r="C39" s="67">
        <v>819</v>
      </c>
      <c r="D39" s="67">
        <f>SUM(B39:C39)</f>
        <v>934</v>
      </c>
      <c r="E39" s="13">
        <v>3</v>
      </c>
      <c r="F39" s="67">
        <v>16</v>
      </c>
      <c r="G39" s="67">
        <f>SUM(E39:F39)</f>
        <v>19</v>
      </c>
      <c r="H39" s="13">
        <f t="shared" si="8"/>
        <v>118</v>
      </c>
      <c r="I39" s="67">
        <f t="shared" si="8"/>
        <v>835</v>
      </c>
      <c r="J39" s="67">
        <f>SUM(H39:I39)</f>
        <v>953</v>
      </c>
    </row>
    <row r="40" spans="1:10" s="17" customFormat="1" ht="12.75">
      <c r="A40" s="2" t="s">
        <v>9</v>
      </c>
      <c r="B40" s="13">
        <v>20</v>
      </c>
      <c r="C40" s="67">
        <v>81</v>
      </c>
      <c r="D40" s="67">
        <f>SUM(B40:C40)</f>
        <v>101</v>
      </c>
      <c r="E40" s="13">
        <v>0</v>
      </c>
      <c r="F40" s="67">
        <v>0</v>
      </c>
      <c r="G40" s="67">
        <f>SUM(E40:F40)</f>
        <v>0</v>
      </c>
      <c r="H40" s="13">
        <f t="shared" si="8"/>
        <v>20</v>
      </c>
      <c r="I40" s="67">
        <f t="shared" si="8"/>
        <v>81</v>
      </c>
      <c r="J40" s="67">
        <f>SUM(H40:I40)</f>
        <v>101</v>
      </c>
    </row>
    <row r="41" spans="1:10" s="17" customFormat="1" ht="12.75">
      <c r="A41" s="2" t="s">
        <v>10</v>
      </c>
      <c r="B41" s="13">
        <v>3</v>
      </c>
      <c r="C41" s="67">
        <v>21</v>
      </c>
      <c r="D41" s="67">
        <f>SUM(B41:C41)</f>
        <v>24</v>
      </c>
      <c r="E41" s="13">
        <v>0</v>
      </c>
      <c r="F41" s="67">
        <v>0</v>
      </c>
      <c r="G41" s="67">
        <f>SUM(E41:F41)</f>
        <v>0</v>
      </c>
      <c r="H41" s="13">
        <f t="shared" si="8"/>
        <v>3</v>
      </c>
      <c r="I41" s="67">
        <f t="shared" si="8"/>
        <v>21</v>
      </c>
      <c r="J41" s="67">
        <f>SUM(H41:I41)</f>
        <v>24</v>
      </c>
    </row>
    <row r="42" spans="1:10" ht="12.75">
      <c r="A42" s="19" t="s">
        <v>4</v>
      </c>
      <c r="B42" s="69">
        <f aca="true" t="shared" si="9" ref="B42:J42">SUM(B38:B41)</f>
        <v>163</v>
      </c>
      <c r="C42" s="70">
        <f t="shared" si="9"/>
        <v>1095</v>
      </c>
      <c r="D42" s="206">
        <f t="shared" si="9"/>
        <v>1258</v>
      </c>
      <c r="E42" s="69">
        <f t="shared" si="9"/>
        <v>3</v>
      </c>
      <c r="F42" s="70">
        <f t="shared" si="9"/>
        <v>16</v>
      </c>
      <c r="G42" s="206">
        <f t="shared" si="9"/>
        <v>19</v>
      </c>
      <c r="H42" s="69">
        <f t="shared" si="9"/>
        <v>166</v>
      </c>
      <c r="I42" s="70">
        <f t="shared" si="9"/>
        <v>1111</v>
      </c>
      <c r="J42" s="70">
        <f t="shared" si="9"/>
        <v>1277</v>
      </c>
    </row>
    <row r="43" spans="1:10" ht="12.75">
      <c r="A43" s="19"/>
      <c r="B43" s="11"/>
      <c r="C43" s="12"/>
      <c r="D43" s="12"/>
      <c r="E43" s="11"/>
      <c r="F43" s="12"/>
      <c r="G43" s="12"/>
      <c r="H43" s="11"/>
      <c r="I43" s="12"/>
      <c r="J43" s="12"/>
    </row>
    <row r="44" spans="1:10" ht="12.75">
      <c r="A44" s="1" t="s">
        <v>14</v>
      </c>
      <c r="B44" s="11"/>
      <c r="C44" s="12"/>
      <c r="D44" s="12"/>
      <c r="E44" s="11"/>
      <c r="F44" s="12"/>
      <c r="G44" s="12"/>
      <c r="H44" s="11"/>
      <c r="I44" s="12"/>
      <c r="J44" s="12"/>
    </row>
    <row r="45" spans="1:10" s="17" customFormat="1" ht="12.75">
      <c r="A45" s="19" t="s">
        <v>4</v>
      </c>
      <c r="B45" s="20">
        <v>2686</v>
      </c>
      <c r="C45" s="21">
        <v>3596</v>
      </c>
      <c r="D45" s="21">
        <f>SUM(B45:C45)</f>
        <v>6282</v>
      </c>
      <c r="E45" s="20">
        <v>706</v>
      </c>
      <c r="F45" s="21">
        <v>1326</v>
      </c>
      <c r="G45" s="21">
        <f>SUM(E45:F45)</f>
        <v>2032</v>
      </c>
      <c r="H45" s="20">
        <f>SUM(B45,E45)</f>
        <v>3392</v>
      </c>
      <c r="I45" s="21">
        <f>SUM(C45,F45)</f>
        <v>4922</v>
      </c>
      <c r="J45" s="21">
        <f>SUM(H45:I45)</f>
        <v>8314</v>
      </c>
    </row>
    <row r="46" spans="1:10" s="17" customFormat="1" ht="12.75">
      <c r="A46" s="19"/>
      <c r="B46" s="20"/>
      <c r="C46" s="21"/>
      <c r="D46" s="21"/>
      <c r="E46" s="20"/>
      <c r="F46" s="21"/>
      <c r="G46" s="21"/>
      <c r="H46" s="20"/>
      <c r="I46" s="21"/>
      <c r="J46" s="21"/>
    </row>
    <row r="47" spans="1:10" s="17" customFormat="1" ht="12.75">
      <c r="A47" s="199" t="s">
        <v>46</v>
      </c>
      <c r="B47" s="20"/>
      <c r="C47" s="21"/>
      <c r="D47" s="21"/>
      <c r="E47" s="20"/>
      <c r="F47" s="21"/>
      <c r="G47" s="21"/>
      <c r="H47" s="20"/>
      <c r="I47" s="21"/>
      <c r="J47" s="21"/>
    </row>
    <row r="48" spans="1:10" s="17" customFormat="1" ht="12.75">
      <c r="A48" s="19" t="s">
        <v>4</v>
      </c>
      <c r="B48" s="20">
        <v>147</v>
      </c>
      <c r="C48" s="21">
        <v>747</v>
      </c>
      <c r="D48" s="21">
        <f>SUM(B48:C48)</f>
        <v>894</v>
      </c>
      <c r="E48" s="20">
        <v>9</v>
      </c>
      <c r="F48" s="21">
        <v>77</v>
      </c>
      <c r="G48" s="21">
        <f>SUM(E48:F48)</f>
        <v>86</v>
      </c>
      <c r="H48" s="20">
        <f>B48+E48</f>
        <v>156</v>
      </c>
      <c r="I48" s="21">
        <f>C48+F48</f>
        <v>824</v>
      </c>
      <c r="J48" s="21">
        <f>H48+I48</f>
        <v>980</v>
      </c>
    </row>
    <row r="49" spans="1:10" ht="12.75">
      <c r="A49" s="22"/>
      <c r="B49" s="23"/>
      <c r="C49" s="24"/>
      <c r="D49" s="24"/>
      <c r="E49" s="23"/>
      <c r="F49" s="24"/>
      <c r="G49" s="24"/>
      <c r="H49" s="23"/>
      <c r="I49" s="24"/>
      <c r="J49" s="24"/>
    </row>
    <row r="50" spans="1:10" ht="12.75">
      <c r="A50" s="1" t="s">
        <v>43</v>
      </c>
      <c r="B50" s="11"/>
      <c r="C50" s="12"/>
      <c r="D50" s="12"/>
      <c r="E50" s="11"/>
      <c r="F50" s="12"/>
      <c r="G50" s="12"/>
      <c r="H50" s="11"/>
      <c r="I50" s="12"/>
      <c r="J50" s="12"/>
    </row>
    <row r="51" spans="1:10" ht="12.75">
      <c r="A51" s="2" t="s">
        <v>40</v>
      </c>
      <c r="B51" s="11">
        <v>524</v>
      </c>
      <c r="C51" s="12">
        <v>1026</v>
      </c>
      <c r="D51" s="12">
        <f>SUM(B51:C51)</f>
        <v>1550</v>
      </c>
      <c r="E51" s="11">
        <v>37</v>
      </c>
      <c r="F51" s="12">
        <v>187</v>
      </c>
      <c r="G51" s="12">
        <f>SUM(E51:F51)</f>
        <v>224</v>
      </c>
      <c r="H51" s="11">
        <f aca="true" t="shared" si="10" ref="H51:I54">SUM(B51,E51)</f>
        <v>561</v>
      </c>
      <c r="I51" s="12">
        <f t="shared" si="10"/>
        <v>1213</v>
      </c>
      <c r="J51" s="12">
        <f>SUM(H51:I51)</f>
        <v>1774</v>
      </c>
    </row>
    <row r="52" spans="1:10" ht="12.75">
      <c r="A52" s="2" t="s">
        <v>8</v>
      </c>
      <c r="B52" s="11">
        <v>543</v>
      </c>
      <c r="C52" s="12">
        <v>1280</v>
      </c>
      <c r="D52" s="12">
        <f>SUM(B52:C52)</f>
        <v>1823</v>
      </c>
      <c r="E52" s="11">
        <v>45</v>
      </c>
      <c r="F52" s="12">
        <v>208</v>
      </c>
      <c r="G52" s="12">
        <f>SUM(E52:F52)</f>
        <v>253</v>
      </c>
      <c r="H52" s="11">
        <f t="shared" si="10"/>
        <v>588</v>
      </c>
      <c r="I52" s="12">
        <f t="shared" si="10"/>
        <v>1488</v>
      </c>
      <c r="J52" s="12">
        <f>SUM(H52:I52)</f>
        <v>2076</v>
      </c>
    </row>
    <row r="53" spans="1:10" ht="12.75">
      <c r="A53" s="2" t="s">
        <v>9</v>
      </c>
      <c r="B53" s="11">
        <v>187</v>
      </c>
      <c r="C53" s="12">
        <v>309</v>
      </c>
      <c r="D53" s="12">
        <f>SUM(B53:C53)</f>
        <v>496</v>
      </c>
      <c r="E53" s="11">
        <v>15</v>
      </c>
      <c r="F53" s="12">
        <v>51</v>
      </c>
      <c r="G53" s="12">
        <f>SUM(E53:F53)</f>
        <v>66</v>
      </c>
      <c r="H53" s="11">
        <f t="shared" si="10"/>
        <v>202</v>
      </c>
      <c r="I53" s="12">
        <f t="shared" si="10"/>
        <v>360</v>
      </c>
      <c r="J53" s="12">
        <f>SUM(H53:I53)</f>
        <v>562</v>
      </c>
    </row>
    <row r="54" spans="1:10" ht="12.75">
      <c r="A54" s="2" t="s">
        <v>10</v>
      </c>
      <c r="B54" s="11">
        <v>210</v>
      </c>
      <c r="C54" s="12">
        <v>468</v>
      </c>
      <c r="D54" s="12">
        <f>SUM(B54:C54)</f>
        <v>678</v>
      </c>
      <c r="E54" s="11">
        <v>14</v>
      </c>
      <c r="F54" s="12">
        <v>63</v>
      </c>
      <c r="G54" s="12">
        <f>SUM(E54:F54)</f>
        <v>77</v>
      </c>
      <c r="H54" s="11">
        <f t="shared" si="10"/>
        <v>224</v>
      </c>
      <c r="I54" s="12">
        <f t="shared" si="10"/>
        <v>531</v>
      </c>
      <c r="J54" s="12">
        <f>SUM(H54:I54)</f>
        <v>755</v>
      </c>
    </row>
    <row r="55" spans="1:10" s="17" customFormat="1" ht="12.75">
      <c r="A55" s="19" t="s">
        <v>4</v>
      </c>
      <c r="B55" s="15">
        <f aca="true" t="shared" si="11" ref="B55:J55">SUM(B51:B54)</f>
        <v>1464</v>
      </c>
      <c r="C55" s="16">
        <f t="shared" si="11"/>
        <v>3083</v>
      </c>
      <c r="D55" s="16">
        <f t="shared" si="11"/>
        <v>4547</v>
      </c>
      <c r="E55" s="15">
        <f t="shared" si="11"/>
        <v>111</v>
      </c>
      <c r="F55" s="16">
        <f t="shared" si="11"/>
        <v>509</v>
      </c>
      <c r="G55" s="16">
        <f t="shared" si="11"/>
        <v>620</v>
      </c>
      <c r="H55" s="15">
        <f t="shared" si="11"/>
        <v>1575</v>
      </c>
      <c r="I55" s="16">
        <f t="shared" si="11"/>
        <v>3592</v>
      </c>
      <c r="J55" s="16">
        <f t="shared" si="11"/>
        <v>5167</v>
      </c>
    </row>
    <row r="56" spans="1:10" ht="12.75">
      <c r="A56" s="2"/>
      <c r="B56" s="11"/>
      <c r="C56" s="12"/>
      <c r="D56" s="12"/>
      <c r="E56" s="11"/>
      <c r="F56" s="12"/>
      <c r="G56" s="12"/>
      <c r="H56" s="11"/>
      <c r="I56" s="12"/>
      <c r="J56" s="12"/>
    </row>
    <row r="57" spans="1:10" ht="12.75">
      <c r="A57" s="1" t="s">
        <v>44</v>
      </c>
      <c r="B57" s="11"/>
      <c r="C57" s="12"/>
      <c r="D57" s="12"/>
      <c r="E57" s="11"/>
      <c r="F57" s="12"/>
      <c r="G57" s="12"/>
      <c r="H57" s="11"/>
      <c r="I57" s="12"/>
      <c r="J57" s="12"/>
    </row>
    <row r="58" spans="1:10" ht="12.75">
      <c r="A58" s="2" t="s">
        <v>40</v>
      </c>
      <c r="B58" s="11">
        <v>120</v>
      </c>
      <c r="C58" s="12">
        <v>138</v>
      </c>
      <c r="D58" s="12">
        <f>SUM(B58:C58)</f>
        <v>258</v>
      </c>
      <c r="E58" s="11">
        <v>2</v>
      </c>
      <c r="F58" s="12">
        <v>10</v>
      </c>
      <c r="G58" s="12">
        <f>SUM(E58:F58)</f>
        <v>12</v>
      </c>
      <c r="H58" s="11">
        <f aca="true" t="shared" si="12" ref="H58:I61">SUM(B58,E58)</f>
        <v>122</v>
      </c>
      <c r="I58" s="12">
        <f t="shared" si="12"/>
        <v>148</v>
      </c>
      <c r="J58" s="12">
        <f>SUM(H58:I58)</f>
        <v>270</v>
      </c>
    </row>
    <row r="59" spans="1:10" ht="12.75">
      <c r="A59" s="2" t="s">
        <v>8</v>
      </c>
      <c r="B59" s="11">
        <v>163</v>
      </c>
      <c r="C59" s="12">
        <v>197</v>
      </c>
      <c r="D59" s="12">
        <f>SUM(B59:C59)</f>
        <v>360</v>
      </c>
      <c r="E59" s="11">
        <v>3</v>
      </c>
      <c r="F59" s="12">
        <v>13</v>
      </c>
      <c r="G59" s="12">
        <f>SUM(E59:F59)</f>
        <v>16</v>
      </c>
      <c r="H59" s="11">
        <f t="shared" si="12"/>
        <v>166</v>
      </c>
      <c r="I59" s="12">
        <f t="shared" si="12"/>
        <v>210</v>
      </c>
      <c r="J59" s="12">
        <f>SUM(H59:I59)</f>
        <v>376</v>
      </c>
    </row>
    <row r="60" spans="1:10" ht="12.75">
      <c r="A60" s="2" t="s">
        <v>9</v>
      </c>
      <c r="B60" s="11">
        <v>38</v>
      </c>
      <c r="C60" s="12">
        <v>46</v>
      </c>
      <c r="D60" s="12">
        <f>SUM(B60:C60)</f>
        <v>84</v>
      </c>
      <c r="E60" s="11">
        <v>1</v>
      </c>
      <c r="F60" s="12">
        <v>4</v>
      </c>
      <c r="G60" s="12">
        <f>SUM(E60:F60)</f>
        <v>5</v>
      </c>
      <c r="H60" s="11">
        <f t="shared" si="12"/>
        <v>39</v>
      </c>
      <c r="I60" s="12">
        <f t="shared" si="12"/>
        <v>50</v>
      </c>
      <c r="J60" s="12">
        <f>SUM(H60:I60)</f>
        <v>89</v>
      </c>
    </row>
    <row r="61" spans="1:10" ht="12.75">
      <c r="A61" s="2" t="s">
        <v>10</v>
      </c>
      <c r="B61" s="11">
        <v>30</v>
      </c>
      <c r="C61" s="12">
        <v>32</v>
      </c>
      <c r="D61" s="12">
        <f>SUM(B61:C61)</f>
        <v>62</v>
      </c>
      <c r="E61" s="11">
        <v>0</v>
      </c>
      <c r="F61" s="12">
        <v>9</v>
      </c>
      <c r="G61" s="12">
        <f>SUM(E61:F61)</f>
        <v>9</v>
      </c>
      <c r="H61" s="11">
        <f t="shared" si="12"/>
        <v>30</v>
      </c>
      <c r="I61" s="12">
        <f t="shared" si="12"/>
        <v>41</v>
      </c>
      <c r="J61" s="12">
        <f>SUM(H61:I61)</f>
        <v>71</v>
      </c>
    </row>
    <row r="62" spans="1:10" s="17" customFormat="1" ht="12.75">
      <c r="A62" s="19" t="s">
        <v>4</v>
      </c>
      <c r="B62" s="15">
        <f aca="true" t="shared" si="13" ref="B62:J62">SUM(B58:B61)</f>
        <v>351</v>
      </c>
      <c r="C62" s="16">
        <f t="shared" si="13"/>
        <v>413</v>
      </c>
      <c r="D62" s="16">
        <f t="shared" si="13"/>
        <v>764</v>
      </c>
      <c r="E62" s="15">
        <f t="shared" si="13"/>
        <v>6</v>
      </c>
      <c r="F62" s="16">
        <f t="shared" si="13"/>
        <v>36</v>
      </c>
      <c r="G62" s="16">
        <f t="shared" si="13"/>
        <v>42</v>
      </c>
      <c r="H62" s="15">
        <f t="shared" si="13"/>
        <v>357</v>
      </c>
      <c r="I62" s="16">
        <f t="shared" si="13"/>
        <v>449</v>
      </c>
      <c r="J62" s="16">
        <f t="shared" si="13"/>
        <v>806</v>
      </c>
    </row>
    <row r="63" spans="1:10" ht="12.75">
      <c r="A63" s="2"/>
      <c r="B63" s="11"/>
      <c r="C63" s="12"/>
      <c r="D63" s="12"/>
      <c r="E63" s="11"/>
      <c r="F63" s="12"/>
      <c r="G63" s="12"/>
      <c r="H63" s="11"/>
      <c r="I63" s="12"/>
      <c r="J63" s="12"/>
    </row>
    <row r="64" spans="1:10" ht="12.75">
      <c r="A64" s="1" t="s">
        <v>15</v>
      </c>
      <c r="B64" s="11"/>
      <c r="C64" s="12"/>
      <c r="D64" s="12"/>
      <c r="E64" s="11"/>
      <c r="F64" s="12"/>
      <c r="G64" s="12"/>
      <c r="H64" s="11"/>
      <c r="I64" s="12"/>
      <c r="J64" s="12"/>
    </row>
    <row r="65" spans="1:10" ht="12.75">
      <c r="A65" s="2" t="s">
        <v>40</v>
      </c>
      <c r="B65" s="11">
        <v>159</v>
      </c>
      <c r="C65" s="12">
        <v>188</v>
      </c>
      <c r="D65" s="12">
        <f>SUM(B65:C65)</f>
        <v>347</v>
      </c>
      <c r="E65" s="11">
        <v>10</v>
      </c>
      <c r="F65" s="12">
        <v>12</v>
      </c>
      <c r="G65" s="12">
        <f>SUM(E65:F65)</f>
        <v>22</v>
      </c>
      <c r="H65" s="11">
        <f aca="true" t="shared" si="14" ref="H65:I68">SUM(B65,E65)</f>
        <v>169</v>
      </c>
      <c r="I65" s="12">
        <f t="shared" si="14"/>
        <v>200</v>
      </c>
      <c r="J65" s="12">
        <f>SUM(H65:I65)</f>
        <v>369</v>
      </c>
    </row>
    <row r="66" spans="1:10" ht="12.75">
      <c r="A66" s="2" t="s">
        <v>8</v>
      </c>
      <c r="B66" s="11">
        <v>15</v>
      </c>
      <c r="C66" s="12">
        <v>25</v>
      </c>
      <c r="D66" s="12">
        <f>SUM(B66:C66)</f>
        <v>40</v>
      </c>
      <c r="E66" s="11">
        <v>1</v>
      </c>
      <c r="F66" s="12">
        <v>3</v>
      </c>
      <c r="G66" s="12">
        <f>SUM(E66:F66)</f>
        <v>4</v>
      </c>
      <c r="H66" s="11">
        <f t="shared" si="14"/>
        <v>16</v>
      </c>
      <c r="I66" s="12">
        <f t="shared" si="14"/>
        <v>28</v>
      </c>
      <c r="J66" s="12">
        <f>SUM(H66:I66)</f>
        <v>44</v>
      </c>
    </row>
    <row r="67" spans="1:10" ht="12.75">
      <c r="A67" s="2" t="s">
        <v>9</v>
      </c>
      <c r="B67" s="11">
        <v>0</v>
      </c>
      <c r="C67" s="12">
        <v>0</v>
      </c>
      <c r="D67" s="12">
        <f>SUM(B67:C67)</f>
        <v>0</v>
      </c>
      <c r="E67" s="11">
        <v>0</v>
      </c>
      <c r="F67" s="12">
        <v>0</v>
      </c>
      <c r="G67" s="12">
        <f>SUM(E67:F67)</f>
        <v>0</v>
      </c>
      <c r="H67" s="11">
        <f t="shared" si="14"/>
        <v>0</v>
      </c>
      <c r="I67" s="12">
        <f t="shared" si="14"/>
        <v>0</v>
      </c>
      <c r="J67" s="12">
        <f>SUM(H67:I67)</f>
        <v>0</v>
      </c>
    </row>
    <row r="68" spans="1:10" ht="12.75">
      <c r="A68" s="22" t="s">
        <v>10</v>
      </c>
      <c r="B68" s="11">
        <v>1544</v>
      </c>
      <c r="C68" s="25">
        <v>2130</v>
      </c>
      <c r="D68" s="25">
        <f>SUM(B68:C68)</f>
        <v>3674</v>
      </c>
      <c r="E68" s="11">
        <v>45</v>
      </c>
      <c r="F68" s="25">
        <v>152</v>
      </c>
      <c r="G68" s="25">
        <f>SUM(E68:F68)</f>
        <v>197</v>
      </c>
      <c r="H68" s="11">
        <f t="shared" si="14"/>
        <v>1589</v>
      </c>
      <c r="I68" s="25">
        <f t="shared" si="14"/>
        <v>2282</v>
      </c>
      <c r="J68" s="25">
        <f>SUM(H68:I68)</f>
        <v>3871</v>
      </c>
    </row>
    <row r="69" spans="1:10" s="17" customFormat="1" ht="12.75">
      <c r="A69" s="19" t="s">
        <v>4</v>
      </c>
      <c r="B69" s="15">
        <f aca="true" t="shared" si="15" ref="B69:J69">SUM(B65:B68)</f>
        <v>1718</v>
      </c>
      <c r="C69" s="16">
        <f t="shared" si="15"/>
        <v>2343</v>
      </c>
      <c r="D69" s="16">
        <f t="shared" si="15"/>
        <v>4061</v>
      </c>
      <c r="E69" s="15">
        <f t="shared" si="15"/>
        <v>56</v>
      </c>
      <c r="F69" s="16">
        <f t="shared" si="15"/>
        <v>167</v>
      </c>
      <c r="G69" s="16">
        <f t="shared" si="15"/>
        <v>223</v>
      </c>
      <c r="H69" s="15">
        <f t="shared" si="15"/>
        <v>1774</v>
      </c>
      <c r="I69" s="16">
        <f t="shared" si="15"/>
        <v>2510</v>
      </c>
      <c r="J69" s="16">
        <f t="shared" si="15"/>
        <v>4284</v>
      </c>
    </row>
    <row r="70" spans="1:10" ht="12.75">
      <c r="A70" s="2"/>
      <c r="B70" s="11"/>
      <c r="C70" s="12"/>
      <c r="D70" s="12"/>
      <c r="E70" s="11"/>
      <c r="F70" s="12"/>
      <c r="G70" s="12"/>
      <c r="H70" s="11"/>
      <c r="I70" s="12"/>
      <c r="J70" s="12"/>
    </row>
    <row r="71" spans="1:10" ht="12.75">
      <c r="A71" s="1" t="s">
        <v>117</v>
      </c>
      <c r="B71" s="11"/>
      <c r="C71" s="12"/>
      <c r="D71" s="12"/>
      <c r="E71" s="11"/>
      <c r="F71" s="12"/>
      <c r="G71" s="12"/>
      <c r="H71" s="11"/>
      <c r="I71" s="12"/>
      <c r="J71" s="12"/>
    </row>
    <row r="72" spans="1:12" ht="12.75">
      <c r="A72" s="2" t="s">
        <v>40</v>
      </c>
      <c r="B72" s="11">
        <v>0</v>
      </c>
      <c r="C72" s="12">
        <v>0</v>
      </c>
      <c r="D72" s="12">
        <f>SUM(B72:C72)</f>
        <v>0</v>
      </c>
      <c r="E72" s="11">
        <v>422</v>
      </c>
      <c r="F72" s="12">
        <v>1653</v>
      </c>
      <c r="G72" s="12">
        <f>SUM(E72:F72)</f>
        <v>2075</v>
      </c>
      <c r="H72" s="11">
        <f aca="true" t="shared" si="16" ref="H72:I76">SUM(B72,E72)</f>
        <v>422</v>
      </c>
      <c r="I72" s="12">
        <f t="shared" si="16"/>
        <v>1653</v>
      </c>
      <c r="J72" s="12">
        <f>SUM(H72:I72)</f>
        <v>2075</v>
      </c>
      <c r="K72" s="12"/>
      <c r="L72" s="12"/>
    </row>
    <row r="73" spans="1:12" ht="12.75">
      <c r="A73" s="2" t="s">
        <v>8</v>
      </c>
      <c r="B73" s="11">
        <v>0</v>
      </c>
      <c r="C73" s="12">
        <v>0</v>
      </c>
      <c r="D73" s="12">
        <f>SUM(B73:C73)</f>
        <v>0</v>
      </c>
      <c r="E73" s="11">
        <v>464</v>
      </c>
      <c r="F73" s="12">
        <v>1951</v>
      </c>
      <c r="G73" s="12">
        <f>SUM(E73:F73)</f>
        <v>2415</v>
      </c>
      <c r="H73" s="11">
        <f t="shared" si="16"/>
        <v>464</v>
      </c>
      <c r="I73" s="12">
        <f t="shared" si="16"/>
        <v>1951</v>
      </c>
      <c r="J73" s="12">
        <f>SUM(H73:I73)</f>
        <v>2415</v>
      </c>
      <c r="K73" s="12"/>
      <c r="L73" s="12"/>
    </row>
    <row r="74" spans="1:12" ht="12.75">
      <c r="A74" s="2" t="s">
        <v>9</v>
      </c>
      <c r="B74" s="11">
        <v>0</v>
      </c>
      <c r="C74" s="12">
        <v>0</v>
      </c>
      <c r="D74" s="12">
        <f>SUM(B74:C74)</f>
        <v>0</v>
      </c>
      <c r="E74" s="11">
        <v>13</v>
      </c>
      <c r="F74" s="12">
        <v>52</v>
      </c>
      <c r="G74" s="12">
        <f>SUM(E74:F74)</f>
        <v>65</v>
      </c>
      <c r="H74" s="11">
        <f t="shared" si="16"/>
        <v>13</v>
      </c>
      <c r="I74" s="12">
        <f t="shared" si="16"/>
        <v>52</v>
      </c>
      <c r="J74" s="12">
        <f>SUM(H74:I74)</f>
        <v>65</v>
      </c>
      <c r="K74" s="12"/>
      <c r="L74" s="12"/>
    </row>
    <row r="75" spans="1:10" ht="12.75">
      <c r="A75" s="22" t="s">
        <v>10</v>
      </c>
      <c r="B75" s="11">
        <v>0</v>
      </c>
      <c r="C75" s="25">
        <v>0</v>
      </c>
      <c r="D75" s="25">
        <f>SUM(B75:C75)</f>
        <v>0</v>
      </c>
      <c r="E75" s="11">
        <v>62</v>
      </c>
      <c r="F75" s="25">
        <v>203</v>
      </c>
      <c r="G75" s="25">
        <f>SUM(E75:F75)</f>
        <v>265</v>
      </c>
      <c r="H75" s="11">
        <f t="shared" si="16"/>
        <v>62</v>
      </c>
      <c r="I75" s="25">
        <f t="shared" si="16"/>
        <v>203</v>
      </c>
      <c r="J75" s="25">
        <f>SUM(H75:I75)</f>
        <v>265</v>
      </c>
    </row>
    <row r="76" spans="1:10" ht="12.75">
      <c r="A76" s="22" t="s">
        <v>16</v>
      </c>
      <c r="B76" s="11">
        <v>0</v>
      </c>
      <c r="C76" s="25">
        <v>0</v>
      </c>
      <c r="D76" s="25">
        <f>SUM(B76:C76)</f>
        <v>0</v>
      </c>
      <c r="E76" s="11">
        <v>155</v>
      </c>
      <c r="F76" s="25">
        <v>154</v>
      </c>
      <c r="G76" s="25">
        <f>SUM(E76:F76)</f>
        <v>309</v>
      </c>
      <c r="H76" s="11">
        <f t="shared" si="16"/>
        <v>155</v>
      </c>
      <c r="I76" s="25">
        <f t="shared" si="16"/>
        <v>154</v>
      </c>
      <c r="J76" s="25">
        <f>SUM(H76:I76)</f>
        <v>309</v>
      </c>
    </row>
    <row r="77" spans="1:10" s="17" customFormat="1" ht="12.75">
      <c r="A77" s="19" t="s">
        <v>4</v>
      </c>
      <c r="B77" s="15">
        <f>SUM(B72:B76)</f>
        <v>0</v>
      </c>
      <c r="C77" s="16">
        <f aca="true" t="shared" si="17" ref="C77:J77">SUM(C72:C76)</f>
        <v>0</v>
      </c>
      <c r="D77" s="16">
        <f t="shared" si="17"/>
        <v>0</v>
      </c>
      <c r="E77" s="15">
        <f t="shared" si="17"/>
        <v>1116</v>
      </c>
      <c r="F77" s="16">
        <f t="shared" si="17"/>
        <v>4013</v>
      </c>
      <c r="G77" s="16">
        <f t="shared" si="17"/>
        <v>5129</v>
      </c>
      <c r="H77" s="15">
        <f t="shared" si="17"/>
        <v>1116</v>
      </c>
      <c r="I77" s="16">
        <f t="shared" si="17"/>
        <v>4013</v>
      </c>
      <c r="J77" s="16">
        <f t="shared" si="17"/>
        <v>5129</v>
      </c>
    </row>
    <row r="78" spans="1:10" s="17" customFormat="1" ht="12.75" customHeight="1">
      <c r="A78" s="19"/>
      <c r="B78" s="20"/>
      <c r="C78" s="21"/>
      <c r="D78" s="21"/>
      <c r="E78" s="20"/>
      <c r="F78" s="21"/>
      <c r="G78" s="21"/>
      <c r="H78" s="20"/>
      <c r="I78" s="21"/>
      <c r="J78" s="21"/>
    </row>
    <row r="79" spans="1:10" ht="27.75" customHeight="1">
      <c r="A79" s="200" t="s">
        <v>80</v>
      </c>
      <c r="B79" s="23">
        <f>SUM(B77,B69,B62,B55,B45,B42,B35,B28,B21,B14,B48)</f>
        <v>38004</v>
      </c>
      <c r="C79" s="24">
        <f aca="true" t="shared" si="18" ref="C79:J79">SUM(C77,C69,C62,C55,C45,C42,C35,C28,C21,C14,C48)</f>
        <v>98265</v>
      </c>
      <c r="D79" s="24">
        <f t="shared" si="18"/>
        <v>136269</v>
      </c>
      <c r="E79" s="23">
        <f t="shared" si="18"/>
        <v>4715</v>
      </c>
      <c r="F79" s="24">
        <f t="shared" si="18"/>
        <v>18226</v>
      </c>
      <c r="G79" s="201">
        <f t="shared" si="18"/>
        <v>22941</v>
      </c>
      <c r="H79" s="23">
        <f t="shared" si="18"/>
        <v>42719</v>
      </c>
      <c r="I79" s="24">
        <f t="shared" si="18"/>
        <v>116491</v>
      </c>
      <c r="J79" s="24">
        <f t="shared" si="18"/>
        <v>159210</v>
      </c>
    </row>
    <row r="80" spans="1:10" ht="12.75">
      <c r="A80" s="22"/>
      <c r="B80" s="25"/>
      <c r="C80" s="25"/>
      <c r="D80" s="25"/>
      <c r="E80" s="25"/>
      <c r="F80" s="25"/>
      <c r="G80" s="25"/>
      <c r="H80" s="25"/>
      <c r="I80" s="25"/>
      <c r="J80" s="25"/>
    </row>
    <row r="81" spans="1:10" ht="12.75">
      <c r="A81" s="173" t="s">
        <v>118</v>
      </c>
      <c r="B81" s="12"/>
      <c r="C81" s="12"/>
      <c r="D81" s="12"/>
      <c r="E81" s="12"/>
      <c r="F81" s="12"/>
      <c r="G81" s="12"/>
      <c r="H81" s="12"/>
      <c r="I81" s="12"/>
      <c r="J81" s="12"/>
    </row>
    <row r="82" spans="1:10" s="220" customFormat="1" ht="12.75">
      <c r="A82" s="221"/>
      <c r="B82" s="219"/>
      <c r="C82" s="219"/>
      <c r="D82" s="219"/>
      <c r="E82" s="219"/>
      <c r="F82" s="219"/>
      <c r="G82" s="219"/>
      <c r="H82" s="219"/>
      <c r="I82" s="219"/>
      <c r="J82" s="219"/>
    </row>
    <row r="83" spans="2:10" ht="12.75">
      <c r="B83" s="12"/>
      <c r="C83" s="12"/>
      <c r="D83" s="12"/>
      <c r="E83" s="12"/>
      <c r="F83" s="12"/>
      <c r="G83" s="12"/>
      <c r="H83" s="12"/>
      <c r="I83" s="12"/>
      <c r="J83" s="12"/>
    </row>
    <row r="84" spans="2:10" ht="12.75">
      <c r="B84" s="12"/>
      <c r="C84" s="12"/>
      <c r="D84" s="12"/>
      <c r="E84" s="12"/>
      <c r="F84" s="12"/>
      <c r="G84" s="12"/>
      <c r="H84" s="12"/>
      <c r="I84" s="12"/>
      <c r="J84" s="12"/>
    </row>
    <row r="85" spans="2:10" ht="12.75">
      <c r="B85" s="12"/>
      <c r="C85" s="12"/>
      <c r="D85" s="12"/>
      <c r="E85" s="12"/>
      <c r="F85" s="12"/>
      <c r="G85" s="12"/>
      <c r="H85" s="12"/>
      <c r="I85" s="12"/>
      <c r="J85" s="12"/>
    </row>
    <row r="86" spans="2:10" ht="12.75">
      <c r="B86" s="12"/>
      <c r="C86" s="12"/>
      <c r="D86" s="12"/>
      <c r="E86" s="12"/>
      <c r="F86" s="12"/>
      <c r="G86" s="12"/>
      <c r="H86" s="12"/>
      <c r="I86" s="12"/>
      <c r="J86" s="12"/>
    </row>
    <row r="87" spans="2:10" ht="12.75">
      <c r="B87" s="12"/>
      <c r="C87" s="12"/>
      <c r="D87" s="12"/>
      <c r="E87" s="12"/>
      <c r="F87" s="12"/>
      <c r="G87" s="12"/>
      <c r="H87" s="12"/>
      <c r="I87" s="12"/>
      <c r="J87" s="12"/>
    </row>
    <row r="88" spans="2:10" ht="12.75">
      <c r="B88" s="12"/>
      <c r="C88" s="12"/>
      <c r="D88" s="12"/>
      <c r="E88" s="12"/>
      <c r="F88" s="12"/>
      <c r="G88" s="12"/>
      <c r="H88" s="12"/>
      <c r="I88" s="12"/>
      <c r="J88" s="12"/>
    </row>
    <row r="89" spans="2:10" ht="12.75">
      <c r="B89" s="12"/>
      <c r="C89" s="12"/>
      <c r="D89" s="12"/>
      <c r="E89" s="12"/>
      <c r="F89" s="12"/>
      <c r="G89" s="12"/>
      <c r="H89" s="12"/>
      <c r="I89" s="12"/>
      <c r="J89" s="12"/>
    </row>
    <row r="90" spans="2:10" ht="12.75">
      <c r="B90" s="12"/>
      <c r="C90" s="12"/>
      <c r="D90" s="12"/>
      <c r="E90" s="12"/>
      <c r="F90" s="12"/>
      <c r="G90" s="12"/>
      <c r="H90" s="12"/>
      <c r="I90" s="12"/>
      <c r="J90" s="12"/>
    </row>
    <row r="91" spans="2:10" ht="12.75">
      <c r="B91" s="12"/>
      <c r="C91" s="12"/>
      <c r="D91" s="12"/>
      <c r="E91" s="12"/>
      <c r="F91" s="12"/>
      <c r="G91" s="12"/>
      <c r="H91" s="12"/>
      <c r="I91" s="12"/>
      <c r="J91" s="12"/>
    </row>
    <row r="92" spans="2:10" ht="12.75">
      <c r="B92" s="12"/>
      <c r="C92" s="12"/>
      <c r="D92" s="12"/>
      <c r="E92" s="12"/>
      <c r="F92" s="12"/>
      <c r="G92" s="12"/>
      <c r="H92" s="12"/>
      <c r="I92" s="12"/>
      <c r="J92" s="12"/>
    </row>
    <row r="93" spans="2:10" ht="12.75">
      <c r="B93" s="12"/>
      <c r="C93" s="12"/>
      <c r="D93" s="12"/>
      <c r="E93" s="12"/>
      <c r="F93" s="12"/>
      <c r="G93" s="12"/>
      <c r="H93" s="12"/>
      <c r="I93" s="12"/>
      <c r="J93" s="12"/>
    </row>
    <row r="94" spans="2:10" ht="12.75">
      <c r="B94" s="12"/>
      <c r="C94" s="12"/>
      <c r="D94" s="12"/>
      <c r="E94" s="12"/>
      <c r="F94" s="12"/>
      <c r="G94" s="12"/>
      <c r="H94" s="12"/>
      <c r="I94" s="12"/>
      <c r="J94" s="12"/>
    </row>
    <row r="95" spans="2:10" ht="12.75">
      <c r="B95" s="12"/>
      <c r="C95" s="12"/>
      <c r="D95" s="12"/>
      <c r="E95" s="12"/>
      <c r="F95" s="12"/>
      <c r="G95" s="12"/>
      <c r="H95" s="12"/>
      <c r="I95" s="12"/>
      <c r="J95" s="12"/>
    </row>
    <row r="96" spans="2:10" ht="12.75">
      <c r="B96" s="12"/>
      <c r="C96" s="12"/>
      <c r="D96" s="12"/>
      <c r="E96" s="12"/>
      <c r="F96" s="12"/>
      <c r="G96" s="12"/>
      <c r="H96" s="12"/>
      <c r="I96" s="12"/>
      <c r="J96" s="12"/>
    </row>
    <row r="97" spans="2:10" ht="12.75">
      <c r="B97" s="12"/>
      <c r="C97" s="12"/>
      <c r="D97" s="12"/>
      <c r="E97" s="12"/>
      <c r="F97" s="12"/>
      <c r="G97" s="12"/>
      <c r="H97" s="12"/>
      <c r="I97" s="12"/>
      <c r="J97" s="12"/>
    </row>
    <row r="98" spans="2:10" ht="12.75">
      <c r="B98" s="12"/>
      <c r="C98" s="12"/>
      <c r="D98" s="12"/>
      <c r="E98" s="12"/>
      <c r="F98" s="12"/>
      <c r="G98" s="12"/>
      <c r="H98" s="12"/>
      <c r="I98" s="12"/>
      <c r="J98" s="12"/>
    </row>
    <row r="99" spans="2:10" ht="12.75">
      <c r="B99" s="12"/>
      <c r="C99" s="12"/>
      <c r="D99" s="12"/>
      <c r="E99" s="12"/>
      <c r="F99" s="12"/>
      <c r="G99" s="12"/>
      <c r="H99" s="12"/>
      <c r="I99" s="12"/>
      <c r="J99" s="12"/>
    </row>
    <row r="100" spans="2:10" ht="12.75">
      <c r="B100" s="12"/>
      <c r="C100" s="12"/>
      <c r="D100" s="12"/>
      <c r="E100" s="12"/>
      <c r="F100" s="12"/>
      <c r="G100" s="12"/>
      <c r="H100" s="12"/>
      <c r="I100" s="12"/>
      <c r="J100" s="12"/>
    </row>
    <row r="101" spans="2:10" ht="12.75">
      <c r="B101" s="12"/>
      <c r="C101" s="12"/>
      <c r="D101" s="12"/>
      <c r="E101" s="12"/>
      <c r="F101" s="12"/>
      <c r="G101" s="12"/>
      <c r="H101" s="12"/>
      <c r="I101" s="12"/>
      <c r="J101" s="12"/>
    </row>
    <row r="102" spans="2:10" ht="12.75">
      <c r="B102" s="12"/>
      <c r="C102" s="12"/>
      <c r="D102" s="12"/>
      <c r="E102" s="12"/>
      <c r="F102" s="12"/>
      <c r="G102" s="12"/>
      <c r="H102" s="12"/>
      <c r="I102" s="12"/>
      <c r="J102" s="12"/>
    </row>
    <row r="103" spans="2:10" ht="12.75">
      <c r="B103" s="12"/>
      <c r="C103" s="12"/>
      <c r="D103" s="12"/>
      <c r="E103" s="12"/>
      <c r="F103" s="12"/>
      <c r="G103" s="12"/>
      <c r="H103" s="12"/>
      <c r="I103" s="12"/>
      <c r="J103" s="12"/>
    </row>
    <row r="104" spans="2:10" ht="12.75">
      <c r="B104" s="12"/>
      <c r="C104" s="12"/>
      <c r="D104" s="12"/>
      <c r="E104" s="12"/>
      <c r="F104" s="12"/>
      <c r="G104" s="12"/>
      <c r="H104" s="12"/>
      <c r="I104" s="12"/>
      <c r="J104" s="12"/>
    </row>
    <row r="105" spans="2:10" ht="12.75">
      <c r="B105" s="12"/>
      <c r="C105" s="12"/>
      <c r="D105" s="12"/>
      <c r="E105" s="12"/>
      <c r="F105" s="12"/>
      <c r="G105" s="12"/>
      <c r="H105" s="12"/>
      <c r="I105" s="12"/>
      <c r="J105" s="12"/>
    </row>
    <row r="106" spans="2:10" ht="12.75">
      <c r="B106" s="12"/>
      <c r="C106" s="12"/>
      <c r="D106" s="12"/>
      <c r="E106" s="12"/>
      <c r="F106" s="12"/>
      <c r="G106" s="12"/>
      <c r="H106" s="12"/>
      <c r="I106" s="12"/>
      <c r="J106" s="12"/>
    </row>
    <row r="107" spans="2:10" ht="12.75">
      <c r="B107" s="12"/>
      <c r="C107" s="12"/>
      <c r="D107" s="12"/>
      <c r="E107" s="12"/>
      <c r="F107" s="12"/>
      <c r="G107" s="12"/>
      <c r="H107" s="12"/>
      <c r="I107" s="12"/>
      <c r="J107" s="12"/>
    </row>
    <row r="108" spans="2:10" ht="12.75">
      <c r="B108" s="12"/>
      <c r="C108" s="12"/>
      <c r="D108" s="12"/>
      <c r="E108" s="12"/>
      <c r="F108" s="12"/>
      <c r="G108" s="12"/>
      <c r="H108" s="12"/>
      <c r="I108" s="12"/>
      <c r="J108" s="12"/>
    </row>
    <row r="109" spans="2:10" ht="12.75">
      <c r="B109" s="12"/>
      <c r="C109" s="12"/>
      <c r="D109" s="12"/>
      <c r="E109" s="12"/>
      <c r="F109" s="12"/>
      <c r="G109" s="12"/>
      <c r="H109" s="12"/>
      <c r="I109" s="12"/>
      <c r="J109" s="12"/>
    </row>
  </sheetData>
  <sheetProtection/>
  <mergeCells count="1">
    <mergeCell ref="A2:J2"/>
  </mergeCells>
  <printOptions horizontalCentered="1"/>
  <pageMargins left="0.1968503937007874" right="0.1968503937007874" top="0.5905511811023623" bottom="0.3937007874015748" header="0.5118110236220472" footer="0.5118110236220472"/>
  <pageSetup fitToHeight="1" fitToWidth="1" horizontalDpi="300" verticalDpi="300" orientation="portrait" paperSize="9" scale="73"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66"/>
  <sheetViews>
    <sheetView zoomScalePageLayoutView="0" workbookViewId="0" topLeftCell="A1">
      <selection activeCell="A65" sqref="A65"/>
    </sheetView>
  </sheetViews>
  <sheetFormatPr defaultColWidth="9.28125" defaultRowHeight="12.75"/>
  <cols>
    <col min="1" max="1" width="32.28125" style="27" customWidth="1"/>
    <col min="2" max="9" width="9.7109375" style="27" customWidth="1"/>
    <col min="10" max="16384" width="9.28125" style="27" customWidth="1"/>
  </cols>
  <sheetData>
    <row r="1" ht="12.75">
      <c r="A1" s="26" t="s">
        <v>98</v>
      </c>
    </row>
    <row r="2" spans="1:9" ht="12.75">
      <c r="A2" s="253" t="s">
        <v>17</v>
      </c>
      <c r="B2" s="253"/>
      <c r="C2" s="253"/>
      <c r="D2" s="253"/>
      <c r="E2" s="253"/>
      <c r="F2" s="253"/>
      <c r="G2" s="253"/>
      <c r="H2" s="253"/>
      <c r="I2" s="253"/>
    </row>
    <row r="3" spans="1:6" ht="12.75">
      <c r="A3" s="29"/>
      <c r="B3" s="30"/>
      <c r="C3" s="30"/>
      <c r="D3" s="30"/>
      <c r="E3" s="30"/>
      <c r="F3" s="30"/>
    </row>
    <row r="4" spans="1:9" ht="12.75">
      <c r="A4" s="252" t="s">
        <v>66</v>
      </c>
      <c r="B4" s="252"/>
      <c r="C4" s="252"/>
      <c r="D4" s="252"/>
      <c r="E4" s="252"/>
      <c r="F4" s="252"/>
      <c r="G4" s="252"/>
      <c r="H4" s="252"/>
      <c r="I4" s="252"/>
    </row>
    <row r="5" ht="13.5" thickBot="1">
      <c r="A5" s="28"/>
    </row>
    <row r="6" spans="1:9" ht="12.75">
      <c r="A6" s="31"/>
      <c r="B6" s="32"/>
      <c r="C6" s="32"/>
      <c r="D6" s="32"/>
      <c r="E6" s="32"/>
      <c r="F6" s="32"/>
      <c r="G6" s="32"/>
      <c r="H6" s="32"/>
      <c r="I6" s="32"/>
    </row>
    <row r="7" spans="1:9" s="137" customFormat="1" ht="12.75">
      <c r="A7" s="135"/>
      <c r="B7" s="136" t="s">
        <v>47</v>
      </c>
      <c r="C7" s="136" t="s">
        <v>63</v>
      </c>
      <c r="D7" s="216" t="s">
        <v>64</v>
      </c>
      <c r="E7" s="216" t="s">
        <v>65</v>
      </c>
      <c r="F7" s="216" t="s">
        <v>75</v>
      </c>
      <c r="G7" s="216" t="s">
        <v>76</v>
      </c>
      <c r="H7" s="216" t="s">
        <v>77</v>
      </c>
      <c r="I7" s="216" t="s">
        <v>101</v>
      </c>
    </row>
    <row r="8" spans="1:9" ht="12.75">
      <c r="A8" s="33"/>
      <c r="B8" s="34"/>
      <c r="C8" s="34"/>
      <c r="D8" s="34"/>
      <c r="E8" s="34"/>
      <c r="F8" s="34"/>
      <c r="G8" s="34"/>
      <c r="H8" s="34"/>
      <c r="I8" s="34"/>
    </row>
    <row r="9" spans="1:9" ht="12.75">
      <c r="A9" s="26"/>
      <c r="B9" s="35"/>
      <c r="C9" s="35"/>
      <c r="D9" s="35"/>
      <c r="E9" s="35"/>
      <c r="F9" s="35"/>
      <c r="G9" s="35"/>
      <c r="H9" s="35"/>
      <c r="I9" s="35"/>
    </row>
    <row r="10" spans="1:9" ht="12.75">
      <c r="A10" s="26" t="s">
        <v>7</v>
      </c>
      <c r="B10" s="34"/>
      <c r="C10" s="34"/>
      <c r="D10" s="34"/>
      <c r="E10" s="34"/>
      <c r="F10" s="34"/>
      <c r="G10" s="34"/>
      <c r="H10" s="34"/>
      <c r="I10" s="34"/>
    </row>
    <row r="11" spans="1:9" ht="12.75">
      <c r="A11" s="28" t="s">
        <v>18</v>
      </c>
      <c r="B11" s="36">
        <v>34239</v>
      </c>
      <c r="C11" s="36">
        <v>34376</v>
      </c>
      <c r="D11" s="36">
        <v>35352</v>
      </c>
      <c r="E11" s="36">
        <v>35704</v>
      </c>
      <c r="F11" s="36">
        <v>36951</v>
      </c>
      <c r="G11" s="36">
        <v>37339</v>
      </c>
      <c r="H11" s="36">
        <v>37835</v>
      </c>
      <c r="I11" s="36">
        <v>38122</v>
      </c>
    </row>
    <row r="12" spans="1:9" ht="12.75">
      <c r="A12" s="28" t="s">
        <v>19</v>
      </c>
      <c r="B12" s="36">
        <v>12567</v>
      </c>
      <c r="C12" s="36">
        <v>12435</v>
      </c>
      <c r="D12" s="36">
        <v>11142</v>
      </c>
      <c r="E12" s="36">
        <v>13429</v>
      </c>
      <c r="F12" s="36">
        <v>12800</v>
      </c>
      <c r="G12" s="36">
        <v>13111</v>
      </c>
      <c r="H12" s="36">
        <v>13411</v>
      </c>
      <c r="I12" s="36">
        <v>13679</v>
      </c>
    </row>
    <row r="13" spans="1:9" s="39" customFormat="1" ht="12.75">
      <c r="A13" s="37" t="s">
        <v>4</v>
      </c>
      <c r="B13" s="38">
        <f aca="true" t="shared" si="0" ref="B13:I13">SUM(B11:B12)</f>
        <v>46806</v>
      </c>
      <c r="C13" s="38">
        <f t="shared" si="0"/>
        <v>46811</v>
      </c>
      <c r="D13" s="38">
        <f t="shared" si="0"/>
        <v>46494</v>
      </c>
      <c r="E13" s="38">
        <f t="shared" si="0"/>
        <v>49133</v>
      </c>
      <c r="F13" s="38">
        <f t="shared" si="0"/>
        <v>49751</v>
      </c>
      <c r="G13" s="38">
        <f t="shared" si="0"/>
        <v>50450</v>
      </c>
      <c r="H13" s="38">
        <f t="shared" si="0"/>
        <v>51246</v>
      </c>
      <c r="I13" s="38">
        <f t="shared" si="0"/>
        <v>51801</v>
      </c>
    </row>
    <row r="14" spans="1:9" ht="12.75">
      <c r="A14" s="40"/>
      <c r="B14" s="36"/>
      <c r="C14" s="36"/>
      <c r="D14" s="36"/>
      <c r="E14" s="36"/>
      <c r="F14" s="36"/>
      <c r="G14" s="36"/>
      <c r="H14" s="36"/>
      <c r="I14" s="36"/>
    </row>
    <row r="15" spans="1:9" ht="12.75">
      <c r="A15" s="26" t="s">
        <v>11</v>
      </c>
      <c r="B15" s="36"/>
      <c r="C15" s="36"/>
      <c r="D15" s="36"/>
      <c r="E15" s="36"/>
      <c r="F15" s="36"/>
      <c r="G15" s="36"/>
      <c r="H15" s="36"/>
      <c r="I15" s="36"/>
    </row>
    <row r="16" spans="1:9" ht="12.75">
      <c r="A16" s="28" t="s">
        <v>18</v>
      </c>
      <c r="B16" s="36">
        <v>4292</v>
      </c>
      <c r="C16" s="36">
        <v>4422</v>
      </c>
      <c r="D16" s="36">
        <v>4644</v>
      </c>
      <c r="E16" s="36">
        <v>4711</v>
      </c>
      <c r="F16" s="36">
        <v>4724</v>
      </c>
      <c r="G16" s="36">
        <v>4711</v>
      </c>
      <c r="H16" s="36">
        <v>4693</v>
      </c>
      <c r="I16" s="36">
        <v>4613</v>
      </c>
    </row>
    <row r="17" spans="1:9" ht="12.75">
      <c r="A17" s="28" t="s">
        <v>19</v>
      </c>
      <c r="B17" s="36">
        <v>1713</v>
      </c>
      <c r="C17" s="36">
        <v>1686</v>
      </c>
      <c r="D17" s="36">
        <v>1473</v>
      </c>
      <c r="E17" s="36">
        <v>1514</v>
      </c>
      <c r="F17" s="36">
        <v>1525</v>
      </c>
      <c r="G17" s="36">
        <v>1538</v>
      </c>
      <c r="H17" s="36">
        <v>1534</v>
      </c>
      <c r="I17" s="36">
        <v>1534</v>
      </c>
    </row>
    <row r="18" spans="1:9" s="39" customFormat="1" ht="12.75">
      <c r="A18" s="37" t="s">
        <v>4</v>
      </c>
      <c r="B18" s="38">
        <f aca="true" t="shared" si="1" ref="B18:I18">SUM(B16:B17)</f>
        <v>6005</v>
      </c>
      <c r="C18" s="38">
        <f t="shared" si="1"/>
        <v>6108</v>
      </c>
      <c r="D18" s="38">
        <f t="shared" si="1"/>
        <v>6117</v>
      </c>
      <c r="E18" s="38">
        <f t="shared" si="1"/>
        <v>6225</v>
      </c>
      <c r="F18" s="38">
        <f t="shared" si="1"/>
        <v>6249</v>
      </c>
      <c r="G18" s="38">
        <f t="shared" si="1"/>
        <v>6249</v>
      </c>
      <c r="H18" s="38">
        <f t="shared" si="1"/>
        <v>6227</v>
      </c>
      <c r="I18" s="38">
        <f t="shared" si="1"/>
        <v>6147</v>
      </c>
    </row>
    <row r="19" spans="1:9" ht="12.75">
      <c r="A19" s="28"/>
      <c r="B19" s="36"/>
      <c r="C19" s="36"/>
      <c r="D19" s="36"/>
      <c r="E19" s="36"/>
      <c r="F19" s="36"/>
      <c r="G19" s="36"/>
      <c r="H19" s="36"/>
      <c r="I19" s="36"/>
    </row>
    <row r="20" spans="1:9" ht="12.75">
      <c r="A20" s="26" t="s">
        <v>12</v>
      </c>
      <c r="B20" s="36"/>
      <c r="C20" s="36"/>
      <c r="D20" s="36"/>
      <c r="E20" s="36"/>
      <c r="F20" s="36"/>
      <c r="G20" s="36"/>
      <c r="H20" s="36"/>
      <c r="I20" s="36"/>
    </row>
    <row r="21" spans="1:9" ht="12.75">
      <c r="A21" s="28" t="s">
        <v>18</v>
      </c>
      <c r="B21" s="36">
        <v>41614</v>
      </c>
      <c r="C21" s="36">
        <v>41638</v>
      </c>
      <c r="D21" s="36">
        <v>42782</v>
      </c>
      <c r="E21" s="36">
        <v>42150</v>
      </c>
      <c r="F21" s="36">
        <v>41545</v>
      </c>
      <c r="G21" s="36">
        <v>40983</v>
      </c>
      <c r="H21" s="36">
        <v>41092</v>
      </c>
      <c r="I21" s="36">
        <v>40453</v>
      </c>
    </row>
    <row r="22" spans="1:9" ht="12.75">
      <c r="A22" s="28" t="s">
        <v>19</v>
      </c>
      <c r="B22" s="36">
        <f>15208-237</f>
        <v>14971</v>
      </c>
      <c r="C22" s="36">
        <v>14144</v>
      </c>
      <c r="D22" s="36">
        <v>12241</v>
      </c>
      <c r="E22" s="36">
        <v>12410</v>
      </c>
      <c r="F22" s="36">
        <v>12546</v>
      </c>
      <c r="G22" s="36">
        <v>12716</v>
      </c>
      <c r="H22" s="36">
        <v>12549</v>
      </c>
      <c r="I22" s="36">
        <v>13102</v>
      </c>
    </row>
    <row r="23" spans="1:9" s="39" customFormat="1" ht="12.75">
      <c r="A23" s="37" t="s">
        <v>4</v>
      </c>
      <c r="B23" s="38">
        <f aca="true" t="shared" si="2" ref="B23:I23">SUM(B21:B22)</f>
        <v>56585</v>
      </c>
      <c r="C23" s="38">
        <f t="shared" si="2"/>
        <v>55782</v>
      </c>
      <c r="D23" s="38">
        <f t="shared" si="2"/>
        <v>55023</v>
      </c>
      <c r="E23" s="38">
        <f t="shared" si="2"/>
        <v>54560</v>
      </c>
      <c r="F23" s="38">
        <f t="shared" si="2"/>
        <v>54091</v>
      </c>
      <c r="G23" s="38">
        <f t="shared" si="2"/>
        <v>53699</v>
      </c>
      <c r="H23" s="38">
        <f t="shared" si="2"/>
        <v>53641</v>
      </c>
      <c r="I23" s="38">
        <f t="shared" si="2"/>
        <v>53555</v>
      </c>
    </row>
    <row r="24" spans="1:9" ht="12.75">
      <c r="A24" s="40"/>
      <c r="B24" s="36"/>
      <c r="C24" s="36"/>
      <c r="D24" s="36"/>
      <c r="E24" s="36"/>
      <c r="F24" s="36"/>
      <c r="G24" s="36"/>
      <c r="H24" s="36"/>
      <c r="I24" s="36"/>
    </row>
    <row r="25" spans="1:9" ht="12.75">
      <c r="A25" s="26" t="s">
        <v>13</v>
      </c>
      <c r="B25" s="36"/>
      <c r="C25" s="36"/>
      <c r="D25" s="36"/>
      <c r="E25" s="36"/>
      <c r="F25" s="36"/>
      <c r="G25" s="36"/>
      <c r="H25" s="36"/>
      <c r="I25" s="36"/>
    </row>
    <row r="26" spans="1:9" ht="12.75">
      <c r="A26" s="28" t="s">
        <v>18</v>
      </c>
      <c r="B26" s="36">
        <v>4112</v>
      </c>
      <c r="C26" s="36">
        <v>4256</v>
      </c>
      <c r="D26" s="36">
        <v>2322</v>
      </c>
      <c r="E26" s="36">
        <v>4656</v>
      </c>
      <c r="F26" s="36">
        <v>4815</v>
      </c>
      <c r="G26" s="36">
        <v>4903</v>
      </c>
      <c r="H26" s="36">
        <v>5018</v>
      </c>
      <c r="I26" s="36">
        <v>5062</v>
      </c>
    </row>
    <row r="27" spans="1:9" ht="12.75">
      <c r="A27" s="28" t="s">
        <v>19</v>
      </c>
      <c r="B27" s="36">
        <v>1809</v>
      </c>
      <c r="C27" s="36">
        <v>1891</v>
      </c>
      <c r="D27" s="36">
        <v>3979</v>
      </c>
      <c r="E27" s="36">
        <v>1850</v>
      </c>
      <c r="F27" s="36">
        <v>1902</v>
      </c>
      <c r="G27" s="36">
        <v>1920</v>
      </c>
      <c r="H27" s="36">
        <v>1912</v>
      </c>
      <c r="I27" s="36">
        <v>1898</v>
      </c>
    </row>
    <row r="28" spans="1:9" s="39" customFormat="1" ht="12.75">
      <c r="A28" s="37" t="s">
        <v>4</v>
      </c>
      <c r="B28" s="38">
        <f aca="true" t="shared" si="3" ref="B28:I28">SUM(B26:B27)</f>
        <v>5921</v>
      </c>
      <c r="C28" s="38">
        <f t="shared" si="3"/>
        <v>6147</v>
      </c>
      <c r="D28" s="38">
        <f t="shared" si="3"/>
        <v>6301</v>
      </c>
      <c r="E28" s="38">
        <f t="shared" si="3"/>
        <v>6506</v>
      </c>
      <c r="F28" s="38">
        <f t="shared" si="3"/>
        <v>6717</v>
      </c>
      <c r="G28" s="38">
        <f t="shared" si="3"/>
        <v>6823</v>
      </c>
      <c r="H28" s="38">
        <f t="shared" si="3"/>
        <v>6930</v>
      </c>
      <c r="I28" s="38">
        <f t="shared" si="3"/>
        <v>6960</v>
      </c>
    </row>
    <row r="29" spans="1:9" s="39" customFormat="1" ht="12.75">
      <c r="A29" s="37"/>
      <c r="B29" s="41"/>
      <c r="C29" s="41"/>
      <c r="D29" s="41"/>
      <c r="E29" s="41"/>
      <c r="F29" s="41"/>
      <c r="G29" s="41"/>
      <c r="H29" s="41"/>
      <c r="I29" s="41"/>
    </row>
    <row r="30" spans="1:9" s="39" customFormat="1" ht="12.75">
      <c r="A30" s="26" t="s">
        <v>116</v>
      </c>
      <c r="B30" s="41"/>
      <c r="C30" s="41"/>
      <c r="D30" s="41"/>
      <c r="E30" s="41"/>
      <c r="F30" s="41"/>
      <c r="G30" s="41"/>
      <c r="H30" s="41"/>
      <c r="I30" s="41"/>
    </row>
    <row r="31" spans="1:9" s="39" customFormat="1" ht="12.75">
      <c r="A31" s="28" t="s">
        <v>18</v>
      </c>
      <c r="B31" s="36">
        <v>568</v>
      </c>
      <c r="C31" s="36">
        <v>608</v>
      </c>
      <c r="D31" s="36">
        <v>669</v>
      </c>
      <c r="E31" s="36">
        <v>694</v>
      </c>
      <c r="F31" s="36">
        <v>767</v>
      </c>
      <c r="G31" s="36">
        <v>855</v>
      </c>
      <c r="H31" s="36">
        <v>903</v>
      </c>
      <c r="I31" s="36">
        <v>943</v>
      </c>
    </row>
    <row r="32" spans="1:9" s="39" customFormat="1" ht="12.75">
      <c r="A32" s="28" t="s">
        <v>19</v>
      </c>
      <c r="B32" s="36">
        <f>6+26+24+158+2+16+0+5</f>
        <v>237</v>
      </c>
      <c r="C32" s="36">
        <v>284</v>
      </c>
      <c r="D32" s="36">
        <v>290</v>
      </c>
      <c r="E32" s="36">
        <v>335</v>
      </c>
      <c r="F32" s="36">
        <v>356</v>
      </c>
      <c r="G32" s="36">
        <v>357</v>
      </c>
      <c r="H32" s="36">
        <v>339</v>
      </c>
      <c r="I32" s="36">
        <v>315</v>
      </c>
    </row>
    <row r="33" spans="1:9" s="39" customFormat="1" ht="12.75">
      <c r="A33" s="37" t="s">
        <v>4</v>
      </c>
      <c r="B33" s="38">
        <f aca="true" t="shared" si="4" ref="B33:G33">SUM(B31:B32)</f>
        <v>805</v>
      </c>
      <c r="C33" s="38">
        <f t="shared" si="4"/>
        <v>892</v>
      </c>
      <c r="D33" s="38">
        <f t="shared" si="4"/>
        <v>959</v>
      </c>
      <c r="E33" s="38">
        <f t="shared" si="4"/>
        <v>1029</v>
      </c>
      <c r="F33" s="38">
        <f t="shared" si="4"/>
        <v>1123</v>
      </c>
      <c r="G33" s="38">
        <f t="shared" si="4"/>
        <v>1212</v>
      </c>
      <c r="H33" s="38">
        <f>SUM(H31:H32)</f>
        <v>1242</v>
      </c>
      <c r="I33" s="38">
        <f>SUM(I31:I32)</f>
        <v>1258</v>
      </c>
    </row>
    <row r="34" spans="1:9" ht="12.75">
      <c r="A34" s="28"/>
      <c r="B34" s="36"/>
      <c r="C34" s="36"/>
      <c r="D34" s="36"/>
      <c r="E34" s="36"/>
      <c r="F34" s="36"/>
      <c r="G34" s="36"/>
      <c r="H34" s="36"/>
      <c r="I34" s="36"/>
    </row>
    <row r="35" spans="1:9" ht="12.75">
      <c r="A35" s="26" t="s">
        <v>14</v>
      </c>
      <c r="B35" s="36"/>
      <c r="C35" s="36"/>
      <c r="D35" s="36"/>
      <c r="E35" s="36"/>
      <c r="F35" s="36"/>
      <c r="G35" s="36"/>
      <c r="H35" s="36"/>
      <c r="I35" s="36"/>
    </row>
    <row r="36" spans="1:9" ht="12.75">
      <c r="A36" s="28" t="s">
        <v>18</v>
      </c>
      <c r="B36" s="36">
        <v>4749</v>
      </c>
      <c r="C36" s="36">
        <v>4756</v>
      </c>
      <c r="D36" s="36">
        <v>4681</v>
      </c>
      <c r="E36" s="36">
        <v>4662</v>
      </c>
      <c r="F36" s="36">
        <v>4069</v>
      </c>
      <c r="G36" s="36">
        <v>3838</v>
      </c>
      <c r="H36" s="36">
        <v>3884</v>
      </c>
      <c r="I36" s="36">
        <v>3757</v>
      </c>
    </row>
    <row r="37" spans="1:9" ht="12.75">
      <c r="A37" s="28" t="s">
        <v>19</v>
      </c>
      <c r="B37" s="36">
        <v>3159</v>
      </c>
      <c r="C37" s="36">
        <v>3056</v>
      </c>
      <c r="D37" s="36">
        <v>3009</v>
      </c>
      <c r="E37" s="36">
        <v>3026</v>
      </c>
      <c r="F37" s="36">
        <v>2527</v>
      </c>
      <c r="G37" s="36">
        <v>2479</v>
      </c>
      <c r="H37" s="36">
        <v>2418</v>
      </c>
      <c r="I37" s="36">
        <v>2525</v>
      </c>
    </row>
    <row r="38" spans="1:9" s="39" customFormat="1" ht="12.75">
      <c r="A38" s="37" t="s">
        <v>4</v>
      </c>
      <c r="B38" s="38">
        <f aca="true" t="shared" si="5" ref="B38:I38">SUM(B36:B37)</f>
        <v>7908</v>
      </c>
      <c r="C38" s="38">
        <f t="shared" si="5"/>
        <v>7812</v>
      </c>
      <c r="D38" s="38">
        <f t="shared" si="5"/>
        <v>7690</v>
      </c>
      <c r="E38" s="38">
        <f t="shared" si="5"/>
        <v>7688</v>
      </c>
      <c r="F38" s="38">
        <f t="shared" si="5"/>
        <v>6596</v>
      </c>
      <c r="G38" s="38">
        <f t="shared" si="5"/>
        <v>6317</v>
      </c>
      <c r="H38" s="38">
        <f t="shared" si="5"/>
        <v>6302</v>
      </c>
      <c r="I38" s="38">
        <f t="shared" si="5"/>
        <v>6282</v>
      </c>
    </row>
    <row r="39" spans="1:9" s="39" customFormat="1" ht="12.75">
      <c r="A39" s="37"/>
      <c r="B39" s="41"/>
      <c r="C39" s="41"/>
      <c r="D39" s="41"/>
      <c r="E39" s="41"/>
      <c r="F39" s="41"/>
      <c r="G39" s="41"/>
      <c r="H39" s="41"/>
      <c r="I39" s="41"/>
    </row>
    <row r="40" spans="1:9" s="39" customFormat="1" ht="12.75">
      <c r="A40" s="202" t="s">
        <v>46</v>
      </c>
      <c r="B40" s="41"/>
      <c r="C40" s="41"/>
      <c r="D40" s="41"/>
      <c r="E40" s="41"/>
      <c r="F40" s="41"/>
      <c r="G40" s="41"/>
      <c r="H40" s="41"/>
      <c r="I40" s="41"/>
    </row>
    <row r="41" spans="1:9" s="39" customFormat="1" ht="12.75">
      <c r="A41" s="28" t="s">
        <v>18</v>
      </c>
      <c r="B41" s="41">
        <v>0</v>
      </c>
      <c r="C41" s="41">
        <v>0</v>
      </c>
      <c r="D41" s="41">
        <v>0</v>
      </c>
      <c r="E41" s="41">
        <v>0</v>
      </c>
      <c r="F41" s="41">
        <v>0</v>
      </c>
      <c r="G41" s="41">
        <v>0</v>
      </c>
      <c r="H41" s="41">
        <v>0</v>
      </c>
      <c r="I41" s="41">
        <v>0</v>
      </c>
    </row>
    <row r="42" spans="1:9" s="39" customFormat="1" ht="12.75">
      <c r="A42" s="28" t="s">
        <v>19</v>
      </c>
      <c r="B42" s="36">
        <v>586</v>
      </c>
      <c r="C42" s="36">
        <v>595</v>
      </c>
      <c r="D42" s="36">
        <v>616</v>
      </c>
      <c r="E42" s="36">
        <v>632</v>
      </c>
      <c r="F42" s="36">
        <v>644</v>
      </c>
      <c r="G42" s="36">
        <v>742</v>
      </c>
      <c r="H42" s="36">
        <v>816</v>
      </c>
      <c r="I42" s="36">
        <v>894</v>
      </c>
    </row>
    <row r="43" spans="1:9" s="39" customFormat="1" ht="12.75">
      <c r="A43" s="37" t="s">
        <v>4</v>
      </c>
      <c r="B43" s="38">
        <f aca="true" t="shared" si="6" ref="B43:I43">B41+B42</f>
        <v>586</v>
      </c>
      <c r="C43" s="38">
        <f t="shared" si="6"/>
        <v>595</v>
      </c>
      <c r="D43" s="38">
        <f t="shared" si="6"/>
        <v>616</v>
      </c>
      <c r="E43" s="38">
        <f t="shared" si="6"/>
        <v>632</v>
      </c>
      <c r="F43" s="38">
        <f t="shared" si="6"/>
        <v>644</v>
      </c>
      <c r="G43" s="38">
        <f t="shared" si="6"/>
        <v>742</v>
      </c>
      <c r="H43" s="38">
        <f t="shared" si="6"/>
        <v>816</v>
      </c>
      <c r="I43" s="38">
        <f t="shared" si="6"/>
        <v>894</v>
      </c>
    </row>
    <row r="44" spans="1:9" ht="12.75">
      <c r="A44" s="28"/>
      <c r="B44" s="36"/>
      <c r="C44" s="36"/>
      <c r="D44" s="36"/>
      <c r="E44" s="36"/>
      <c r="F44" s="36"/>
      <c r="G44" s="36"/>
      <c r="H44" s="36"/>
      <c r="I44" s="36"/>
    </row>
    <row r="45" spans="1:9" ht="12.75">
      <c r="A45" s="1" t="s">
        <v>43</v>
      </c>
      <c r="B45" s="36"/>
      <c r="C45" s="36"/>
      <c r="D45" s="36"/>
      <c r="E45" s="36"/>
      <c r="F45" s="36"/>
      <c r="G45" s="36"/>
      <c r="H45" s="36"/>
      <c r="I45" s="36"/>
    </row>
    <row r="46" spans="1:9" ht="12.75">
      <c r="A46" s="28" t="s">
        <v>18</v>
      </c>
      <c r="B46" s="36">
        <v>2689</v>
      </c>
      <c r="C46" s="36">
        <v>2745</v>
      </c>
      <c r="D46" s="36">
        <v>2783</v>
      </c>
      <c r="E46" s="36">
        <v>2848</v>
      </c>
      <c r="F46" s="36">
        <v>2840</v>
      </c>
      <c r="G46" s="36">
        <v>2827</v>
      </c>
      <c r="H46" s="36">
        <v>2810</v>
      </c>
      <c r="I46" s="36">
        <v>2797</v>
      </c>
    </row>
    <row r="47" spans="1:9" ht="12.75">
      <c r="A47" s="28" t="s">
        <v>19</v>
      </c>
      <c r="B47" s="36">
        <v>1597</v>
      </c>
      <c r="C47" s="36">
        <v>1533</v>
      </c>
      <c r="D47" s="36">
        <v>1493</v>
      </c>
      <c r="E47" s="36">
        <v>1495</v>
      </c>
      <c r="F47" s="36">
        <v>1549</v>
      </c>
      <c r="G47" s="36">
        <v>1628</v>
      </c>
      <c r="H47" s="36">
        <v>1685</v>
      </c>
      <c r="I47" s="36">
        <v>1750</v>
      </c>
    </row>
    <row r="48" spans="1:9" s="39" customFormat="1" ht="12.75">
      <c r="A48" s="37" t="s">
        <v>4</v>
      </c>
      <c r="B48" s="38">
        <f aca="true" t="shared" si="7" ref="B48:I48">SUM(B46:B47)</f>
        <v>4286</v>
      </c>
      <c r="C48" s="38">
        <f t="shared" si="7"/>
        <v>4278</v>
      </c>
      <c r="D48" s="38">
        <f t="shared" si="7"/>
        <v>4276</v>
      </c>
      <c r="E48" s="38">
        <f t="shared" si="7"/>
        <v>4343</v>
      </c>
      <c r="F48" s="38">
        <f t="shared" si="7"/>
        <v>4389</v>
      </c>
      <c r="G48" s="38">
        <f t="shared" si="7"/>
        <v>4455</v>
      </c>
      <c r="H48" s="38">
        <f t="shared" si="7"/>
        <v>4495</v>
      </c>
      <c r="I48" s="38">
        <f t="shared" si="7"/>
        <v>4547</v>
      </c>
    </row>
    <row r="49" spans="1:9" ht="12.75">
      <c r="A49" s="28"/>
      <c r="B49" s="36"/>
      <c r="C49" s="36"/>
      <c r="D49" s="36"/>
      <c r="E49" s="36"/>
      <c r="F49" s="36"/>
      <c r="G49" s="36"/>
      <c r="H49" s="36"/>
      <c r="I49" s="36"/>
    </row>
    <row r="50" spans="1:9" ht="12.75">
      <c r="A50" s="1" t="s">
        <v>44</v>
      </c>
      <c r="B50" s="36"/>
      <c r="C50" s="36"/>
      <c r="D50" s="36"/>
      <c r="E50" s="36"/>
      <c r="F50" s="36"/>
      <c r="G50" s="36"/>
      <c r="H50" s="36"/>
      <c r="I50" s="36"/>
    </row>
    <row r="51" spans="1:9" ht="12.75">
      <c r="A51" s="28" t="s">
        <v>18</v>
      </c>
      <c r="B51" s="36">
        <v>409</v>
      </c>
      <c r="C51" s="36">
        <v>444</v>
      </c>
      <c r="D51" s="36">
        <v>458</v>
      </c>
      <c r="E51" s="36">
        <v>464</v>
      </c>
      <c r="F51" s="36">
        <v>460</v>
      </c>
      <c r="G51" s="36">
        <v>451</v>
      </c>
      <c r="H51" s="36">
        <v>441</v>
      </c>
      <c r="I51" s="36">
        <v>407</v>
      </c>
    </row>
    <row r="52" spans="1:9" ht="12.75">
      <c r="A52" s="28" t="s">
        <v>19</v>
      </c>
      <c r="B52" s="36">
        <v>333</v>
      </c>
      <c r="C52" s="36">
        <v>314</v>
      </c>
      <c r="D52" s="36">
        <v>306</v>
      </c>
      <c r="E52" s="36">
        <v>279</v>
      </c>
      <c r="F52" s="36">
        <v>285</v>
      </c>
      <c r="G52" s="36">
        <v>318</v>
      </c>
      <c r="H52" s="36">
        <v>337</v>
      </c>
      <c r="I52" s="36">
        <v>357</v>
      </c>
    </row>
    <row r="53" spans="1:9" s="39" customFormat="1" ht="12.75">
      <c r="A53" s="37" t="s">
        <v>4</v>
      </c>
      <c r="B53" s="38">
        <f aca="true" t="shared" si="8" ref="B53:I53">SUM(B51:B52)</f>
        <v>742</v>
      </c>
      <c r="C53" s="38">
        <f t="shared" si="8"/>
        <v>758</v>
      </c>
      <c r="D53" s="38">
        <f t="shared" si="8"/>
        <v>764</v>
      </c>
      <c r="E53" s="38">
        <f t="shared" si="8"/>
        <v>743</v>
      </c>
      <c r="F53" s="38">
        <f t="shared" si="8"/>
        <v>745</v>
      </c>
      <c r="G53" s="38">
        <f t="shared" si="8"/>
        <v>769</v>
      </c>
      <c r="H53" s="38">
        <f t="shared" si="8"/>
        <v>778</v>
      </c>
      <c r="I53" s="38">
        <f t="shared" si="8"/>
        <v>764</v>
      </c>
    </row>
    <row r="54" spans="1:9" s="39" customFormat="1" ht="12.75">
      <c r="A54" s="37"/>
      <c r="B54" s="41"/>
      <c r="C54" s="41"/>
      <c r="D54" s="41"/>
      <c r="E54" s="41"/>
      <c r="F54" s="41"/>
      <c r="G54" s="41"/>
      <c r="H54" s="41"/>
      <c r="I54" s="41"/>
    </row>
    <row r="55" spans="1:9" ht="12.75">
      <c r="A55" s="26" t="s">
        <v>15</v>
      </c>
      <c r="B55" s="36"/>
      <c r="C55" s="36"/>
      <c r="D55" s="36"/>
      <c r="E55" s="36"/>
      <c r="F55" s="36"/>
      <c r="G55" s="36"/>
      <c r="H55" s="36"/>
      <c r="I55" s="36"/>
    </row>
    <row r="56" spans="1:9" ht="12.75">
      <c r="A56" s="28" t="s">
        <v>18</v>
      </c>
      <c r="B56" s="36">
        <v>2974</v>
      </c>
      <c r="C56" s="36">
        <v>3036</v>
      </c>
      <c r="D56" s="36">
        <v>3121</v>
      </c>
      <c r="E56" s="36">
        <v>3120</v>
      </c>
      <c r="F56" s="36">
        <v>3146</v>
      </c>
      <c r="G56" s="36">
        <v>3149</v>
      </c>
      <c r="H56" s="36">
        <v>3152</v>
      </c>
      <c r="I56" s="36">
        <v>3139</v>
      </c>
    </row>
    <row r="57" spans="1:9" ht="12.75">
      <c r="A57" s="28" t="s">
        <v>19</v>
      </c>
      <c r="B57" s="36">
        <v>1000</v>
      </c>
      <c r="C57" s="36">
        <v>994</v>
      </c>
      <c r="D57" s="36">
        <v>912</v>
      </c>
      <c r="E57" s="36">
        <v>936</v>
      </c>
      <c r="F57" s="36">
        <v>920</v>
      </c>
      <c r="G57" s="36">
        <v>953</v>
      </c>
      <c r="H57" s="36">
        <v>933</v>
      </c>
      <c r="I57" s="36">
        <v>922</v>
      </c>
    </row>
    <row r="58" spans="1:9" s="39" customFormat="1" ht="12.75">
      <c r="A58" s="37" t="s">
        <v>4</v>
      </c>
      <c r="B58" s="38">
        <f aca="true" t="shared" si="9" ref="B58:I58">SUM(B56:B57)</f>
        <v>3974</v>
      </c>
      <c r="C58" s="38">
        <f t="shared" si="9"/>
        <v>4030</v>
      </c>
      <c r="D58" s="38">
        <f t="shared" si="9"/>
        <v>4033</v>
      </c>
      <c r="E58" s="38">
        <f t="shared" si="9"/>
        <v>4056</v>
      </c>
      <c r="F58" s="38">
        <f t="shared" si="9"/>
        <v>4066</v>
      </c>
      <c r="G58" s="38">
        <f t="shared" si="9"/>
        <v>4102</v>
      </c>
      <c r="H58" s="38">
        <f t="shared" si="9"/>
        <v>4085</v>
      </c>
      <c r="I58" s="38">
        <f t="shared" si="9"/>
        <v>4061</v>
      </c>
    </row>
    <row r="59" spans="1:9" ht="12.75">
      <c r="A59" s="168"/>
      <c r="B59" s="169"/>
      <c r="C59" s="169"/>
      <c r="D59" s="169"/>
      <c r="E59" s="169"/>
      <c r="F59" s="169"/>
      <c r="G59" s="169"/>
      <c r="H59" s="169"/>
      <c r="I59" s="169"/>
    </row>
    <row r="60" spans="1:9" ht="12.75">
      <c r="A60" s="42" t="s">
        <v>78</v>
      </c>
      <c r="B60" s="36"/>
      <c r="C60" s="36"/>
      <c r="D60" s="36"/>
      <c r="E60" s="36"/>
      <c r="F60" s="36"/>
      <c r="G60" s="36"/>
      <c r="H60" s="36"/>
      <c r="I60" s="36"/>
    </row>
    <row r="61" spans="1:9" ht="12.75">
      <c r="A61" s="28" t="s">
        <v>18</v>
      </c>
      <c r="B61" s="36">
        <f aca="true" t="shared" si="10" ref="B61:H62">SUM(B11,B16,B21,B26,B31,B36,B46,B51,B56,B41)</f>
        <v>95646</v>
      </c>
      <c r="C61" s="36">
        <f t="shared" si="10"/>
        <v>96281</v>
      </c>
      <c r="D61" s="36">
        <f t="shared" si="10"/>
        <v>96812</v>
      </c>
      <c r="E61" s="36">
        <f t="shared" si="10"/>
        <v>99009</v>
      </c>
      <c r="F61" s="36">
        <f t="shared" si="10"/>
        <v>99317</v>
      </c>
      <c r="G61" s="36">
        <f t="shared" si="10"/>
        <v>99056</v>
      </c>
      <c r="H61" s="36">
        <f t="shared" si="10"/>
        <v>99828</v>
      </c>
      <c r="I61" s="36">
        <f>SUM(I11,I16,I21,I26,I31,I36,I46,I51,I56,I41)</f>
        <v>99293</v>
      </c>
    </row>
    <row r="62" spans="1:9" ht="12.75">
      <c r="A62" s="28" t="s">
        <v>19</v>
      </c>
      <c r="B62" s="36">
        <f t="shared" si="10"/>
        <v>37972</v>
      </c>
      <c r="C62" s="36">
        <f t="shared" si="10"/>
        <v>36932</v>
      </c>
      <c r="D62" s="36">
        <f t="shared" si="10"/>
        <v>35461</v>
      </c>
      <c r="E62" s="36">
        <f t="shared" si="10"/>
        <v>35906</v>
      </c>
      <c r="F62" s="36">
        <f t="shared" si="10"/>
        <v>35054</v>
      </c>
      <c r="G62" s="36">
        <f t="shared" si="10"/>
        <v>35762</v>
      </c>
      <c r="H62" s="36">
        <f t="shared" si="10"/>
        <v>35934</v>
      </c>
      <c r="I62" s="36">
        <f>SUM(I12,I17,I22,I27,I32,I37,I47,I52,I57,I42)</f>
        <v>36976</v>
      </c>
    </row>
    <row r="63" spans="1:9" s="39" customFormat="1" ht="12.75">
      <c r="A63" s="37" t="s">
        <v>4</v>
      </c>
      <c r="B63" s="38">
        <f aca="true" t="shared" si="11" ref="B63:I63">SUM(B61:B62)</f>
        <v>133618</v>
      </c>
      <c r="C63" s="38">
        <f t="shared" si="11"/>
        <v>133213</v>
      </c>
      <c r="D63" s="38">
        <f t="shared" si="11"/>
        <v>132273</v>
      </c>
      <c r="E63" s="38">
        <f t="shared" si="11"/>
        <v>134915</v>
      </c>
      <c r="F63" s="38">
        <f t="shared" si="11"/>
        <v>134371</v>
      </c>
      <c r="G63" s="38">
        <f t="shared" si="11"/>
        <v>134818</v>
      </c>
      <c r="H63" s="38">
        <f t="shared" si="11"/>
        <v>135762</v>
      </c>
      <c r="I63" s="38">
        <f t="shared" si="11"/>
        <v>136269</v>
      </c>
    </row>
    <row r="65" ht="12.75">
      <c r="A65" s="211"/>
    </row>
    <row r="66" ht="12.75">
      <c r="A66" s="222"/>
    </row>
  </sheetData>
  <sheetProtection/>
  <mergeCells count="2">
    <mergeCell ref="A4:I4"/>
    <mergeCell ref="A2:I2"/>
  </mergeCells>
  <printOptions horizontalCentered="1"/>
  <pageMargins left="0.1968503937007874" right="0.1968503937007874" top="0.5905511811023623" bottom="0.3937007874015748" header="0.5118110236220472" footer="0.5118110236220472"/>
  <pageSetup fitToHeight="1" fitToWidth="1" horizontalDpi="1200" verticalDpi="1200" orientation="portrait" paperSize="9" scale="92"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71"/>
  <sheetViews>
    <sheetView zoomScalePageLayoutView="0" workbookViewId="0" topLeftCell="A1">
      <selection activeCell="A73" sqref="A73"/>
    </sheetView>
  </sheetViews>
  <sheetFormatPr defaultColWidth="9.28125" defaultRowHeight="12.75"/>
  <cols>
    <col min="1" max="1" width="30.28125" style="44" customWidth="1"/>
    <col min="2" max="9" width="9.7109375" style="44" customWidth="1"/>
    <col min="10" max="16384" width="9.28125" style="44" customWidth="1"/>
  </cols>
  <sheetData>
    <row r="1" ht="12.75">
      <c r="A1" s="43" t="s">
        <v>98</v>
      </c>
    </row>
    <row r="2" spans="1:9" ht="12.75">
      <c r="A2" s="254" t="s">
        <v>20</v>
      </c>
      <c r="B2" s="254"/>
      <c r="C2" s="254"/>
      <c r="D2" s="254"/>
      <c r="E2" s="254"/>
      <c r="F2" s="254"/>
      <c r="G2" s="254"/>
      <c r="H2" s="254"/>
      <c r="I2" s="254"/>
    </row>
    <row r="3" spans="1:6" ht="12.75">
      <c r="A3" s="46"/>
      <c r="B3" s="47"/>
      <c r="C3" s="47"/>
      <c r="D3" s="47"/>
      <c r="E3" s="47"/>
      <c r="F3" s="47"/>
    </row>
    <row r="4" spans="1:9" ht="12.75">
      <c r="A4" s="255" t="s">
        <v>66</v>
      </c>
      <c r="B4" s="255"/>
      <c r="C4" s="255"/>
      <c r="D4" s="255"/>
      <c r="E4" s="255"/>
      <c r="F4" s="255"/>
      <c r="G4" s="255"/>
      <c r="H4" s="255"/>
      <c r="I4" s="255"/>
    </row>
    <row r="5" ht="13.5" thickBot="1">
      <c r="A5" s="45"/>
    </row>
    <row r="6" spans="1:9" ht="12.75">
      <c r="A6" s="48"/>
      <c r="B6" s="49"/>
      <c r="C6" s="49"/>
      <c r="D6" s="49"/>
      <c r="E6" s="49"/>
      <c r="F6" s="49"/>
      <c r="G6" s="49"/>
      <c r="H6" s="49"/>
      <c r="I6" s="49"/>
    </row>
    <row r="7" spans="1:9" s="137" customFormat="1" ht="12.75">
      <c r="A7" s="135"/>
      <c r="B7" s="136" t="s">
        <v>47</v>
      </c>
      <c r="C7" s="136" t="s">
        <v>63</v>
      </c>
      <c r="D7" s="216" t="s">
        <v>64</v>
      </c>
      <c r="E7" s="216" t="s">
        <v>65</v>
      </c>
      <c r="F7" s="216" t="s">
        <v>75</v>
      </c>
      <c r="G7" s="216" t="s">
        <v>76</v>
      </c>
      <c r="H7" s="216" t="s">
        <v>77</v>
      </c>
      <c r="I7" s="216" t="s">
        <v>101</v>
      </c>
    </row>
    <row r="8" spans="1:9" s="249" customFormat="1" ht="12.75">
      <c r="A8" s="247"/>
      <c r="B8" s="248"/>
      <c r="C8" s="248"/>
      <c r="D8" s="248"/>
      <c r="E8" s="248"/>
      <c r="F8" s="248"/>
      <c r="G8" s="248"/>
      <c r="H8" s="248"/>
      <c r="I8" s="248"/>
    </row>
    <row r="9" spans="1:9" ht="12.75">
      <c r="A9" s="43"/>
      <c r="B9" s="51"/>
      <c r="C9" s="51"/>
      <c r="D9" s="51"/>
      <c r="E9" s="51"/>
      <c r="F9" s="51"/>
      <c r="G9" s="51"/>
      <c r="H9" s="51"/>
      <c r="I9" s="51"/>
    </row>
    <row r="10" spans="1:9" ht="12.75">
      <c r="A10" s="43" t="s">
        <v>7</v>
      </c>
      <c r="B10" s="50"/>
      <c r="C10" s="50"/>
      <c r="D10" s="50"/>
      <c r="E10" s="50"/>
      <c r="F10" s="50"/>
      <c r="G10" s="50"/>
      <c r="H10" s="50"/>
      <c r="I10" s="50"/>
    </row>
    <row r="11" spans="1:9" ht="12.75">
      <c r="A11" s="45" t="s">
        <v>18</v>
      </c>
      <c r="B11" s="52">
        <v>2841</v>
      </c>
      <c r="C11" s="52">
        <v>2908</v>
      </c>
      <c r="D11" s="52">
        <v>3111</v>
      </c>
      <c r="E11" s="52">
        <v>3169</v>
      </c>
      <c r="F11" s="52">
        <v>3220</v>
      </c>
      <c r="G11" s="52">
        <v>3230</v>
      </c>
      <c r="H11" s="52">
        <v>3290</v>
      </c>
      <c r="I11" s="52">
        <v>3319</v>
      </c>
    </row>
    <row r="12" spans="1:9" ht="12.75">
      <c r="A12" s="45" t="s">
        <v>19</v>
      </c>
      <c r="B12" s="52">
        <v>1650</v>
      </c>
      <c r="C12" s="52">
        <v>1634</v>
      </c>
      <c r="D12" s="52">
        <v>1517</v>
      </c>
      <c r="E12" s="52">
        <v>1566</v>
      </c>
      <c r="F12" s="52">
        <v>1575</v>
      </c>
      <c r="G12" s="52">
        <v>1654</v>
      </c>
      <c r="H12" s="52">
        <v>1706</v>
      </c>
      <c r="I12" s="52">
        <v>1743</v>
      </c>
    </row>
    <row r="13" spans="1:9" s="55" customFormat="1" ht="12.75">
      <c r="A13" s="53" t="s">
        <v>4</v>
      </c>
      <c r="B13" s="54">
        <f aca="true" t="shared" si="0" ref="B13:I13">SUM(B11:B12)</f>
        <v>4491</v>
      </c>
      <c r="C13" s="54">
        <f t="shared" si="0"/>
        <v>4542</v>
      </c>
      <c r="D13" s="54">
        <f t="shared" si="0"/>
        <v>4628</v>
      </c>
      <c r="E13" s="54">
        <f t="shared" si="0"/>
        <v>4735</v>
      </c>
      <c r="F13" s="54">
        <f t="shared" si="0"/>
        <v>4795</v>
      </c>
      <c r="G13" s="54">
        <f t="shared" si="0"/>
        <v>4884</v>
      </c>
      <c r="H13" s="54">
        <f t="shared" si="0"/>
        <v>4996</v>
      </c>
      <c r="I13" s="54">
        <f t="shared" si="0"/>
        <v>5062</v>
      </c>
    </row>
    <row r="14" spans="1:9" ht="12.75">
      <c r="A14" s="56"/>
      <c r="B14" s="52"/>
      <c r="C14" s="52"/>
      <c r="D14" s="52"/>
      <c r="E14" s="52"/>
      <c r="F14" s="52"/>
      <c r="G14" s="52"/>
      <c r="H14" s="52"/>
      <c r="I14" s="52"/>
    </row>
    <row r="15" spans="1:9" ht="12.75">
      <c r="A15" s="43" t="s">
        <v>11</v>
      </c>
      <c r="B15" s="52"/>
      <c r="C15" s="52"/>
      <c r="D15" s="52"/>
      <c r="E15" s="52"/>
      <c r="F15" s="52"/>
      <c r="G15" s="52"/>
      <c r="H15" s="52"/>
      <c r="I15" s="52"/>
    </row>
    <row r="16" spans="1:9" ht="12.75">
      <c r="A16" s="45" t="s">
        <v>18</v>
      </c>
      <c r="B16" s="52">
        <v>1361</v>
      </c>
      <c r="C16" s="52">
        <v>1403</v>
      </c>
      <c r="D16" s="52">
        <v>1545</v>
      </c>
      <c r="E16" s="52">
        <v>1570</v>
      </c>
      <c r="F16" s="52">
        <v>1589</v>
      </c>
      <c r="G16" s="52">
        <v>1610</v>
      </c>
      <c r="H16" s="52">
        <v>1642</v>
      </c>
      <c r="I16" s="52">
        <v>1642</v>
      </c>
    </row>
    <row r="17" spans="1:9" ht="12.75">
      <c r="A17" s="45" t="s">
        <v>19</v>
      </c>
      <c r="B17" s="52">
        <v>742</v>
      </c>
      <c r="C17" s="52">
        <v>756</v>
      </c>
      <c r="D17" s="52">
        <v>650</v>
      </c>
      <c r="E17" s="52">
        <v>673</v>
      </c>
      <c r="F17" s="52">
        <v>682</v>
      </c>
      <c r="G17" s="52">
        <v>737</v>
      </c>
      <c r="H17" s="52">
        <v>754</v>
      </c>
      <c r="I17" s="52">
        <v>759</v>
      </c>
    </row>
    <row r="18" spans="1:9" s="55" customFormat="1" ht="12.75">
      <c r="A18" s="53" t="s">
        <v>4</v>
      </c>
      <c r="B18" s="54">
        <f aca="true" t="shared" si="1" ref="B18:I18">SUM(B16:B17)</f>
        <v>2103</v>
      </c>
      <c r="C18" s="54">
        <f t="shared" si="1"/>
        <v>2159</v>
      </c>
      <c r="D18" s="54">
        <f t="shared" si="1"/>
        <v>2195</v>
      </c>
      <c r="E18" s="54">
        <f t="shared" si="1"/>
        <v>2243</v>
      </c>
      <c r="F18" s="54">
        <f t="shared" si="1"/>
        <v>2271</v>
      </c>
      <c r="G18" s="54">
        <f t="shared" si="1"/>
        <v>2347</v>
      </c>
      <c r="H18" s="54">
        <f t="shared" si="1"/>
        <v>2396</v>
      </c>
      <c r="I18" s="54">
        <f t="shared" si="1"/>
        <v>2401</v>
      </c>
    </row>
    <row r="19" spans="1:9" ht="12.75">
      <c r="A19" s="45"/>
      <c r="B19" s="52"/>
      <c r="C19" s="52"/>
      <c r="D19" s="52"/>
      <c r="E19" s="52"/>
      <c r="F19" s="52"/>
      <c r="G19" s="52"/>
      <c r="H19" s="52"/>
      <c r="I19" s="52"/>
    </row>
    <row r="20" spans="1:9" ht="12.75">
      <c r="A20" s="43" t="s">
        <v>12</v>
      </c>
      <c r="B20" s="52"/>
      <c r="C20" s="52"/>
      <c r="D20" s="52"/>
      <c r="E20" s="52"/>
      <c r="F20" s="52"/>
      <c r="G20" s="52"/>
      <c r="H20" s="52"/>
      <c r="I20" s="52"/>
    </row>
    <row r="21" spans="1:9" ht="12.75">
      <c r="A21" s="45" t="s">
        <v>18</v>
      </c>
      <c r="B21" s="52">
        <v>4981</v>
      </c>
      <c r="C21" s="52">
        <v>4972</v>
      </c>
      <c r="D21" s="52">
        <v>4996</v>
      </c>
      <c r="E21" s="52">
        <v>4902</v>
      </c>
      <c r="F21" s="52">
        <v>4805</v>
      </c>
      <c r="G21" s="52">
        <v>4728</v>
      </c>
      <c r="H21" s="52">
        <v>4577</v>
      </c>
      <c r="I21" s="52">
        <v>4410</v>
      </c>
    </row>
    <row r="22" spans="1:9" ht="12.75">
      <c r="A22" s="45" t="s">
        <v>19</v>
      </c>
      <c r="B22" s="52">
        <v>1803</v>
      </c>
      <c r="C22" s="52">
        <v>1745</v>
      </c>
      <c r="D22" s="52">
        <v>1574</v>
      </c>
      <c r="E22" s="52">
        <v>1617</v>
      </c>
      <c r="F22" s="52">
        <v>1617</v>
      </c>
      <c r="G22" s="52">
        <v>1651</v>
      </c>
      <c r="H22" s="52">
        <v>1575</v>
      </c>
      <c r="I22" s="52">
        <v>1615</v>
      </c>
    </row>
    <row r="23" spans="1:9" s="55" customFormat="1" ht="12.75">
      <c r="A23" s="53" t="s">
        <v>4</v>
      </c>
      <c r="B23" s="54">
        <f aca="true" t="shared" si="2" ref="B23:I23">SUM(B21:B22)</f>
        <v>6784</v>
      </c>
      <c r="C23" s="54">
        <f t="shared" si="2"/>
        <v>6717</v>
      </c>
      <c r="D23" s="54">
        <f t="shared" si="2"/>
        <v>6570</v>
      </c>
      <c r="E23" s="54">
        <f t="shared" si="2"/>
        <v>6519</v>
      </c>
      <c r="F23" s="54">
        <f t="shared" si="2"/>
        <v>6422</v>
      </c>
      <c r="G23" s="54">
        <f t="shared" si="2"/>
        <v>6379</v>
      </c>
      <c r="H23" s="54">
        <f t="shared" si="2"/>
        <v>6152</v>
      </c>
      <c r="I23" s="54">
        <f t="shared" si="2"/>
        <v>6025</v>
      </c>
    </row>
    <row r="24" spans="1:9" ht="12.75">
      <c r="A24" s="56"/>
      <c r="B24" s="52"/>
      <c r="C24" s="52"/>
      <c r="D24" s="52"/>
      <c r="E24" s="52"/>
      <c r="F24" s="52"/>
      <c r="G24" s="52"/>
      <c r="H24" s="52"/>
      <c r="I24" s="52"/>
    </row>
    <row r="25" spans="1:9" ht="12.75">
      <c r="A25" s="43" t="s">
        <v>13</v>
      </c>
      <c r="B25" s="52"/>
      <c r="C25" s="52"/>
      <c r="D25" s="52"/>
      <c r="E25" s="52"/>
      <c r="F25" s="52"/>
      <c r="G25" s="52"/>
      <c r="H25" s="52"/>
      <c r="I25" s="52"/>
    </row>
    <row r="26" spans="1:9" ht="12.75">
      <c r="A26" s="45" t="s">
        <v>18</v>
      </c>
      <c r="B26" s="52">
        <v>678</v>
      </c>
      <c r="C26" s="52">
        <v>721</v>
      </c>
      <c r="D26" s="52">
        <v>769</v>
      </c>
      <c r="E26" s="52">
        <v>785</v>
      </c>
      <c r="F26" s="52">
        <v>811</v>
      </c>
      <c r="G26" s="52">
        <v>840</v>
      </c>
      <c r="H26" s="52">
        <v>847</v>
      </c>
      <c r="I26" s="52">
        <v>873</v>
      </c>
    </row>
    <row r="27" spans="1:9" ht="12.75">
      <c r="A27" s="45" t="s">
        <v>19</v>
      </c>
      <c r="B27" s="52">
        <v>370</v>
      </c>
      <c r="C27" s="52">
        <v>360</v>
      </c>
      <c r="D27" s="52">
        <v>346</v>
      </c>
      <c r="E27" s="52">
        <v>370</v>
      </c>
      <c r="F27" s="52">
        <v>416</v>
      </c>
      <c r="G27" s="52">
        <v>447</v>
      </c>
      <c r="H27" s="52">
        <v>468</v>
      </c>
      <c r="I27" s="52">
        <v>429</v>
      </c>
    </row>
    <row r="28" spans="1:9" s="55" customFormat="1" ht="12.75">
      <c r="A28" s="53" t="s">
        <v>4</v>
      </c>
      <c r="B28" s="54">
        <f aca="true" t="shared" si="3" ref="B28:I28">SUM(B26:B27)</f>
        <v>1048</v>
      </c>
      <c r="C28" s="54">
        <f t="shared" si="3"/>
        <v>1081</v>
      </c>
      <c r="D28" s="54">
        <f t="shared" si="3"/>
        <v>1115</v>
      </c>
      <c r="E28" s="54">
        <f t="shared" si="3"/>
        <v>1155</v>
      </c>
      <c r="F28" s="54">
        <f t="shared" si="3"/>
        <v>1227</v>
      </c>
      <c r="G28" s="54">
        <f t="shared" si="3"/>
        <v>1287</v>
      </c>
      <c r="H28" s="54">
        <f t="shared" si="3"/>
        <v>1315</v>
      </c>
      <c r="I28" s="54">
        <f t="shared" si="3"/>
        <v>1302</v>
      </c>
    </row>
    <row r="29" spans="1:9" s="55" customFormat="1" ht="12.75">
      <c r="A29" s="53"/>
      <c r="B29" s="203"/>
      <c r="C29" s="203"/>
      <c r="D29" s="203"/>
      <c r="E29" s="203"/>
      <c r="F29" s="203"/>
      <c r="G29" s="203"/>
      <c r="H29" s="203"/>
      <c r="I29" s="203"/>
    </row>
    <row r="30" spans="1:9" s="55" customFormat="1" ht="12.75">
      <c r="A30" s="43" t="s">
        <v>116</v>
      </c>
      <c r="B30" s="203"/>
      <c r="C30" s="203"/>
      <c r="D30" s="203"/>
      <c r="E30" s="203"/>
      <c r="F30" s="203"/>
      <c r="G30" s="203"/>
      <c r="H30" s="203"/>
      <c r="I30" s="203"/>
    </row>
    <row r="31" spans="1:9" s="55" customFormat="1" ht="12.75">
      <c r="A31" s="45" t="s">
        <v>18</v>
      </c>
      <c r="B31" s="203">
        <v>13</v>
      </c>
      <c r="C31" s="203">
        <v>15</v>
      </c>
      <c r="D31" s="203">
        <v>16</v>
      </c>
      <c r="E31" s="203">
        <v>16</v>
      </c>
      <c r="F31" s="203">
        <v>16</v>
      </c>
      <c r="G31" s="203">
        <v>16</v>
      </c>
      <c r="H31" s="203">
        <v>14</v>
      </c>
      <c r="I31" s="203">
        <v>16</v>
      </c>
    </row>
    <row r="32" spans="1:9" s="55" customFormat="1" ht="12.75">
      <c r="A32" s="45" t="s">
        <v>19</v>
      </c>
      <c r="B32" s="203">
        <v>7</v>
      </c>
      <c r="C32" s="203">
        <v>4</v>
      </c>
      <c r="D32" s="203">
        <v>3</v>
      </c>
      <c r="E32" s="203">
        <v>2</v>
      </c>
      <c r="F32" s="203">
        <v>4</v>
      </c>
      <c r="G32" s="203">
        <v>5</v>
      </c>
      <c r="H32" s="203">
        <v>6</v>
      </c>
      <c r="I32" s="203">
        <v>3</v>
      </c>
    </row>
    <row r="33" spans="1:9" s="55" customFormat="1" ht="12.75">
      <c r="A33" s="53" t="s">
        <v>4</v>
      </c>
      <c r="B33" s="54">
        <f aca="true" t="shared" si="4" ref="B33:G33">SUM(B31:B32)</f>
        <v>20</v>
      </c>
      <c r="C33" s="54">
        <f t="shared" si="4"/>
        <v>19</v>
      </c>
      <c r="D33" s="54">
        <f t="shared" si="4"/>
        <v>19</v>
      </c>
      <c r="E33" s="54">
        <f t="shared" si="4"/>
        <v>18</v>
      </c>
      <c r="F33" s="54">
        <f t="shared" si="4"/>
        <v>20</v>
      </c>
      <c r="G33" s="54">
        <f t="shared" si="4"/>
        <v>21</v>
      </c>
      <c r="H33" s="54">
        <f>SUM(H31:H32)</f>
        <v>20</v>
      </c>
      <c r="I33" s="54">
        <f>SUM(I31:I32)</f>
        <v>19</v>
      </c>
    </row>
    <row r="34" spans="1:9" ht="12.75">
      <c r="A34" s="45"/>
      <c r="B34" s="52"/>
      <c r="C34" s="52"/>
      <c r="D34" s="52"/>
      <c r="E34" s="52"/>
      <c r="F34" s="52"/>
      <c r="G34" s="52"/>
      <c r="H34" s="52"/>
      <c r="I34" s="52"/>
    </row>
    <row r="35" spans="1:9" ht="12.75">
      <c r="A35" s="43" t="s">
        <v>14</v>
      </c>
      <c r="B35" s="52"/>
      <c r="C35" s="52"/>
      <c r="D35" s="52"/>
      <c r="E35" s="52"/>
      <c r="F35" s="52"/>
      <c r="G35" s="52"/>
      <c r="H35" s="52"/>
      <c r="I35" s="52"/>
    </row>
    <row r="36" spans="1:9" ht="12.75">
      <c r="A36" s="45" t="s">
        <v>18</v>
      </c>
      <c r="B36" s="52">
        <v>1354</v>
      </c>
      <c r="C36" s="52">
        <v>1378</v>
      </c>
      <c r="D36" s="52">
        <v>1453</v>
      </c>
      <c r="E36" s="52">
        <v>1542</v>
      </c>
      <c r="F36" s="52">
        <v>1460</v>
      </c>
      <c r="G36" s="52">
        <v>1399</v>
      </c>
      <c r="H36" s="52">
        <v>1391</v>
      </c>
      <c r="I36" s="52">
        <v>1427</v>
      </c>
    </row>
    <row r="37" spans="1:9" ht="12.75">
      <c r="A37" s="45" t="s">
        <v>19</v>
      </c>
      <c r="B37" s="52">
        <v>779</v>
      </c>
      <c r="C37" s="52">
        <v>783</v>
      </c>
      <c r="D37" s="52">
        <v>688</v>
      </c>
      <c r="E37" s="52">
        <v>693</v>
      </c>
      <c r="F37" s="52">
        <v>587</v>
      </c>
      <c r="G37" s="52">
        <v>566</v>
      </c>
      <c r="H37" s="52">
        <v>587</v>
      </c>
      <c r="I37" s="52">
        <v>605</v>
      </c>
    </row>
    <row r="38" spans="1:9" s="55" customFormat="1" ht="12.75">
      <c r="A38" s="53" t="s">
        <v>4</v>
      </c>
      <c r="B38" s="54">
        <f aca="true" t="shared" si="5" ref="B38:I38">SUM(B36:B37)</f>
        <v>2133</v>
      </c>
      <c r="C38" s="54">
        <f t="shared" si="5"/>
        <v>2161</v>
      </c>
      <c r="D38" s="54">
        <f t="shared" si="5"/>
        <v>2141</v>
      </c>
      <c r="E38" s="54">
        <f t="shared" si="5"/>
        <v>2235</v>
      </c>
      <c r="F38" s="54">
        <f t="shared" si="5"/>
        <v>2047</v>
      </c>
      <c r="G38" s="54">
        <f t="shared" si="5"/>
        <v>1965</v>
      </c>
      <c r="H38" s="54">
        <f t="shared" si="5"/>
        <v>1978</v>
      </c>
      <c r="I38" s="54">
        <f t="shared" si="5"/>
        <v>2032</v>
      </c>
    </row>
    <row r="39" spans="1:9" ht="12.75">
      <c r="A39" s="45"/>
      <c r="B39" s="52"/>
      <c r="C39" s="52"/>
      <c r="D39" s="52"/>
      <c r="E39" s="52"/>
      <c r="F39" s="52"/>
      <c r="G39" s="52"/>
      <c r="H39" s="52"/>
      <c r="I39" s="52"/>
    </row>
    <row r="40" spans="1:9" ht="12.75">
      <c r="A40" s="1" t="s">
        <v>46</v>
      </c>
      <c r="B40" s="52"/>
      <c r="C40" s="52"/>
      <c r="D40" s="52"/>
      <c r="E40" s="52"/>
      <c r="F40" s="52"/>
      <c r="G40" s="52"/>
      <c r="H40" s="52"/>
      <c r="I40" s="52"/>
    </row>
    <row r="41" spans="1:9" ht="12.75">
      <c r="A41" s="45" t="s">
        <v>18</v>
      </c>
      <c r="B41" s="52">
        <v>0</v>
      </c>
      <c r="C41" s="52">
        <v>0</v>
      </c>
      <c r="D41" s="52">
        <v>0</v>
      </c>
      <c r="E41" s="52">
        <v>0</v>
      </c>
      <c r="F41" s="52">
        <v>0</v>
      </c>
      <c r="G41" s="52">
        <v>0</v>
      </c>
      <c r="H41" s="52">
        <v>0</v>
      </c>
      <c r="I41" s="52">
        <v>0</v>
      </c>
    </row>
    <row r="42" spans="1:9" ht="12.75">
      <c r="A42" s="45" t="s">
        <v>19</v>
      </c>
      <c r="B42" s="52">
        <v>58</v>
      </c>
      <c r="C42" s="52">
        <v>57</v>
      </c>
      <c r="D42" s="52">
        <v>56</v>
      </c>
      <c r="E42" s="52">
        <v>60</v>
      </c>
      <c r="F42" s="52">
        <v>63</v>
      </c>
      <c r="G42" s="52">
        <v>70</v>
      </c>
      <c r="H42" s="52">
        <v>83</v>
      </c>
      <c r="I42" s="52">
        <v>86</v>
      </c>
    </row>
    <row r="43" spans="1:9" ht="12.75">
      <c r="A43" s="53" t="s">
        <v>4</v>
      </c>
      <c r="B43" s="54">
        <f aca="true" t="shared" si="6" ref="B43:I43">B41+B42</f>
        <v>58</v>
      </c>
      <c r="C43" s="54">
        <f t="shared" si="6"/>
        <v>57</v>
      </c>
      <c r="D43" s="54">
        <f t="shared" si="6"/>
        <v>56</v>
      </c>
      <c r="E43" s="54">
        <f t="shared" si="6"/>
        <v>60</v>
      </c>
      <c r="F43" s="54">
        <f t="shared" si="6"/>
        <v>63</v>
      </c>
      <c r="G43" s="54">
        <f t="shared" si="6"/>
        <v>70</v>
      </c>
      <c r="H43" s="54">
        <f t="shared" si="6"/>
        <v>83</v>
      </c>
      <c r="I43" s="54">
        <f t="shared" si="6"/>
        <v>86</v>
      </c>
    </row>
    <row r="44" spans="1:9" ht="12.75">
      <c r="A44" s="45"/>
      <c r="B44" s="52"/>
      <c r="C44" s="52"/>
      <c r="D44" s="52"/>
      <c r="E44" s="52"/>
      <c r="F44" s="52"/>
      <c r="G44" s="52"/>
      <c r="H44" s="52"/>
      <c r="I44" s="52"/>
    </row>
    <row r="45" spans="1:9" ht="12.75">
      <c r="A45" s="1" t="s">
        <v>43</v>
      </c>
      <c r="B45" s="52"/>
      <c r="C45" s="52"/>
      <c r="D45" s="52"/>
      <c r="E45" s="52"/>
      <c r="F45" s="52"/>
      <c r="G45" s="52"/>
      <c r="H45" s="52"/>
      <c r="I45" s="52"/>
    </row>
    <row r="46" spans="1:9" ht="12.75">
      <c r="A46" s="45" t="s">
        <v>18</v>
      </c>
      <c r="B46" s="52">
        <v>280</v>
      </c>
      <c r="C46" s="52">
        <v>340</v>
      </c>
      <c r="D46" s="52">
        <v>366</v>
      </c>
      <c r="E46" s="52">
        <v>386</v>
      </c>
      <c r="F46" s="52">
        <v>395</v>
      </c>
      <c r="G46" s="52">
        <v>405</v>
      </c>
      <c r="H46" s="52">
        <v>409</v>
      </c>
      <c r="I46" s="52">
        <v>410</v>
      </c>
    </row>
    <row r="47" spans="1:9" ht="12.75">
      <c r="A47" s="45" t="s">
        <v>19</v>
      </c>
      <c r="B47" s="52">
        <v>259</v>
      </c>
      <c r="C47" s="52">
        <v>213</v>
      </c>
      <c r="D47" s="52">
        <v>190</v>
      </c>
      <c r="E47" s="52">
        <v>189</v>
      </c>
      <c r="F47" s="52">
        <v>199</v>
      </c>
      <c r="G47" s="52">
        <v>211</v>
      </c>
      <c r="H47" s="52">
        <v>213</v>
      </c>
      <c r="I47" s="52">
        <v>210</v>
      </c>
    </row>
    <row r="48" spans="1:9" s="55" customFormat="1" ht="12.75">
      <c r="A48" s="53" t="s">
        <v>4</v>
      </c>
      <c r="B48" s="54">
        <f aca="true" t="shared" si="7" ref="B48:I48">SUM(B46:B47)</f>
        <v>539</v>
      </c>
      <c r="C48" s="54">
        <f t="shared" si="7"/>
        <v>553</v>
      </c>
      <c r="D48" s="54">
        <f t="shared" si="7"/>
        <v>556</v>
      </c>
      <c r="E48" s="54">
        <f t="shared" si="7"/>
        <v>575</v>
      </c>
      <c r="F48" s="54">
        <f t="shared" si="7"/>
        <v>594</v>
      </c>
      <c r="G48" s="54">
        <f t="shared" si="7"/>
        <v>616</v>
      </c>
      <c r="H48" s="54">
        <f t="shared" si="7"/>
        <v>622</v>
      </c>
      <c r="I48" s="54">
        <f t="shared" si="7"/>
        <v>620</v>
      </c>
    </row>
    <row r="49" spans="1:9" ht="12.75">
      <c r="A49" s="45"/>
      <c r="B49" s="52"/>
      <c r="C49" s="52"/>
      <c r="D49" s="52"/>
      <c r="E49" s="52"/>
      <c r="F49" s="52"/>
      <c r="G49" s="52"/>
      <c r="H49" s="52"/>
      <c r="I49" s="52"/>
    </row>
    <row r="50" spans="1:9" ht="12.75">
      <c r="A50" s="1" t="s">
        <v>44</v>
      </c>
      <c r="B50" s="52"/>
      <c r="C50" s="52"/>
      <c r="D50" s="52"/>
      <c r="E50" s="52"/>
      <c r="F50" s="52"/>
      <c r="G50" s="52"/>
      <c r="H50" s="52"/>
      <c r="I50" s="52"/>
    </row>
    <row r="51" spans="1:9" ht="12.75">
      <c r="A51" s="45" t="s">
        <v>18</v>
      </c>
      <c r="B51" s="52">
        <v>24</v>
      </c>
      <c r="C51" s="52">
        <v>28</v>
      </c>
      <c r="D51" s="52">
        <v>31</v>
      </c>
      <c r="E51" s="52">
        <v>34</v>
      </c>
      <c r="F51" s="52">
        <v>31</v>
      </c>
      <c r="G51" s="52">
        <v>28</v>
      </c>
      <c r="H51" s="52">
        <v>26</v>
      </c>
      <c r="I51" s="52">
        <v>27</v>
      </c>
    </row>
    <row r="52" spans="1:9" ht="12.75">
      <c r="A52" s="45" t="s">
        <v>19</v>
      </c>
      <c r="B52" s="52">
        <v>19</v>
      </c>
      <c r="C52" s="52">
        <v>14</v>
      </c>
      <c r="D52" s="52">
        <v>10</v>
      </c>
      <c r="E52" s="52">
        <v>9</v>
      </c>
      <c r="F52" s="52">
        <v>15</v>
      </c>
      <c r="G52" s="52">
        <v>14</v>
      </c>
      <c r="H52" s="52">
        <v>17</v>
      </c>
      <c r="I52" s="52">
        <v>15</v>
      </c>
    </row>
    <row r="53" spans="1:9" s="55" customFormat="1" ht="12.75">
      <c r="A53" s="53" t="s">
        <v>4</v>
      </c>
      <c r="B53" s="54">
        <f aca="true" t="shared" si="8" ref="B53:I53">SUM(B51:B52)</f>
        <v>43</v>
      </c>
      <c r="C53" s="54">
        <f t="shared" si="8"/>
        <v>42</v>
      </c>
      <c r="D53" s="54">
        <f t="shared" si="8"/>
        <v>41</v>
      </c>
      <c r="E53" s="54">
        <f t="shared" si="8"/>
        <v>43</v>
      </c>
      <c r="F53" s="54">
        <f t="shared" si="8"/>
        <v>46</v>
      </c>
      <c r="G53" s="54">
        <f t="shared" si="8"/>
        <v>42</v>
      </c>
      <c r="H53" s="54">
        <f t="shared" si="8"/>
        <v>43</v>
      </c>
      <c r="I53" s="54">
        <f t="shared" si="8"/>
        <v>42</v>
      </c>
    </row>
    <row r="54" spans="1:9" ht="12.75">
      <c r="A54" s="45"/>
      <c r="B54" s="52"/>
      <c r="C54" s="52"/>
      <c r="D54" s="52"/>
      <c r="E54" s="52"/>
      <c r="F54" s="52"/>
      <c r="G54" s="52"/>
      <c r="H54" s="52"/>
      <c r="I54" s="52"/>
    </row>
    <row r="55" spans="1:9" ht="12.75">
      <c r="A55" s="43" t="s">
        <v>15</v>
      </c>
      <c r="B55" s="52"/>
      <c r="C55" s="52"/>
      <c r="D55" s="52"/>
      <c r="E55" s="52"/>
      <c r="F55" s="52"/>
      <c r="G55" s="52"/>
      <c r="H55" s="52"/>
      <c r="I55" s="52"/>
    </row>
    <row r="56" spans="1:9" ht="12.75">
      <c r="A56" s="45" t="s">
        <v>18</v>
      </c>
      <c r="B56" s="52">
        <v>136</v>
      </c>
      <c r="C56" s="52">
        <v>145</v>
      </c>
      <c r="D56" s="52">
        <v>150</v>
      </c>
      <c r="E56" s="52">
        <v>152</v>
      </c>
      <c r="F56" s="52">
        <v>153</v>
      </c>
      <c r="G56" s="52">
        <v>150</v>
      </c>
      <c r="H56" s="52">
        <v>155</v>
      </c>
      <c r="I56" s="52">
        <v>152</v>
      </c>
    </row>
    <row r="57" spans="1:9" ht="12.75">
      <c r="A57" s="45" t="s">
        <v>19</v>
      </c>
      <c r="B57" s="52">
        <v>64</v>
      </c>
      <c r="C57" s="52">
        <v>59</v>
      </c>
      <c r="D57" s="52">
        <v>54</v>
      </c>
      <c r="E57" s="52">
        <v>51</v>
      </c>
      <c r="F57" s="52">
        <v>51</v>
      </c>
      <c r="G57" s="52">
        <v>62</v>
      </c>
      <c r="H57" s="52">
        <v>65</v>
      </c>
      <c r="I57" s="52">
        <v>71</v>
      </c>
    </row>
    <row r="58" spans="1:9" s="55" customFormat="1" ht="12.75">
      <c r="A58" s="53" t="s">
        <v>4</v>
      </c>
      <c r="B58" s="54">
        <f aca="true" t="shared" si="9" ref="B58:I58">SUM(B56:B57)</f>
        <v>200</v>
      </c>
      <c r="C58" s="54">
        <f t="shared" si="9"/>
        <v>204</v>
      </c>
      <c r="D58" s="54">
        <f t="shared" si="9"/>
        <v>204</v>
      </c>
      <c r="E58" s="54">
        <f t="shared" si="9"/>
        <v>203</v>
      </c>
      <c r="F58" s="54">
        <f t="shared" si="9"/>
        <v>204</v>
      </c>
      <c r="G58" s="54">
        <f t="shared" si="9"/>
        <v>212</v>
      </c>
      <c r="H58" s="54">
        <f t="shared" si="9"/>
        <v>220</v>
      </c>
      <c r="I58" s="54">
        <f t="shared" si="9"/>
        <v>223</v>
      </c>
    </row>
    <row r="59" spans="1:9" ht="12.75">
      <c r="A59" s="53"/>
      <c r="B59" s="52"/>
      <c r="C59" s="52"/>
      <c r="D59" s="52"/>
      <c r="E59" s="52"/>
      <c r="F59" s="52"/>
      <c r="G59" s="52"/>
      <c r="H59" s="52"/>
      <c r="I59" s="52"/>
    </row>
    <row r="60" spans="1:9" ht="12.75">
      <c r="A60" s="43" t="s">
        <v>117</v>
      </c>
      <c r="B60" s="52"/>
      <c r="C60" s="52"/>
      <c r="D60" s="52"/>
      <c r="E60" s="52"/>
      <c r="F60" s="52"/>
      <c r="G60" s="52"/>
      <c r="H60" s="52"/>
      <c r="I60" s="52"/>
    </row>
    <row r="61" spans="1:9" ht="12.75">
      <c r="A61" s="45" t="s">
        <v>18</v>
      </c>
      <c r="B61" s="52">
        <v>3424</v>
      </c>
      <c r="C61" s="52">
        <v>3451</v>
      </c>
      <c r="D61" s="52">
        <v>3598</v>
      </c>
      <c r="E61" s="52">
        <v>3570</v>
      </c>
      <c r="F61" s="52">
        <v>3594</v>
      </c>
      <c r="G61" s="52">
        <v>3548</v>
      </c>
      <c r="H61" s="52">
        <v>3546</v>
      </c>
      <c r="I61" s="52">
        <v>3493</v>
      </c>
    </row>
    <row r="62" spans="1:9" ht="12.75">
      <c r="A62" s="45" t="s">
        <v>19</v>
      </c>
      <c r="B62" s="52">
        <v>1713</v>
      </c>
      <c r="C62" s="52">
        <v>1683</v>
      </c>
      <c r="D62" s="52">
        <v>1546</v>
      </c>
      <c r="E62" s="52">
        <v>1579</v>
      </c>
      <c r="F62" s="52">
        <v>1558</v>
      </c>
      <c r="G62" s="52">
        <v>1599</v>
      </c>
      <c r="H62" s="52">
        <v>1607</v>
      </c>
      <c r="I62" s="52">
        <v>1636</v>
      </c>
    </row>
    <row r="63" spans="1:9" s="55" customFormat="1" ht="12.75">
      <c r="A63" s="171" t="s">
        <v>4</v>
      </c>
      <c r="B63" s="172">
        <f aca="true" t="shared" si="10" ref="B63:I63">SUM(B61:B62)</f>
        <v>5137</v>
      </c>
      <c r="C63" s="172">
        <f t="shared" si="10"/>
        <v>5134</v>
      </c>
      <c r="D63" s="172">
        <f t="shared" si="10"/>
        <v>5144</v>
      </c>
      <c r="E63" s="172">
        <f t="shared" si="10"/>
        <v>5149</v>
      </c>
      <c r="F63" s="172">
        <f t="shared" si="10"/>
        <v>5152</v>
      </c>
      <c r="G63" s="172">
        <f t="shared" si="10"/>
        <v>5147</v>
      </c>
      <c r="H63" s="172">
        <f t="shared" si="10"/>
        <v>5153</v>
      </c>
      <c r="I63" s="172">
        <f t="shared" si="10"/>
        <v>5129</v>
      </c>
    </row>
    <row r="64" spans="1:9" ht="12.75">
      <c r="A64" s="170"/>
      <c r="B64" s="52"/>
      <c r="C64" s="52"/>
      <c r="D64" s="52"/>
      <c r="E64" s="52"/>
      <c r="F64" s="52"/>
      <c r="G64" s="52"/>
      <c r="H64" s="52"/>
      <c r="I64" s="52"/>
    </row>
    <row r="65" spans="1:9" s="27" customFormat="1" ht="7.5" customHeight="1">
      <c r="A65" s="208"/>
      <c r="B65" s="36"/>
      <c r="C65" s="36"/>
      <c r="D65" s="36"/>
      <c r="E65" s="36"/>
      <c r="F65" s="36"/>
      <c r="G65" s="36"/>
      <c r="H65" s="36"/>
      <c r="I65" s="36"/>
    </row>
    <row r="66" spans="1:9" s="27" customFormat="1" ht="12.75">
      <c r="A66" s="42" t="s">
        <v>79</v>
      </c>
      <c r="B66" s="36"/>
      <c r="C66" s="36"/>
      <c r="D66" s="36"/>
      <c r="E66" s="36"/>
      <c r="F66" s="36"/>
      <c r="G66" s="36"/>
      <c r="H66" s="36"/>
      <c r="I66" s="36"/>
    </row>
    <row r="67" spans="1:9" s="27" customFormat="1" ht="12.75">
      <c r="A67" s="28" t="s">
        <v>18</v>
      </c>
      <c r="B67" s="36">
        <f aca="true" t="shared" si="11" ref="B67:H68">SUM(B11,B16,B21,B26,B31,B36,B51,B56,B61,B46,B41)</f>
        <v>15092</v>
      </c>
      <c r="C67" s="36">
        <f t="shared" si="11"/>
        <v>15361</v>
      </c>
      <c r="D67" s="36">
        <f t="shared" si="11"/>
        <v>16035</v>
      </c>
      <c r="E67" s="36">
        <f t="shared" si="11"/>
        <v>16126</v>
      </c>
      <c r="F67" s="36">
        <f t="shared" si="11"/>
        <v>16074</v>
      </c>
      <c r="G67" s="36">
        <f t="shared" si="11"/>
        <v>15954</v>
      </c>
      <c r="H67" s="36">
        <f t="shared" si="11"/>
        <v>15897</v>
      </c>
      <c r="I67" s="36">
        <f>SUM(I11,I16,I21,I26,I31,I36,I51,I56,I61,I46,I41)</f>
        <v>15769</v>
      </c>
    </row>
    <row r="68" spans="1:9" s="27" customFormat="1" ht="12.75">
      <c r="A68" s="28" t="s">
        <v>19</v>
      </c>
      <c r="B68" s="36">
        <f t="shared" si="11"/>
        <v>7464</v>
      </c>
      <c r="C68" s="36">
        <f t="shared" si="11"/>
        <v>7308</v>
      </c>
      <c r="D68" s="36">
        <f t="shared" si="11"/>
        <v>6634</v>
      </c>
      <c r="E68" s="36">
        <f t="shared" si="11"/>
        <v>6809</v>
      </c>
      <c r="F68" s="36">
        <f t="shared" si="11"/>
        <v>6767</v>
      </c>
      <c r="G68" s="36">
        <f t="shared" si="11"/>
        <v>7016</v>
      </c>
      <c r="H68" s="36">
        <f t="shared" si="11"/>
        <v>7081</v>
      </c>
      <c r="I68" s="36">
        <f>SUM(I12,I17,I22,I27,I32,I37,I52,I57,I62,I47,I42)</f>
        <v>7172</v>
      </c>
    </row>
    <row r="69" spans="1:9" s="39" customFormat="1" ht="12.75">
      <c r="A69" s="37" t="s">
        <v>4</v>
      </c>
      <c r="B69" s="38">
        <f aca="true" t="shared" si="12" ref="B69:I69">SUM(B67:B68)</f>
        <v>22556</v>
      </c>
      <c r="C69" s="38">
        <f t="shared" si="12"/>
        <v>22669</v>
      </c>
      <c r="D69" s="38">
        <f t="shared" si="12"/>
        <v>22669</v>
      </c>
      <c r="E69" s="38">
        <f t="shared" si="12"/>
        <v>22935</v>
      </c>
      <c r="F69" s="38">
        <f t="shared" si="12"/>
        <v>22841</v>
      </c>
      <c r="G69" s="38">
        <f t="shared" si="12"/>
        <v>22970</v>
      </c>
      <c r="H69" s="38">
        <f t="shared" si="12"/>
        <v>22978</v>
      </c>
      <c r="I69" s="38">
        <f t="shared" si="12"/>
        <v>22941</v>
      </c>
    </row>
    <row r="71" ht="12.75">
      <c r="A71" s="57" t="s">
        <v>118</v>
      </c>
    </row>
  </sheetData>
  <sheetProtection/>
  <mergeCells count="2">
    <mergeCell ref="A2:I2"/>
    <mergeCell ref="A4:I4"/>
  </mergeCells>
  <printOptions horizontalCentered="1"/>
  <pageMargins left="0.1968503937007874" right="0.1968503937007874" top="0.5905511811023623" bottom="0.3937007874015748" header="0.31496062992125984" footer="0.31496062992125984"/>
  <pageSetup fitToHeight="1" fitToWidth="1" horizontalDpi="1200" verticalDpi="1200" orientation="portrait" paperSize="9" scale="86"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dimension ref="A1:L110"/>
  <sheetViews>
    <sheetView zoomScalePageLayoutView="0" workbookViewId="0" topLeftCell="A1">
      <selection activeCell="A83" sqref="A83"/>
    </sheetView>
  </sheetViews>
  <sheetFormatPr defaultColWidth="9.28125" defaultRowHeight="12.75"/>
  <cols>
    <col min="1" max="1" width="32.7109375" style="4" customWidth="1"/>
    <col min="2" max="10" width="10.421875" style="4" customWidth="1"/>
    <col min="11" max="16384" width="9.28125" style="4" customWidth="1"/>
  </cols>
  <sheetData>
    <row r="1" spans="1:10" ht="12.75">
      <c r="A1" s="1" t="s">
        <v>98</v>
      </c>
      <c r="B1" s="2"/>
      <c r="C1" s="2"/>
      <c r="D1" s="2"/>
      <c r="E1" s="2"/>
      <c r="F1" s="2"/>
      <c r="G1" s="2"/>
      <c r="H1" s="2"/>
      <c r="I1" s="2"/>
      <c r="J1" s="2"/>
    </row>
    <row r="2" spans="1:10" ht="12.75">
      <c r="A2" s="5" t="s">
        <v>21</v>
      </c>
      <c r="B2" s="7"/>
      <c r="C2" s="7"/>
      <c r="D2" s="7"/>
      <c r="E2" s="6"/>
      <c r="F2" s="6"/>
      <c r="G2" s="6"/>
      <c r="H2" s="6"/>
      <c r="I2" s="6"/>
      <c r="J2" s="6"/>
    </row>
    <row r="3" spans="1:10" ht="12.75">
      <c r="A3" s="5"/>
      <c r="B3" s="7"/>
      <c r="C3" s="7"/>
      <c r="D3" s="7"/>
      <c r="E3" s="6"/>
      <c r="F3" s="6"/>
      <c r="G3" s="6"/>
      <c r="H3" s="6"/>
      <c r="I3" s="6"/>
      <c r="J3" s="6"/>
    </row>
    <row r="4" spans="1:10" ht="12.75">
      <c r="A4" s="5" t="s">
        <v>99</v>
      </c>
      <c r="B4" s="7"/>
      <c r="C4" s="7"/>
      <c r="D4" s="7"/>
      <c r="E4" s="6"/>
      <c r="F4" s="6"/>
      <c r="G4" s="6"/>
      <c r="H4" s="6"/>
      <c r="I4" s="6"/>
      <c r="J4" s="6"/>
    </row>
    <row r="5" spans="1:10" ht="13.5" thickBot="1">
      <c r="A5" s="2"/>
      <c r="B5" s="2"/>
      <c r="C5" s="2"/>
      <c r="D5" s="2"/>
      <c r="E5" s="2"/>
      <c r="F5" s="2"/>
      <c r="G5" s="2"/>
      <c r="H5" s="2"/>
      <c r="I5" s="2"/>
      <c r="J5" s="2"/>
    </row>
    <row r="6" spans="1:10" ht="12.75">
      <c r="A6" s="8"/>
      <c r="B6" s="9" t="s">
        <v>2</v>
      </c>
      <c r="C6" s="10"/>
      <c r="D6" s="10"/>
      <c r="E6" s="9" t="s">
        <v>3</v>
      </c>
      <c r="F6" s="10"/>
      <c r="G6" s="10"/>
      <c r="H6" s="9" t="s">
        <v>4</v>
      </c>
      <c r="I6" s="10"/>
      <c r="J6" s="10"/>
    </row>
    <row r="7" spans="1:10" s="155" customFormat="1" ht="12.75">
      <c r="A7" s="63"/>
      <c r="B7" s="174" t="s">
        <v>5</v>
      </c>
      <c r="C7" s="175" t="s">
        <v>6</v>
      </c>
      <c r="D7" s="175" t="s">
        <v>4</v>
      </c>
      <c r="E7" s="174" t="s">
        <v>5</v>
      </c>
      <c r="F7" s="175" t="s">
        <v>6</v>
      </c>
      <c r="G7" s="175" t="s">
        <v>4</v>
      </c>
      <c r="H7" s="174" t="s">
        <v>5</v>
      </c>
      <c r="I7" s="175" t="s">
        <v>6</v>
      </c>
      <c r="J7" s="175" t="s">
        <v>4</v>
      </c>
    </row>
    <row r="8" spans="1:10" ht="12.75">
      <c r="A8" s="2"/>
      <c r="B8" s="11"/>
      <c r="C8" s="12"/>
      <c r="D8" s="12"/>
      <c r="E8" s="11"/>
      <c r="F8" s="12"/>
      <c r="G8" s="12"/>
      <c r="H8" s="11"/>
      <c r="I8" s="12"/>
      <c r="J8" s="12"/>
    </row>
    <row r="9" spans="1:10" ht="12.75">
      <c r="A9" s="1" t="s">
        <v>7</v>
      </c>
      <c r="B9" s="11"/>
      <c r="C9" s="12"/>
      <c r="D9" s="12"/>
      <c r="E9" s="11"/>
      <c r="F9" s="12"/>
      <c r="G9" s="12"/>
      <c r="H9" s="11"/>
      <c r="I9" s="12"/>
      <c r="J9" s="12"/>
    </row>
    <row r="10" spans="1:10" ht="12.75">
      <c r="A10" s="2" t="s">
        <v>40</v>
      </c>
      <c r="B10" s="11">
        <v>1136</v>
      </c>
      <c r="C10" s="12">
        <v>8191</v>
      </c>
      <c r="D10" s="12">
        <f>SUM(B10:C10)</f>
        <v>9327</v>
      </c>
      <c r="E10" s="11">
        <v>155</v>
      </c>
      <c r="F10" s="12">
        <v>1071</v>
      </c>
      <c r="G10" s="12">
        <f>SUM(E10:F10)</f>
        <v>1226</v>
      </c>
      <c r="H10" s="11">
        <f>SUM(B10,E10)</f>
        <v>1291</v>
      </c>
      <c r="I10" s="12">
        <f>SUM(C10,F10)</f>
        <v>9262</v>
      </c>
      <c r="J10" s="12">
        <f>SUM(H10:I10)</f>
        <v>10553</v>
      </c>
    </row>
    <row r="11" spans="1:10" ht="12.75">
      <c r="A11" s="2" t="s">
        <v>8</v>
      </c>
      <c r="B11" s="11">
        <v>4706</v>
      </c>
      <c r="C11" s="12">
        <v>30968</v>
      </c>
      <c r="D11" s="12">
        <f>SUM(B11:C11)</f>
        <v>35674</v>
      </c>
      <c r="E11" s="11">
        <v>396</v>
      </c>
      <c r="F11" s="12">
        <v>3557</v>
      </c>
      <c r="G11" s="12">
        <f>SUM(E11:F11)</f>
        <v>3953</v>
      </c>
      <c r="H11" s="11">
        <f aca="true" t="shared" si="0" ref="H11:I13">SUM(B11,E11)</f>
        <v>5102</v>
      </c>
      <c r="I11" s="12">
        <f t="shared" si="0"/>
        <v>34525</v>
      </c>
      <c r="J11" s="12">
        <f>SUM(H11:I11)</f>
        <v>39627</v>
      </c>
    </row>
    <row r="12" spans="1:10" ht="12.75">
      <c r="A12" s="2" t="s">
        <v>9</v>
      </c>
      <c r="B12" s="11">
        <v>4</v>
      </c>
      <c r="C12" s="12">
        <v>32</v>
      </c>
      <c r="D12" s="12">
        <f>SUM(B12:C12)</f>
        <v>36</v>
      </c>
      <c r="E12" s="13">
        <v>0</v>
      </c>
      <c r="F12" s="12">
        <v>4</v>
      </c>
      <c r="G12" s="12">
        <f>SUM(E12:F12)</f>
        <v>4</v>
      </c>
      <c r="H12" s="13">
        <f t="shared" si="0"/>
        <v>4</v>
      </c>
      <c r="I12" s="12">
        <f t="shared" si="0"/>
        <v>36</v>
      </c>
      <c r="J12" s="12">
        <f>SUM(H12:I12)</f>
        <v>40</v>
      </c>
    </row>
    <row r="13" spans="1:10" ht="12.75">
      <c r="A13" s="3" t="s">
        <v>10</v>
      </c>
      <c r="B13" s="11">
        <v>1895</v>
      </c>
      <c r="C13" s="12">
        <v>12150</v>
      </c>
      <c r="D13" s="12">
        <f>SUM(B13:C13)</f>
        <v>14045</v>
      </c>
      <c r="E13" s="11">
        <v>165</v>
      </c>
      <c r="F13" s="12">
        <v>1408</v>
      </c>
      <c r="G13" s="12">
        <f>SUM(E13:F13)</f>
        <v>1573</v>
      </c>
      <c r="H13" s="11">
        <f t="shared" si="0"/>
        <v>2060</v>
      </c>
      <c r="I13" s="12">
        <f t="shared" si="0"/>
        <v>13558</v>
      </c>
      <c r="J13" s="12">
        <f>SUM(H13:I13)</f>
        <v>15618</v>
      </c>
    </row>
    <row r="14" spans="1:10" s="17" customFormat="1" ht="12.75">
      <c r="A14" s="14" t="s">
        <v>4</v>
      </c>
      <c r="B14" s="15">
        <f>SUM(B10:B13)</f>
        <v>7741</v>
      </c>
      <c r="C14" s="16">
        <f aca="true" t="shared" si="1" ref="C14:J14">SUM(C10:C13)</f>
        <v>51341</v>
      </c>
      <c r="D14" s="16">
        <f t="shared" si="1"/>
        <v>59082</v>
      </c>
      <c r="E14" s="15">
        <f t="shared" si="1"/>
        <v>716</v>
      </c>
      <c r="F14" s="16">
        <f t="shared" si="1"/>
        <v>6040</v>
      </c>
      <c r="G14" s="16">
        <f t="shared" si="1"/>
        <v>6756</v>
      </c>
      <c r="H14" s="15">
        <f t="shared" si="1"/>
        <v>8457</v>
      </c>
      <c r="I14" s="16">
        <f t="shared" si="1"/>
        <v>57381</v>
      </c>
      <c r="J14" s="16">
        <f t="shared" si="1"/>
        <v>65838</v>
      </c>
    </row>
    <row r="15" spans="1:10" ht="12.75">
      <c r="A15" s="3"/>
      <c r="B15" s="11"/>
      <c r="C15" s="12"/>
      <c r="D15" s="12"/>
      <c r="E15" s="11"/>
      <c r="F15" s="12"/>
      <c r="G15" s="12"/>
      <c r="H15" s="11"/>
      <c r="I15" s="12"/>
      <c r="J15" s="12"/>
    </row>
    <row r="16" spans="1:10" ht="12.75">
      <c r="A16" s="1" t="s">
        <v>11</v>
      </c>
      <c r="B16" s="11"/>
      <c r="C16" s="12"/>
      <c r="D16" s="12"/>
      <c r="E16" s="11"/>
      <c r="F16" s="12"/>
      <c r="G16" s="12"/>
      <c r="H16" s="11"/>
      <c r="I16" s="12"/>
      <c r="J16" s="12"/>
    </row>
    <row r="17" spans="1:10" ht="12.75">
      <c r="A17" s="2" t="s">
        <v>40</v>
      </c>
      <c r="B17" s="11">
        <v>263</v>
      </c>
      <c r="C17" s="12">
        <v>1432</v>
      </c>
      <c r="D17" s="12">
        <f>SUM(B17:C17)</f>
        <v>1695</v>
      </c>
      <c r="E17" s="11">
        <v>57</v>
      </c>
      <c r="F17" s="12">
        <v>794</v>
      </c>
      <c r="G17" s="12">
        <f>SUM(E17:F17)</f>
        <v>851</v>
      </c>
      <c r="H17" s="11">
        <f aca="true" t="shared" si="2" ref="H17:I20">SUM(B17,E17)</f>
        <v>320</v>
      </c>
      <c r="I17" s="12">
        <f t="shared" si="2"/>
        <v>2226</v>
      </c>
      <c r="J17" s="12">
        <f>SUM(H17:I17)</f>
        <v>2546</v>
      </c>
    </row>
    <row r="18" spans="1:10" ht="12.75">
      <c r="A18" s="2" t="s">
        <v>8</v>
      </c>
      <c r="B18" s="11">
        <v>686</v>
      </c>
      <c r="C18" s="12">
        <v>3524</v>
      </c>
      <c r="D18" s="12">
        <f>SUM(B18:C18)</f>
        <v>4210</v>
      </c>
      <c r="E18" s="11">
        <v>102</v>
      </c>
      <c r="F18" s="12">
        <v>1595</v>
      </c>
      <c r="G18" s="12">
        <f>SUM(E18:F18)</f>
        <v>1697</v>
      </c>
      <c r="H18" s="11">
        <f t="shared" si="2"/>
        <v>788</v>
      </c>
      <c r="I18" s="12">
        <f t="shared" si="2"/>
        <v>5119</v>
      </c>
      <c r="J18" s="12">
        <f>SUM(H18:I18)</f>
        <v>5907</v>
      </c>
    </row>
    <row r="19" spans="1:10" ht="12.75">
      <c r="A19" s="2" t="s">
        <v>9</v>
      </c>
      <c r="B19" s="13">
        <v>18</v>
      </c>
      <c r="C19" s="18">
        <v>96</v>
      </c>
      <c r="D19" s="18">
        <f>SUM(B19:C19)</f>
        <v>114</v>
      </c>
      <c r="E19" s="13">
        <v>3</v>
      </c>
      <c r="F19" s="18">
        <v>35</v>
      </c>
      <c r="G19" s="18">
        <f>SUM(E19:F19)</f>
        <v>38</v>
      </c>
      <c r="H19" s="13">
        <f t="shared" si="2"/>
        <v>21</v>
      </c>
      <c r="I19" s="18">
        <f t="shared" si="2"/>
        <v>131</v>
      </c>
      <c r="J19" s="18">
        <f>SUM(H19:I19)</f>
        <v>152</v>
      </c>
    </row>
    <row r="20" spans="1:10" ht="12.75">
      <c r="A20" s="2" t="s">
        <v>10</v>
      </c>
      <c r="B20" s="11">
        <v>132</v>
      </c>
      <c r="C20" s="12">
        <v>792</v>
      </c>
      <c r="D20" s="12">
        <f>SUM(B20:C20)</f>
        <v>924</v>
      </c>
      <c r="E20" s="11">
        <v>12</v>
      </c>
      <c r="F20" s="12">
        <v>371</v>
      </c>
      <c r="G20" s="12">
        <f>SUM(E20:F20)</f>
        <v>383</v>
      </c>
      <c r="H20" s="11">
        <f t="shared" si="2"/>
        <v>144</v>
      </c>
      <c r="I20" s="12">
        <f t="shared" si="2"/>
        <v>1163</v>
      </c>
      <c r="J20" s="12">
        <f>SUM(H20:I20)</f>
        <v>1307</v>
      </c>
    </row>
    <row r="21" spans="1:10" s="17" customFormat="1" ht="12.75">
      <c r="A21" s="19" t="s">
        <v>4</v>
      </c>
      <c r="B21" s="15">
        <f aca="true" t="shared" si="3" ref="B21:J21">SUM(B17:B20)</f>
        <v>1099</v>
      </c>
      <c r="C21" s="16">
        <f t="shared" si="3"/>
        <v>5844</v>
      </c>
      <c r="D21" s="16">
        <f t="shared" si="3"/>
        <v>6943</v>
      </c>
      <c r="E21" s="15">
        <f t="shared" si="3"/>
        <v>174</v>
      </c>
      <c r="F21" s="16">
        <f t="shared" si="3"/>
        <v>2795</v>
      </c>
      <c r="G21" s="16">
        <f t="shared" si="3"/>
        <v>2969</v>
      </c>
      <c r="H21" s="15">
        <f t="shared" si="3"/>
        <v>1273</v>
      </c>
      <c r="I21" s="16">
        <f t="shared" si="3"/>
        <v>8639</v>
      </c>
      <c r="J21" s="16">
        <f t="shared" si="3"/>
        <v>9912</v>
      </c>
    </row>
    <row r="22" spans="1:10" ht="12.75">
      <c r="A22" s="2"/>
      <c r="B22" s="11"/>
      <c r="C22" s="12"/>
      <c r="D22" s="12"/>
      <c r="E22" s="11"/>
      <c r="F22" s="12"/>
      <c r="G22" s="12"/>
      <c r="H22" s="11"/>
      <c r="I22" s="12"/>
      <c r="J22" s="12"/>
    </row>
    <row r="23" spans="1:10" ht="12.75">
      <c r="A23" s="1" t="s">
        <v>12</v>
      </c>
      <c r="B23" s="11"/>
      <c r="C23" s="12"/>
      <c r="D23" s="12"/>
      <c r="E23" s="11"/>
      <c r="F23" s="12"/>
      <c r="G23" s="12"/>
      <c r="H23" s="11"/>
      <c r="I23" s="12"/>
      <c r="J23" s="12"/>
    </row>
    <row r="24" spans="1:10" ht="12.75">
      <c r="A24" s="2" t="s">
        <v>40</v>
      </c>
      <c r="B24" s="11">
        <v>4773</v>
      </c>
      <c r="C24" s="12">
        <v>7614</v>
      </c>
      <c r="D24" s="12">
        <f>SUM(B24:C24)</f>
        <v>12387</v>
      </c>
      <c r="E24" s="11">
        <v>400</v>
      </c>
      <c r="F24" s="12">
        <v>1241</v>
      </c>
      <c r="G24" s="12">
        <f>SUM(E24:F24)</f>
        <v>1641</v>
      </c>
      <c r="H24" s="11">
        <f aca="true" t="shared" si="4" ref="H24:I27">SUM(B24,E24)</f>
        <v>5173</v>
      </c>
      <c r="I24" s="12">
        <f t="shared" si="4"/>
        <v>8855</v>
      </c>
      <c r="J24" s="12">
        <f>SUM(H24:I24)</f>
        <v>14028</v>
      </c>
    </row>
    <row r="25" spans="1:10" ht="12.75">
      <c r="A25" s="2" t="s">
        <v>8</v>
      </c>
      <c r="B25" s="11">
        <v>15194</v>
      </c>
      <c r="C25" s="12">
        <v>26734</v>
      </c>
      <c r="D25" s="12">
        <f>SUM(B25:C25)</f>
        <v>41928</v>
      </c>
      <c r="E25" s="11">
        <v>1313</v>
      </c>
      <c r="F25" s="12">
        <v>3489</v>
      </c>
      <c r="G25" s="12">
        <f>SUM(E25:F25)</f>
        <v>4802</v>
      </c>
      <c r="H25" s="11">
        <f t="shared" si="4"/>
        <v>16507</v>
      </c>
      <c r="I25" s="12">
        <f t="shared" si="4"/>
        <v>30223</v>
      </c>
      <c r="J25" s="12">
        <f>SUM(H25:I25)</f>
        <v>46730</v>
      </c>
    </row>
    <row r="26" spans="1:10" ht="12.75">
      <c r="A26" s="2" t="s">
        <v>9</v>
      </c>
      <c r="B26" s="11">
        <v>1141</v>
      </c>
      <c r="C26" s="12">
        <v>1178</v>
      </c>
      <c r="D26" s="12">
        <f>SUM(B26:C26)</f>
        <v>2319</v>
      </c>
      <c r="E26" s="11">
        <v>71</v>
      </c>
      <c r="F26" s="12">
        <v>184</v>
      </c>
      <c r="G26" s="12">
        <f>SUM(E26:F26)</f>
        <v>255</v>
      </c>
      <c r="H26" s="11">
        <f t="shared" si="4"/>
        <v>1212</v>
      </c>
      <c r="I26" s="12">
        <f t="shared" si="4"/>
        <v>1362</v>
      </c>
      <c r="J26" s="12">
        <f>SUM(H26:I26)</f>
        <v>2574</v>
      </c>
    </row>
    <row r="27" spans="1:10" ht="12.75">
      <c r="A27" s="3" t="s">
        <v>10</v>
      </c>
      <c r="B27" s="11">
        <v>1393</v>
      </c>
      <c r="C27" s="12">
        <v>1726</v>
      </c>
      <c r="D27" s="12">
        <f>SUM(B27:C27)</f>
        <v>3119</v>
      </c>
      <c r="E27" s="11">
        <v>97</v>
      </c>
      <c r="F27" s="12">
        <v>282</v>
      </c>
      <c r="G27" s="12">
        <f>SUM(E27:F27)</f>
        <v>379</v>
      </c>
      <c r="H27" s="11">
        <f t="shared" si="4"/>
        <v>1490</v>
      </c>
      <c r="I27" s="12">
        <f t="shared" si="4"/>
        <v>2008</v>
      </c>
      <c r="J27" s="12">
        <f>SUM(H27:I27)</f>
        <v>3498</v>
      </c>
    </row>
    <row r="28" spans="1:10" s="17" customFormat="1" ht="12.75">
      <c r="A28" s="14" t="s">
        <v>4</v>
      </c>
      <c r="B28" s="15">
        <f aca="true" t="shared" si="5" ref="B28:J28">SUM(B24:B27)</f>
        <v>22501</v>
      </c>
      <c r="C28" s="16">
        <f t="shared" si="5"/>
        <v>37252</v>
      </c>
      <c r="D28" s="16">
        <f t="shared" si="5"/>
        <v>59753</v>
      </c>
      <c r="E28" s="15">
        <f t="shared" si="5"/>
        <v>1881</v>
      </c>
      <c r="F28" s="16">
        <f t="shared" si="5"/>
        <v>5196</v>
      </c>
      <c r="G28" s="16">
        <f t="shared" si="5"/>
        <v>7077</v>
      </c>
      <c r="H28" s="15">
        <f t="shared" si="5"/>
        <v>24382</v>
      </c>
      <c r="I28" s="16">
        <f t="shared" si="5"/>
        <v>42448</v>
      </c>
      <c r="J28" s="16">
        <f t="shared" si="5"/>
        <v>66830</v>
      </c>
    </row>
    <row r="29" spans="1:10" ht="12.75">
      <c r="A29" s="3"/>
      <c r="B29" s="11"/>
      <c r="C29" s="12"/>
      <c r="D29" s="12"/>
      <c r="E29" s="11"/>
      <c r="F29" s="12"/>
      <c r="G29" s="12"/>
      <c r="H29" s="11"/>
      <c r="I29" s="12"/>
      <c r="J29" s="12"/>
    </row>
    <row r="30" spans="1:10" ht="12.75">
      <c r="A30" s="1" t="s">
        <v>13</v>
      </c>
      <c r="B30" s="11"/>
      <c r="C30" s="12"/>
      <c r="D30" s="12"/>
      <c r="E30" s="11"/>
      <c r="F30" s="12"/>
      <c r="G30" s="12"/>
      <c r="H30" s="11"/>
      <c r="I30" s="12"/>
      <c r="J30" s="12"/>
    </row>
    <row r="31" spans="1:10" ht="12.75">
      <c r="A31" s="2" t="s">
        <v>40</v>
      </c>
      <c r="B31" s="11">
        <v>657</v>
      </c>
      <c r="C31" s="12">
        <v>1281</v>
      </c>
      <c r="D31" s="12">
        <f>SUM(B31:C31)</f>
        <v>1938</v>
      </c>
      <c r="E31" s="11">
        <v>56</v>
      </c>
      <c r="F31" s="12">
        <v>382</v>
      </c>
      <c r="G31" s="12">
        <f>SUM(E31:F31)</f>
        <v>438</v>
      </c>
      <c r="H31" s="11">
        <f aca="true" t="shared" si="6" ref="H31:I34">SUM(B31,E31)</f>
        <v>713</v>
      </c>
      <c r="I31" s="12">
        <f t="shared" si="6"/>
        <v>1663</v>
      </c>
      <c r="J31" s="12">
        <f>SUM(H31:I31)</f>
        <v>2376</v>
      </c>
    </row>
    <row r="32" spans="1:10" ht="12.75">
      <c r="A32" s="2" t="s">
        <v>8</v>
      </c>
      <c r="B32" s="11">
        <v>1546</v>
      </c>
      <c r="C32" s="12">
        <v>3194</v>
      </c>
      <c r="D32" s="12">
        <f>SUM(B32:C32)</f>
        <v>4740</v>
      </c>
      <c r="E32" s="11">
        <v>157</v>
      </c>
      <c r="F32" s="12">
        <v>799</v>
      </c>
      <c r="G32" s="12">
        <f>SUM(E32:F32)</f>
        <v>956</v>
      </c>
      <c r="H32" s="11">
        <f t="shared" si="6"/>
        <v>1703</v>
      </c>
      <c r="I32" s="12">
        <f t="shared" si="6"/>
        <v>3993</v>
      </c>
      <c r="J32" s="12">
        <f>SUM(H32:I32)</f>
        <v>5696</v>
      </c>
    </row>
    <row r="33" spans="1:10" ht="12.75">
      <c r="A33" s="2" t="s">
        <v>9</v>
      </c>
      <c r="B33" s="11">
        <v>60</v>
      </c>
      <c r="C33" s="12">
        <v>68</v>
      </c>
      <c r="D33" s="12">
        <f>SUM(B33:C33)</f>
        <v>128</v>
      </c>
      <c r="E33" s="13">
        <v>5</v>
      </c>
      <c r="F33" s="12">
        <v>16</v>
      </c>
      <c r="G33" s="12">
        <f>SUM(E33:F33)</f>
        <v>21</v>
      </c>
      <c r="H33" s="13">
        <f t="shared" si="6"/>
        <v>65</v>
      </c>
      <c r="I33" s="12">
        <f t="shared" si="6"/>
        <v>84</v>
      </c>
      <c r="J33" s="12">
        <f>SUM(H33:I33)</f>
        <v>149</v>
      </c>
    </row>
    <row r="34" spans="1:10" ht="12.75">
      <c r="A34" s="2" t="s">
        <v>10</v>
      </c>
      <c r="B34" s="11">
        <v>310</v>
      </c>
      <c r="C34" s="12">
        <v>542</v>
      </c>
      <c r="D34" s="12">
        <f>SUM(B34:C34)</f>
        <v>852</v>
      </c>
      <c r="E34" s="11">
        <v>24</v>
      </c>
      <c r="F34" s="12">
        <v>132</v>
      </c>
      <c r="G34" s="12">
        <f>SUM(E34:F34)</f>
        <v>156</v>
      </c>
      <c r="H34" s="11">
        <f t="shared" si="6"/>
        <v>334</v>
      </c>
      <c r="I34" s="12">
        <f t="shared" si="6"/>
        <v>674</v>
      </c>
      <c r="J34" s="12">
        <f>SUM(H34:I34)</f>
        <v>1008</v>
      </c>
    </row>
    <row r="35" spans="1:10" s="17" customFormat="1" ht="12.75">
      <c r="A35" s="19" t="s">
        <v>4</v>
      </c>
      <c r="B35" s="15">
        <f aca="true" t="shared" si="7" ref="B35:J35">SUM(B31:B34)</f>
        <v>2573</v>
      </c>
      <c r="C35" s="16">
        <f t="shared" si="7"/>
        <v>5085</v>
      </c>
      <c r="D35" s="16">
        <f t="shared" si="7"/>
        <v>7658</v>
      </c>
      <c r="E35" s="15">
        <f t="shared" si="7"/>
        <v>242</v>
      </c>
      <c r="F35" s="16">
        <f t="shared" si="7"/>
        <v>1329</v>
      </c>
      <c r="G35" s="16">
        <f t="shared" si="7"/>
        <v>1571</v>
      </c>
      <c r="H35" s="15">
        <f t="shared" si="7"/>
        <v>2815</v>
      </c>
      <c r="I35" s="16">
        <f t="shared" si="7"/>
        <v>6414</v>
      </c>
      <c r="J35" s="16">
        <f t="shared" si="7"/>
        <v>9229</v>
      </c>
    </row>
    <row r="36" spans="1:10" s="17" customFormat="1" ht="12.75">
      <c r="A36" s="19"/>
      <c r="B36" s="20"/>
      <c r="C36" s="21"/>
      <c r="D36" s="21"/>
      <c r="E36" s="20"/>
      <c r="F36" s="21"/>
      <c r="G36" s="21"/>
      <c r="H36" s="20"/>
      <c r="I36" s="21"/>
      <c r="J36" s="21"/>
    </row>
    <row r="37" spans="1:10" s="17" customFormat="1" ht="12.75">
      <c r="A37" s="1" t="s">
        <v>116</v>
      </c>
      <c r="B37" s="20"/>
      <c r="C37" s="21"/>
      <c r="D37" s="21"/>
      <c r="E37" s="20"/>
      <c r="F37" s="21"/>
      <c r="G37" s="21"/>
      <c r="H37" s="20"/>
      <c r="I37" s="21"/>
      <c r="J37" s="21"/>
    </row>
    <row r="38" spans="1:10" s="17" customFormat="1" ht="12.75">
      <c r="A38" s="2" t="s">
        <v>40</v>
      </c>
      <c r="B38" s="13">
        <v>29</v>
      </c>
      <c r="C38" s="67">
        <v>192</v>
      </c>
      <c r="D38" s="67">
        <f>SUM(B38:C38)</f>
        <v>221</v>
      </c>
      <c r="E38" s="13">
        <v>0</v>
      </c>
      <c r="F38" s="67">
        <v>0</v>
      </c>
      <c r="G38" s="67">
        <f>SUM(E38:F38)</f>
        <v>0</v>
      </c>
      <c r="H38" s="13">
        <f aca="true" t="shared" si="8" ref="H38:I41">SUM(B38,E38)</f>
        <v>29</v>
      </c>
      <c r="I38" s="67">
        <f t="shared" si="8"/>
        <v>192</v>
      </c>
      <c r="J38" s="67">
        <f>SUM(H38:I38)</f>
        <v>221</v>
      </c>
    </row>
    <row r="39" spans="1:10" s="17" customFormat="1" ht="12.75">
      <c r="A39" s="2" t="s">
        <v>8</v>
      </c>
      <c r="B39" s="13">
        <v>160</v>
      </c>
      <c r="C39" s="67">
        <v>1012</v>
      </c>
      <c r="D39" s="67">
        <f>SUM(B39:C39)</f>
        <v>1172</v>
      </c>
      <c r="E39" s="13">
        <v>3</v>
      </c>
      <c r="F39" s="67">
        <v>19</v>
      </c>
      <c r="G39" s="67">
        <f>SUM(E39:F39)</f>
        <v>22</v>
      </c>
      <c r="H39" s="13">
        <f t="shared" si="8"/>
        <v>163</v>
      </c>
      <c r="I39" s="67">
        <f t="shared" si="8"/>
        <v>1031</v>
      </c>
      <c r="J39" s="67">
        <f>SUM(H39:I39)</f>
        <v>1194</v>
      </c>
    </row>
    <row r="40" spans="1:10" s="17" customFormat="1" ht="12.75">
      <c r="A40" s="2" t="s">
        <v>9</v>
      </c>
      <c r="B40" s="13">
        <v>21</v>
      </c>
      <c r="C40" s="67">
        <v>93</v>
      </c>
      <c r="D40" s="67">
        <f>SUM(B40:C40)</f>
        <v>114</v>
      </c>
      <c r="E40" s="13">
        <v>0</v>
      </c>
      <c r="F40" s="67">
        <v>0</v>
      </c>
      <c r="G40" s="67">
        <f>SUM(E40:F40)</f>
        <v>0</v>
      </c>
      <c r="H40" s="13">
        <f t="shared" si="8"/>
        <v>21</v>
      </c>
      <c r="I40" s="67">
        <f t="shared" si="8"/>
        <v>93</v>
      </c>
      <c r="J40" s="67">
        <f>SUM(H40:I40)</f>
        <v>114</v>
      </c>
    </row>
    <row r="41" spans="1:10" s="17" customFormat="1" ht="12.75">
      <c r="A41" s="2" t="s">
        <v>10</v>
      </c>
      <c r="B41" s="13">
        <v>5</v>
      </c>
      <c r="C41" s="67">
        <v>26</v>
      </c>
      <c r="D41" s="67">
        <f>SUM(B41:C41)</f>
        <v>31</v>
      </c>
      <c r="E41" s="13">
        <v>0</v>
      </c>
      <c r="F41" s="67">
        <v>0</v>
      </c>
      <c r="G41" s="67">
        <f>SUM(E41:F41)</f>
        <v>0</v>
      </c>
      <c r="H41" s="13">
        <f t="shared" si="8"/>
        <v>5</v>
      </c>
      <c r="I41" s="67">
        <f t="shared" si="8"/>
        <v>26</v>
      </c>
      <c r="J41" s="67">
        <f>SUM(H41:I41)</f>
        <v>31</v>
      </c>
    </row>
    <row r="42" spans="1:10" s="17" customFormat="1" ht="12.75">
      <c r="A42" s="19" t="s">
        <v>4</v>
      </c>
      <c r="B42" s="15">
        <f aca="true" t="shared" si="9" ref="B42:J42">SUM(B38:B41)</f>
        <v>215</v>
      </c>
      <c r="C42" s="16">
        <f t="shared" si="9"/>
        <v>1323</v>
      </c>
      <c r="D42" s="207">
        <f t="shared" si="9"/>
        <v>1538</v>
      </c>
      <c r="E42" s="15">
        <f t="shared" si="9"/>
        <v>3</v>
      </c>
      <c r="F42" s="16">
        <f t="shared" si="9"/>
        <v>19</v>
      </c>
      <c r="G42" s="207">
        <f t="shared" si="9"/>
        <v>22</v>
      </c>
      <c r="H42" s="15">
        <f t="shared" si="9"/>
        <v>218</v>
      </c>
      <c r="I42" s="16">
        <f t="shared" si="9"/>
        <v>1342</v>
      </c>
      <c r="J42" s="16">
        <f t="shared" si="9"/>
        <v>1560</v>
      </c>
    </row>
    <row r="43" spans="1:10" ht="12.75">
      <c r="A43" s="2"/>
      <c r="B43" s="11"/>
      <c r="C43" s="12"/>
      <c r="D43" s="12"/>
      <c r="E43" s="11"/>
      <c r="F43" s="12"/>
      <c r="G43" s="12"/>
      <c r="H43" s="11"/>
      <c r="I43" s="12"/>
      <c r="J43" s="12"/>
    </row>
    <row r="44" spans="1:10" ht="12.75">
      <c r="A44" s="1" t="s">
        <v>14</v>
      </c>
      <c r="B44" s="164"/>
      <c r="C44" s="165"/>
      <c r="D44" s="166"/>
      <c r="E44" s="164"/>
      <c r="F44" s="165"/>
      <c r="G44" s="166"/>
      <c r="H44" s="11"/>
      <c r="I44" s="12"/>
      <c r="J44" s="12"/>
    </row>
    <row r="45" spans="1:10" s="17" customFormat="1" ht="12.75">
      <c r="A45" s="19" t="s">
        <v>4</v>
      </c>
      <c r="B45" s="164">
        <v>3662</v>
      </c>
      <c r="C45" s="165">
        <v>4741</v>
      </c>
      <c r="D45" s="166">
        <f>SUM(B45:C45)</f>
        <v>8403</v>
      </c>
      <c r="E45" s="167">
        <v>762</v>
      </c>
      <c r="F45" s="166">
        <v>1596</v>
      </c>
      <c r="G45" s="166">
        <f>SUM(E45:F45)</f>
        <v>2358</v>
      </c>
      <c r="H45" s="20">
        <f>SUM(B45,E45)</f>
        <v>4424</v>
      </c>
      <c r="I45" s="21">
        <f>SUM(C45,F45)</f>
        <v>6337</v>
      </c>
      <c r="J45" s="21">
        <f>SUM(H45:I45)</f>
        <v>10761</v>
      </c>
    </row>
    <row r="46" spans="1:10" ht="12.75">
      <c r="A46" s="2"/>
      <c r="B46" s="11"/>
      <c r="C46" s="12"/>
      <c r="D46" s="12"/>
      <c r="E46" s="11"/>
      <c r="F46" s="12"/>
      <c r="G46" s="12"/>
      <c r="H46" s="11"/>
      <c r="I46" s="12"/>
      <c r="J46" s="12"/>
    </row>
    <row r="47" spans="1:10" s="17" customFormat="1" ht="12.75">
      <c r="A47" s="199" t="s">
        <v>46</v>
      </c>
      <c r="B47" s="20"/>
      <c r="C47" s="21"/>
      <c r="D47" s="21"/>
      <c r="E47" s="20"/>
      <c r="F47" s="21"/>
      <c r="G47" s="21"/>
      <c r="H47" s="20"/>
      <c r="I47" s="21"/>
      <c r="J47" s="21"/>
    </row>
    <row r="48" spans="1:10" s="17" customFormat="1" ht="12.75">
      <c r="A48" s="19" t="s">
        <v>4</v>
      </c>
      <c r="B48" s="20">
        <v>179</v>
      </c>
      <c r="C48" s="21">
        <v>1017</v>
      </c>
      <c r="D48" s="21">
        <f>SUM(B48:C48)</f>
        <v>1196</v>
      </c>
      <c r="E48" s="20">
        <v>13</v>
      </c>
      <c r="F48" s="21">
        <v>101</v>
      </c>
      <c r="G48" s="21">
        <f>SUM(E48:F48)</f>
        <v>114</v>
      </c>
      <c r="H48" s="20">
        <f>B48+E48</f>
        <v>192</v>
      </c>
      <c r="I48" s="21">
        <f>C48+F48</f>
        <v>1118</v>
      </c>
      <c r="J48" s="21">
        <f>H48+I48</f>
        <v>1310</v>
      </c>
    </row>
    <row r="49" spans="1:10" ht="12.75">
      <c r="A49" s="2"/>
      <c r="B49" s="11"/>
      <c r="C49" s="12"/>
      <c r="D49" s="12"/>
      <c r="E49" s="11"/>
      <c r="F49" s="12"/>
      <c r="G49" s="12"/>
      <c r="H49" s="11"/>
      <c r="I49" s="12"/>
      <c r="J49" s="12"/>
    </row>
    <row r="50" spans="1:10" ht="12.75">
      <c r="A50" s="1" t="s">
        <v>43</v>
      </c>
      <c r="B50" s="11"/>
      <c r="C50" s="12"/>
      <c r="D50" s="12"/>
      <c r="E50" s="11"/>
      <c r="F50" s="12"/>
      <c r="G50" s="12"/>
      <c r="H50" s="11"/>
      <c r="I50" s="12"/>
      <c r="J50" s="12"/>
    </row>
    <row r="51" spans="1:10" ht="12.75">
      <c r="A51" s="2" t="s">
        <v>40</v>
      </c>
      <c r="B51" s="11">
        <v>701</v>
      </c>
      <c r="C51" s="12">
        <v>1353</v>
      </c>
      <c r="D51" s="12">
        <f>SUM(B51:C51)</f>
        <v>2054</v>
      </c>
      <c r="E51" s="11">
        <v>39</v>
      </c>
      <c r="F51" s="12">
        <v>207</v>
      </c>
      <c r="G51" s="12">
        <f>SUM(E51:F51)</f>
        <v>246</v>
      </c>
      <c r="H51" s="11">
        <f aca="true" t="shared" si="10" ref="H51:I54">SUM(B51,E51)</f>
        <v>740</v>
      </c>
      <c r="I51" s="12">
        <f t="shared" si="10"/>
        <v>1560</v>
      </c>
      <c r="J51" s="12">
        <f>SUM(H51:I51)</f>
        <v>2300</v>
      </c>
    </row>
    <row r="52" spans="1:10" ht="12.75">
      <c r="A52" s="2" t="s">
        <v>8</v>
      </c>
      <c r="B52" s="11">
        <v>768</v>
      </c>
      <c r="C52" s="12">
        <v>1740</v>
      </c>
      <c r="D52" s="12">
        <f>SUM(B52:C52)</f>
        <v>2508</v>
      </c>
      <c r="E52" s="11">
        <v>48</v>
      </c>
      <c r="F52" s="12">
        <v>240</v>
      </c>
      <c r="G52" s="12">
        <f>SUM(E52:F52)</f>
        <v>288</v>
      </c>
      <c r="H52" s="11">
        <f t="shared" si="10"/>
        <v>816</v>
      </c>
      <c r="I52" s="12">
        <f t="shared" si="10"/>
        <v>1980</v>
      </c>
      <c r="J52" s="12">
        <f>SUM(H52:I52)</f>
        <v>2796</v>
      </c>
    </row>
    <row r="53" spans="1:10" ht="12.75">
      <c r="A53" s="2" t="s">
        <v>9</v>
      </c>
      <c r="B53" s="11">
        <v>241</v>
      </c>
      <c r="C53" s="12">
        <v>405</v>
      </c>
      <c r="D53" s="12">
        <f>SUM(B53:C53)</f>
        <v>646</v>
      </c>
      <c r="E53" s="11">
        <v>18</v>
      </c>
      <c r="F53" s="12">
        <v>63</v>
      </c>
      <c r="G53" s="12">
        <f>SUM(E53:F53)</f>
        <v>81</v>
      </c>
      <c r="H53" s="11">
        <f t="shared" si="10"/>
        <v>259</v>
      </c>
      <c r="I53" s="12">
        <f t="shared" si="10"/>
        <v>468</v>
      </c>
      <c r="J53" s="12">
        <f>SUM(H53:I53)</f>
        <v>727</v>
      </c>
    </row>
    <row r="54" spans="1:10" ht="12.75">
      <c r="A54" s="2" t="s">
        <v>10</v>
      </c>
      <c r="B54" s="11">
        <v>264</v>
      </c>
      <c r="C54" s="12">
        <v>593</v>
      </c>
      <c r="D54" s="12">
        <f>SUM(B54:C54)</f>
        <v>857</v>
      </c>
      <c r="E54" s="11">
        <v>18</v>
      </c>
      <c r="F54" s="12">
        <v>77</v>
      </c>
      <c r="G54" s="12">
        <f>SUM(E54:F54)</f>
        <v>95</v>
      </c>
      <c r="H54" s="11">
        <f t="shared" si="10"/>
        <v>282</v>
      </c>
      <c r="I54" s="12">
        <f t="shared" si="10"/>
        <v>670</v>
      </c>
      <c r="J54" s="12">
        <f>SUM(H54:I54)</f>
        <v>952</v>
      </c>
    </row>
    <row r="55" spans="1:10" s="17" customFormat="1" ht="12.75">
      <c r="A55" s="19" t="s">
        <v>4</v>
      </c>
      <c r="B55" s="15">
        <f aca="true" t="shared" si="11" ref="B55:J55">SUM(B51:B54)</f>
        <v>1974</v>
      </c>
      <c r="C55" s="16">
        <f t="shared" si="11"/>
        <v>4091</v>
      </c>
      <c r="D55" s="16">
        <f t="shared" si="11"/>
        <v>6065</v>
      </c>
      <c r="E55" s="15">
        <f t="shared" si="11"/>
        <v>123</v>
      </c>
      <c r="F55" s="16">
        <f t="shared" si="11"/>
        <v>587</v>
      </c>
      <c r="G55" s="16">
        <f t="shared" si="11"/>
        <v>710</v>
      </c>
      <c r="H55" s="15">
        <f t="shared" si="11"/>
        <v>2097</v>
      </c>
      <c r="I55" s="16">
        <f t="shared" si="11"/>
        <v>4678</v>
      </c>
      <c r="J55" s="16">
        <f t="shared" si="11"/>
        <v>6775</v>
      </c>
    </row>
    <row r="56" spans="1:10" ht="12.75">
      <c r="A56" s="2"/>
      <c r="B56" s="11"/>
      <c r="C56" s="12"/>
      <c r="D56" s="12"/>
      <c r="E56" s="11"/>
      <c r="F56" s="12"/>
      <c r="G56" s="12"/>
      <c r="H56" s="11"/>
      <c r="I56" s="12"/>
      <c r="J56" s="12"/>
    </row>
    <row r="57" spans="1:10" ht="12.75">
      <c r="A57" s="1" t="s">
        <v>44</v>
      </c>
      <c r="B57" s="11"/>
      <c r="C57" s="12"/>
      <c r="D57" s="12"/>
      <c r="E57" s="11"/>
      <c r="F57" s="12"/>
      <c r="G57" s="12"/>
      <c r="H57" s="11"/>
      <c r="I57" s="12"/>
      <c r="J57" s="12"/>
    </row>
    <row r="58" spans="1:10" ht="12.75">
      <c r="A58" s="2" t="s">
        <v>40</v>
      </c>
      <c r="B58" s="11">
        <v>166</v>
      </c>
      <c r="C58" s="12">
        <v>167</v>
      </c>
      <c r="D58" s="12">
        <f>SUM(B58:C58)</f>
        <v>333</v>
      </c>
      <c r="E58" s="11">
        <v>2</v>
      </c>
      <c r="F58" s="12">
        <v>11</v>
      </c>
      <c r="G58" s="12">
        <f>SUM(E58:F58)</f>
        <v>13</v>
      </c>
      <c r="H58" s="11">
        <f aca="true" t="shared" si="12" ref="H58:I61">SUM(B58,E58)</f>
        <v>168</v>
      </c>
      <c r="I58" s="12">
        <f t="shared" si="12"/>
        <v>178</v>
      </c>
      <c r="J58" s="12">
        <f>SUM(H58:I58)</f>
        <v>346</v>
      </c>
    </row>
    <row r="59" spans="1:10" ht="12.75">
      <c r="A59" s="2" t="s">
        <v>8</v>
      </c>
      <c r="B59" s="11">
        <v>334</v>
      </c>
      <c r="C59" s="12">
        <v>297</v>
      </c>
      <c r="D59" s="12">
        <f>SUM(B59:C59)</f>
        <v>631</v>
      </c>
      <c r="E59" s="11">
        <v>2</v>
      </c>
      <c r="F59" s="12">
        <v>17</v>
      </c>
      <c r="G59" s="12">
        <f>SUM(E59:F59)</f>
        <v>19</v>
      </c>
      <c r="H59" s="11">
        <f t="shared" si="12"/>
        <v>336</v>
      </c>
      <c r="I59" s="12">
        <f t="shared" si="12"/>
        <v>314</v>
      </c>
      <c r="J59" s="12">
        <f>SUM(H59:I59)</f>
        <v>650</v>
      </c>
    </row>
    <row r="60" spans="1:10" ht="12.75">
      <c r="A60" s="2" t="s">
        <v>9</v>
      </c>
      <c r="B60" s="11">
        <v>65</v>
      </c>
      <c r="C60" s="12">
        <v>69</v>
      </c>
      <c r="D60" s="12">
        <f>SUM(B60:C60)</f>
        <v>134</v>
      </c>
      <c r="E60" s="11">
        <v>1</v>
      </c>
      <c r="F60" s="12">
        <v>5</v>
      </c>
      <c r="G60" s="12">
        <f>SUM(E60:F60)</f>
        <v>6</v>
      </c>
      <c r="H60" s="11">
        <f t="shared" si="12"/>
        <v>66</v>
      </c>
      <c r="I60" s="12">
        <f t="shared" si="12"/>
        <v>74</v>
      </c>
      <c r="J60" s="12">
        <f>SUM(H60:I60)</f>
        <v>140</v>
      </c>
    </row>
    <row r="61" spans="1:10" ht="12.75">
      <c r="A61" s="2" t="s">
        <v>10</v>
      </c>
      <c r="B61" s="11">
        <v>38</v>
      </c>
      <c r="C61" s="12">
        <v>43</v>
      </c>
      <c r="D61" s="12">
        <f>SUM(B61:C61)</f>
        <v>81</v>
      </c>
      <c r="E61" s="11">
        <v>0</v>
      </c>
      <c r="F61" s="12">
        <v>11</v>
      </c>
      <c r="G61" s="12">
        <f>SUM(E61:F61)</f>
        <v>11</v>
      </c>
      <c r="H61" s="11">
        <f t="shared" si="12"/>
        <v>38</v>
      </c>
      <c r="I61" s="12">
        <f t="shared" si="12"/>
        <v>54</v>
      </c>
      <c r="J61" s="12">
        <f>SUM(H61:I61)</f>
        <v>92</v>
      </c>
    </row>
    <row r="62" spans="1:10" s="17" customFormat="1" ht="12.75">
      <c r="A62" s="19" t="s">
        <v>4</v>
      </c>
      <c r="B62" s="15">
        <f aca="true" t="shared" si="13" ref="B62:J62">SUM(B58:B61)</f>
        <v>603</v>
      </c>
      <c r="C62" s="16">
        <f t="shared" si="13"/>
        <v>576</v>
      </c>
      <c r="D62" s="16">
        <f t="shared" si="13"/>
        <v>1179</v>
      </c>
      <c r="E62" s="15">
        <f t="shared" si="13"/>
        <v>5</v>
      </c>
      <c r="F62" s="16">
        <f t="shared" si="13"/>
        <v>44</v>
      </c>
      <c r="G62" s="16">
        <f t="shared" si="13"/>
        <v>49</v>
      </c>
      <c r="H62" s="15">
        <f t="shared" si="13"/>
        <v>608</v>
      </c>
      <c r="I62" s="16">
        <f t="shared" si="13"/>
        <v>620</v>
      </c>
      <c r="J62" s="16">
        <f t="shared" si="13"/>
        <v>1228</v>
      </c>
    </row>
    <row r="63" spans="1:10" s="17" customFormat="1" ht="12.75">
      <c r="A63" s="19"/>
      <c r="B63" s="20"/>
      <c r="C63" s="21"/>
      <c r="D63" s="21"/>
      <c r="E63" s="20"/>
      <c r="F63" s="21"/>
      <c r="G63" s="21"/>
      <c r="H63" s="20"/>
      <c r="I63" s="21"/>
      <c r="J63" s="21"/>
    </row>
    <row r="64" spans="1:10" ht="12.75">
      <c r="A64" s="1" t="s">
        <v>15</v>
      </c>
      <c r="B64" s="11"/>
      <c r="C64" s="12"/>
      <c r="D64" s="12"/>
      <c r="E64" s="11"/>
      <c r="F64" s="12"/>
      <c r="G64" s="12"/>
      <c r="H64" s="11"/>
      <c r="I64" s="12"/>
      <c r="J64" s="12"/>
    </row>
    <row r="65" spans="1:10" ht="12.75">
      <c r="A65" s="2" t="s">
        <v>40</v>
      </c>
      <c r="B65" s="11">
        <v>209</v>
      </c>
      <c r="C65" s="12">
        <v>259</v>
      </c>
      <c r="D65" s="12">
        <f>SUM(B65:C65)</f>
        <v>468</v>
      </c>
      <c r="E65" s="11">
        <v>15</v>
      </c>
      <c r="F65" s="12">
        <v>20</v>
      </c>
      <c r="G65" s="12">
        <f>SUM(E65:F65)</f>
        <v>35</v>
      </c>
      <c r="H65" s="11">
        <f aca="true" t="shared" si="14" ref="H65:I68">SUM(B65,E65)</f>
        <v>224</v>
      </c>
      <c r="I65" s="12">
        <f t="shared" si="14"/>
        <v>279</v>
      </c>
      <c r="J65" s="12">
        <f>SUM(H65:I65)</f>
        <v>503</v>
      </c>
    </row>
    <row r="66" spans="1:10" ht="12.75">
      <c r="A66" s="2" t="s">
        <v>8</v>
      </c>
      <c r="B66" s="11">
        <v>24</v>
      </c>
      <c r="C66" s="12">
        <v>36</v>
      </c>
      <c r="D66" s="12">
        <f>SUM(B66:C66)</f>
        <v>60</v>
      </c>
      <c r="E66" s="11">
        <v>2</v>
      </c>
      <c r="F66" s="12">
        <v>5</v>
      </c>
      <c r="G66" s="12">
        <f>SUM(E66:F66)</f>
        <v>7</v>
      </c>
      <c r="H66" s="11">
        <f t="shared" si="14"/>
        <v>26</v>
      </c>
      <c r="I66" s="12">
        <f t="shared" si="14"/>
        <v>41</v>
      </c>
      <c r="J66" s="12">
        <f>SUM(H66:I66)</f>
        <v>67</v>
      </c>
    </row>
    <row r="67" spans="1:10" ht="12.75">
      <c r="A67" s="2" t="s">
        <v>9</v>
      </c>
      <c r="B67" s="11">
        <v>0</v>
      </c>
      <c r="C67" s="12">
        <v>0</v>
      </c>
      <c r="D67" s="12">
        <f>SUM(B67:C67)</f>
        <v>0</v>
      </c>
      <c r="E67" s="11">
        <v>0</v>
      </c>
      <c r="F67" s="12">
        <v>0</v>
      </c>
      <c r="G67" s="12">
        <f>SUM(E67:F67)</f>
        <v>0</v>
      </c>
      <c r="H67" s="11">
        <f t="shared" si="14"/>
        <v>0</v>
      </c>
      <c r="I67" s="12">
        <f t="shared" si="14"/>
        <v>0</v>
      </c>
      <c r="J67" s="12">
        <f>SUM(H67:I67)</f>
        <v>0</v>
      </c>
    </row>
    <row r="68" spans="1:10" ht="12.75">
      <c r="A68" s="22" t="s">
        <v>10</v>
      </c>
      <c r="B68" s="11">
        <v>1989</v>
      </c>
      <c r="C68" s="25">
        <v>2887</v>
      </c>
      <c r="D68" s="25">
        <f>SUM(B68:C68)</f>
        <v>4876</v>
      </c>
      <c r="E68" s="11">
        <v>71</v>
      </c>
      <c r="F68" s="25">
        <v>237</v>
      </c>
      <c r="G68" s="25">
        <f>SUM(E68:F68)</f>
        <v>308</v>
      </c>
      <c r="H68" s="11">
        <f t="shared" si="14"/>
        <v>2060</v>
      </c>
      <c r="I68" s="25">
        <f t="shared" si="14"/>
        <v>3124</v>
      </c>
      <c r="J68" s="25">
        <f>SUM(H68:I68)</f>
        <v>5184</v>
      </c>
    </row>
    <row r="69" spans="1:10" s="17" customFormat="1" ht="12.75">
      <c r="A69" s="19" t="s">
        <v>4</v>
      </c>
      <c r="B69" s="15">
        <f>SUM(B65:B68)</f>
        <v>2222</v>
      </c>
      <c r="C69" s="16">
        <f>SUM(C65:C68)</f>
        <v>3182</v>
      </c>
      <c r="D69" s="16">
        <f aca="true" t="shared" si="15" ref="D69:J69">SUM(D65:D68)</f>
        <v>5404</v>
      </c>
      <c r="E69" s="15">
        <f>SUM(E65:E68)</f>
        <v>88</v>
      </c>
      <c r="F69" s="16">
        <f>SUM(F65:F68)</f>
        <v>262</v>
      </c>
      <c r="G69" s="16">
        <f t="shared" si="15"/>
        <v>350</v>
      </c>
      <c r="H69" s="15">
        <f t="shared" si="15"/>
        <v>2310</v>
      </c>
      <c r="I69" s="16">
        <f t="shared" si="15"/>
        <v>3444</v>
      </c>
      <c r="J69" s="16">
        <f t="shared" si="15"/>
        <v>5754</v>
      </c>
    </row>
    <row r="70" spans="1:10" ht="12.75">
      <c r="A70" s="2"/>
      <c r="B70" s="11"/>
      <c r="C70" s="12"/>
      <c r="D70" s="12"/>
      <c r="E70" s="11"/>
      <c r="F70" s="12"/>
      <c r="G70" s="12"/>
      <c r="H70" s="11"/>
      <c r="I70" s="12"/>
      <c r="J70" s="12"/>
    </row>
    <row r="71" spans="1:10" ht="12.75">
      <c r="A71" s="1" t="s">
        <v>117</v>
      </c>
      <c r="B71" s="11"/>
      <c r="C71" s="12"/>
      <c r="D71" s="12"/>
      <c r="E71" s="11"/>
      <c r="F71" s="12"/>
      <c r="G71" s="12"/>
      <c r="H71" s="11"/>
      <c r="I71" s="12"/>
      <c r="J71" s="12"/>
    </row>
    <row r="72" spans="1:12" ht="12.75">
      <c r="A72" s="2" t="s">
        <v>40</v>
      </c>
      <c r="B72" s="11">
        <v>0</v>
      </c>
      <c r="C72" s="12">
        <v>0</v>
      </c>
      <c r="D72" s="12">
        <f>SUM(B72:C72)</f>
        <v>0</v>
      </c>
      <c r="E72" s="11">
        <v>461</v>
      </c>
      <c r="F72" s="12">
        <v>1988</v>
      </c>
      <c r="G72" s="12">
        <f>SUM(E72:F72)</f>
        <v>2449</v>
      </c>
      <c r="H72" s="11">
        <f aca="true" t="shared" si="16" ref="H72:I76">SUM(B72,E72)</f>
        <v>461</v>
      </c>
      <c r="I72" s="12">
        <f t="shared" si="16"/>
        <v>1988</v>
      </c>
      <c r="J72" s="12">
        <f>SUM(H72:I72)</f>
        <v>2449</v>
      </c>
      <c r="K72" s="12"/>
      <c r="L72" s="12"/>
    </row>
    <row r="73" spans="1:12" ht="12.75">
      <c r="A73" s="2" t="s">
        <v>8</v>
      </c>
      <c r="B73" s="11">
        <v>0</v>
      </c>
      <c r="C73" s="12">
        <v>0</v>
      </c>
      <c r="D73" s="12">
        <f>SUM(B73:C73)</f>
        <v>0</v>
      </c>
      <c r="E73" s="11">
        <v>538</v>
      </c>
      <c r="F73" s="12">
        <v>2556</v>
      </c>
      <c r="G73" s="12">
        <f>SUM(E73:F73)</f>
        <v>3094</v>
      </c>
      <c r="H73" s="11">
        <f t="shared" si="16"/>
        <v>538</v>
      </c>
      <c r="I73" s="12">
        <f t="shared" si="16"/>
        <v>2556</v>
      </c>
      <c r="J73" s="12">
        <f>SUM(H73:I73)</f>
        <v>3094</v>
      </c>
      <c r="K73" s="12"/>
      <c r="L73" s="12"/>
    </row>
    <row r="74" spans="1:12" ht="12.75">
      <c r="A74" s="2" t="s">
        <v>9</v>
      </c>
      <c r="B74" s="11">
        <v>0</v>
      </c>
      <c r="C74" s="12">
        <v>0</v>
      </c>
      <c r="D74" s="12">
        <f>SUM(B74:C74)</f>
        <v>0</v>
      </c>
      <c r="E74" s="11">
        <v>15</v>
      </c>
      <c r="F74" s="12">
        <v>66</v>
      </c>
      <c r="G74" s="12">
        <f>SUM(E74:F74)</f>
        <v>81</v>
      </c>
      <c r="H74" s="11">
        <f t="shared" si="16"/>
        <v>15</v>
      </c>
      <c r="I74" s="12">
        <f t="shared" si="16"/>
        <v>66</v>
      </c>
      <c r="J74" s="12">
        <f>SUM(H74:I74)</f>
        <v>81</v>
      </c>
      <c r="K74" s="12"/>
      <c r="L74" s="12"/>
    </row>
    <row r="75" spans="1:10" ht="12.75">
      <c r="A75" s="22" t="s">
        <v>10</v>
      </c>
      <c r="B75" s="11">
        <v>0</v>
      </c>
      <c r="C75" s="25">
        <v>0</v>
      </c>
      <c r="D75" s="25">
        <f>SUM(B75:C75)</f>
        <v>0</v>
      </c>
      <c r="E75" s="11">
        <v>68</v>
      </c>
      <c r="F75" s="25">
        <v>264</v>
      </c>
      <c r="G75" s="25">
        <f>SUM(E75:F75)</f>
        <v>332</v>
      </c>
      <c r="H75" s="11">
        <f t="shared" si="16"/>
        <v>68</v>
      </c>
      <c r="I75" s="25">
        <f t="shared" si="16"/>
        <v>264</v>
      </c>
      <c r="J75" s="25">
        <f>SUM(H75:I75)</f>
        <v>332</v>
      </c>
    </row>
    <row r="76" spans="1:10" ht="12.75">
      <c r="A76" s="22" t="s">
        <v>16</v>
      </c>
      <c r="B76" s="11">
        <v>0</v>
      </c>
      <c r="C76" s="25">
        <v>0</v>
      </c>
      <c r="D76" s="25">
        <f>SUM(B76:C76)</f>
        <v>0</v>
      </c>
      <c r="E76" s="11">
        <v>160</v>
      </c>
      <c r="F76" s="25">
        <v>160</v>
      </c>
      <c r="G76" s="25">
        <f>SUM(E76:F76)</f>
        <v>320</v>
      </c>
      <c r="H76" s="11">
        <f t="shared" si="16"/>
        <v>160</v>
      </c>
      <c r="I76" s="25">
        <f t="shared" si="16"/>
        <v>160</v>
      </c>
      <c r="J76" s="25">
        <f>SUM(H76:I76)</f>
        <v>320</v>
      </c>
    </row>
    <row r="77" spans="1:10" s="17" customFormat="1" ht="12.75">
      <c r="A77" s="19" t="s">
        <v>4</v>
      </c>
      <c r="B77" s="15">
        <f>SUM(B72:B76)</f>
        <v>0</v>
      </c>
      <c r="C77" s="16">
        <f aca="true" t="shared" si="17" ref="C77:J77">SUM(C72:C76)</f>
        <v>0</v>
      </c>
      <c r="D77" s="16">
        <f t="shared" si="17"/>
        <v>0</v>
      </c>
      <c r="E77" s="15">
        <f t="shared" si="17"/>
        <v>1242</v>
      </c>
      <c r="F77" s="16">
        <f t="shared" si="17"/>
        <v>5034</v>
      </c>
      <c r="G77" s="16">
        <f t="shared" si="17"/>
        <v>6276</v>
      </c>
      <c r="H77" s="15">
        <f t="shared" si="17"/>
        <v>1242</v>
      </c>
      <c r="I77" s="16">
        <f t="shared" si="17"/>
        <v>5034</v>
      </c>
      <c r="J77" s="16">
        <f t="shared" si="17"/>
        <v>6276</v>
      </c>
    </row>
    <row r="78" spans="1:10" s="17" customFormat="1" ht="12.75">
      <c r="A78" s="19"/>
      <c r="B78" s="20"/>
      <c r="C78" s="21"/>
      <c r="D78" s="21"/>
      <c r="E78" s="20"/>
      <c r="F78" s="21"/>
      <c r="G78" s="21"/>
      <c r="H78" s="20"/>
      <c r="I78" s="21"/>
      <c r="J78" s="21"/>
    </row>
    <row r="79" spans="1:10" ht="27.75" customHeight="1">
      <c r="A79" s="200" t="s">
        <v>80</v>
      </c>
      <c r="B79" s="23">
        <f>SUM(B77,B69,B62,B55,B45,B42,B35,B28,B21,B14,B48)</f>
        <v>42769</v>
      </c>
      <c r="C79" s="24">
        <f aca="true" t="shared" si="18" ref="C79:J79">SUM(C77,C69,C62,C55,C45,C42,C35,C28,C21,C14,C48)</f>
        <v>114452</v>
      </c>
      <c r="D79" s="201">
        <f t="shared" si="18"/>
        <v>157221</v>
      </c>
      <c r="E79" s="23">
        <f t="shared" si="18"/>
        <v>5249</v>
      </c>
      <c r="F79" s="24">
        <f t="shared" si="18"/>
        <v>23003</v>
      </c>
      <c r="G79" s="201">
        <f t="shared" si="18"/>
        <v>28252</v>
      </c>
      <c r="H79" s="24">
        <f t="shared" si="18"/>
        <v>48018</v>
      </c>
      <c r="I79" s="24">
        <f t="shared" si="18"/>
        <v>137455</v>
      </c>
      <c r="J79" s="24">
        <f t="shared" si="18"/>
        <v>185473</v>
      </c>
    </row>
    <row r="80" spans="1:10" ht="9.75" customHeight="1">
      <c r="A80" s="22"/>
      <c r="B80" s="25"/>
      <c r="C80" s="25"/>
      <c r="D80" s="25"/>
      <c r="E80" s="25"/>
      <c r="F80" s="25"/>
      <c r="G80" s="25"/>
      <c r="H80" s="25"/>
      <c r="I80" s="25"/>
      <c r="J80" s="25"/>
    </row>
    <row r="81" spans="1:10" ht="12.75">
      <c r="A81" s="173" t="s">
        <v>118</v>
      </c>
      <c r="B81" s="12"/>
      <c r="C81" s="12"/>
      <c r="D81" s="12"/>
      <c r="E81" s="12"/>
      <c r="F81" s="12"/>
      <c r="G81" s="12"/>
      <c r="H81" s="12"/>
      <c r="I81" s="12"/>
      <c r="J81" s="12"/>
    </row>
    <row r="82" spans="2:10" ht="12.75">
      <c r="B82" s="12"/>
      <c r="C82" s="12"/>
      <c r="D82" s="12"/>
      <c r="E82" s="12"/>
      <c r="F82" s="12"/>
      <c r="G82" s="12"/>
      <c r="H82" s="12"/>
      <c r="I82" s="12"/>
      <c r="J82" s="12"/>
    </row>
    <row r="83" spans="2:10" ht="12.75">
      <c r="B83" s="12"/>
      <c r="C83" s="12"/>
      <c r="D83" s="12"/>
      <c r="E83" s="12"/>
      <c r="F83" s="12"/>
      <c r="G83" s="12"/>
      <c r="H83" s="12"/>
      <c r="I83" s="12"/>
      <c r="J83" s="12"/>
    </row>
    <row r="84" spans="2:10" ht="12.75">
      <c r="B84" s="12"/>
      <c r="C84" s="12"/>
      <c r="D84" s="12"/>
      <c r="E84" s="12"/>
      <c r="F84" s="12"/>
      <c r="G84" s="12"/>
      <c r="H84" s="12"/>
      <c r="I84" s="12"/>
      <c r="J84" s="12"/>
    </row>
    <row r="85" spans="2:10" ht="12.75">
      <c r="B85" s="12"/>
      <c r="C85" s="12"/>
      <c r="D85" s="12"/>
      <c r="E85" s="12"/>
      <c r="F85" s="12"/>
      <c r="G85" s="12"/>
      <c r="H85" s="12"/>
      <c r="I85" s="12"/>
      <c r="J85" s="12"/>
    </row>
    <row r="86" spans="2:10" ht="12.75">
      <c r="B86" s="12"/>
      <c r="C86" s="12"/>
      <c r="D86" s="12"/>
      <c r="E86" s="12"/>
      <c r="F86" s="12"/>
      <c r="G86" s="12"/>
      <c r="H86" s="12"/>
      <c r="I86" s="12"/>
      <c r="J86" s="12"/>
    </row>
    <row r="87" spans="2:10" ht="12.75">
      <c r="B87" s="12"/>
      <c r="C87" s="12"/>
      <c r="D87" s="12"/>
      <c r="E87" s="12"/>
      <c r="F87" s="12"/>
      <c r="G87" s="12"/>
      <c r="H87" s="12"/>
      <c r="I87" s="12"/>
      <c r="J87" s="12"/>
    </row>
    <row r="88" spans="2:10" ht="12.75">
      <c r="B88" s="12"/>
      <c r="C88" s="12"/>
      <c r="D88" s="12"/>
      <c r="E88" s="12"/>
      <c r="F88" s="12"/>
      <c r="G88" s="12"/>
      <c r="H88" s="12"/>
      <c r="I88" s="12"/>
      <c r="J88" s="12"/>
    </row>
    <row r="89" spans="2:10" ht="12.75">
      <c r="B89" s="12"/>
      <c r="C89" s="12"/>
      <c r="D89" s="12"/>
      <c r="E89" s="12"/>
      <c r="F89" s="12"/>
      <c r="G89" s="12"/>
      <c r="H89" s="12"/>
      <c r="I89" s="12"/>
      <c r="J89" s="12"/>
    </row>
    <row r="90" spans="2:10" ht="12.75">
      <c r="B90" s="12"/>
      <c r="C90" s="12"/>
      <c r="D90" s="12"/>
      <c r="E90" s="12"/>
      <c r="F90" s="12"/>
      <c r="G90" s="12"/>
      <c r="H90" s="12"/>
      <c r="I90" s="12"/>
      <c r="J90" s="12"/>
    </row>
    <row r="91" spans="2:10" ht="12.75">
      <c r="B91" s="12"/>
      <c r="C91" s="12"/>
      <c r="D91" s="12"/>
      <c r="E91" s="12"/>
      <c r="F91" s="12"/>
      <c r="G91" s="12"/>
      <c r="H91" s="12"/>
      <c r="I91" s="12"/>
      <c r="J91" s="12"/>
    </row>
    <row r="92" spans="2:10" ht="12.75">
      <c r="B92" s="12"/>
      <c r="C92" s="12"/>
      <c r="D92" s="12"/>
      <c r="E92" s="12"/>
      <c r="F92" s="12"/>
      <c r="G92" s="12"/>
      <c r="H92" s="12"/>
      <c r="I92" s="12"/>
      <c r="J92" s="12"/>
    </row>
    <row r="93" spans="2:10" ht="12.75">
      <c r="B93" s="12"/>
      <c r="C93" s="12"/>
      <c r="D93" s="12"/>
      <c r="E93" s="12"/>
      <c r="F93" s="12"/>
      <c r="G93" s="12"/>
      <c r="H93" s="12"/>
      <c r="I93" s="12"/>
      <c r="J93" s="12"/>
    </row>
    <row r="94" spans="2:10" ht="12.75">
      <c r="B94" s="12"/>
      <c r="C94" s="12"/>
      <c r="D94" s="12"/>
      <c r="E94" s="12"/>
      <c r="F94" s="12"/>
      <c r="G94" s="12"/>
      <c r="H94" s="12"/>
      <c r="I94" s="12"/>
      <c r="J94" s="12"/>
    </row>
    <row r="95" spans="2:10" ht="12.75">
      <c r="B95" s="12"/>
      <c r="C95" s="12"/>
      <c r="D95" s="12"/>
      <c r="E95" s="12"/>
      <c r="F95" s="12"/>
      <c r="G95" s="12"/>
      <c r="H95" s="12"/>
      <c r="I95" s="12"/>
      <c r="J95" s="12"/>
    </row>
    <row r="96" spans="2:10" ht="12.75">
      <c r="B96" s="12"/>
      <c r="C96" s="12"/>
      <c r="D96" s="12"/>
      <c r="E96" s="12"/>
      <c r="F96" s="12"/>
      <c r="G96" s="12"/>
      <c r="H96" s="12"/>
      <c r="I96" s="12"/>
      <c r="J96" s="12"/>
    </row>
    <row r="97" spans="2:10" ht="12.75">
      <c r="B97" s="12"/>
      <c r="C97" s="12"/>
      <c r="D97" s="12"/>
      <c r="E97" s="12"/>
      <c r="F97" s="12"/>
      <c r="G97" s="12"/>
      <c r="H97" s="12"/>
      <c r="I97" s="12"/>
      <c r="J97" s="12"/>
    </row>
    <row r="98" spans="2:10" ht="12.75">
      <c r="B98" s="12"/>
      <c r="C98" s="12"/>
      <c r="D98" s="12"/>
      <c r="E98" s="12"/>
      <c r="F98" s="12"/>
      <c r="G98" s="12"/>
      <c r="H98" s="12"/>
      <c r="I98" s="12"/>
      <c r="J98" s="12"/>
    </row>
    <row r="99" spans="2:10" ht="12.75">
      <c r="B99" s="12"/>
      <c r="C99" s="12"/>
      <c r="D99" s="12"/>
      <c r="E99" s="12"/>
      <c r="F99" s="12"/>
      <c r="G99" s="12"/>
      <c r="H99" s="12"/>
      <c r="I99" s="12"/>
      <c r="J99" s="12"/>
    </row>
    <row r="100" spans="2:10" ht="12.75">
      <c r="B100" s="12"/>
      <c r="C100" s="12"/>
      <c r="D100" s="12"/>
      <c r="E100" s="12"/>
      <c r="F100" s="12"/>
      <c r="G100" s="12"/>
      <c r="H100" s="12"/>
      <c r="I100" s="12"/>
      <c r="J100" s="12"/>
    </row>
    <row r="101" spans="2:10" ht="12.75">
      <c r="B101" s="12"/>
      <c r="C101" s="12"/>
      <c r="D101" s="12"/>
      <c r="E101" s="12"/>
      <c r="F101" s="12"/>
      <c r="G101" s="12"/>
      <c r="H101" s="12"/>
      <c r="I101" s="12"/>
      <c r="J101" s="12"/>
    </row>
    <row r="102" spans="2:10" ht="12.75">
      <c r="B102" s="12"/>
      <c r="C102" s="12"/>
      <c r="D102" s="12"/>
      <c r="E102" s="12"/>
      <c r="F102" s="12"/>
      <c r="G102" s="12"/>
      <c r="H102" s="12"/>
      <c r="I102" s="12"/>
      <c r="J102" s="12"/>
    </row>
    <row r="103" spans="2:10" ht="12.75">
      <c r="B103" s="12"/>
      <c r="C103" s="12"/>
      <c r="D103" s="12"/>
      <c r="E103" s="12"/>
      <c r="F103" s="12"/>
      <c r="G103" s="12"/>
      <c r="H103" s="12"/>
      <c r="I103" s="12"/>
      <c r="J103" s="12"/>
    </row>
    <row r="104" spans="2:10" ht="12.75">
      <c r="B104" s="12"/>
      <c r="C104" s="12"/>
      <c r="D104" s="12"/>
      <c r="E104" s="12"/>
      <c r="F104" s="12"/>
      <c r="G104" s="12"/>
      <c r="H104" s="12"/>
      <c r="I104" s="12"/>
      <c r="J104" s="12"/>
    </row>
    <row r="105" spans="2:10" ht="12.75">
      <c r="B105" s="12"/>
      <c r="C105" s="12"/>
      <c r="D105" s="12"/>
      <c r="E105" s="12"/>
      <c r="F105" s="12"/>
      <c r="G105" s="12"/>
      <c r="H105" s="12"/>
      <c r="I105" s="12"/>
      <c r="J105" s="12"/>
    </row>
    <row r="106" spans="2:10" ht="12.75">
      <c r="B106" s="12"/>
      <c r="C106" s="12"/>
      <c r="D106" s="12"/>
      <c r="E106" s="12"/>
      <c r="F106" s="12"/>
      <c r="G106" s="12"/>
      <c r="H106" s="12"/>
      <c r="I106" s="12"/>
      <c r="J106" s="12"/>
    </row>
    <row r="107" spans="2:10" ht="12.75">
      <c r="B107" s="12"/>
      <c r="C107" s="12"/>
      <c r="D107" s="12"/>
      <c r="E107" s="12"/>
      <c r="F107" s="12"/>
      <c r="G107" s="12"/>
      <c r="H107" s="12"/>
      <c r="I107" s="12"/>
      <c r="J107" s="12"/>
    </row>
    <row r="108" spans="2:10" ht="12.75">
      <c r="B108" s="12"/>
      <c r="C108" s="12"/>
      <c r="D108" s="12"/>
      <c r="E108" s="12"/>
      <c r="F108" s="12"/>
      <c r="G108" s="12"/>
      <c r="H108" s="12"/>
      <c r="I108" s="12"/>
      <c r="J108" s="12"/>
    </row>
    <row r="109" spans="2:10" ht="12.75">
      <c r="B109" s="12"/>
      <c r="C109" s="12"/>
      <c r="D109" s="12"/>
      <c r="E109" s="12"/>
      <c r="F109" s="12"/>
      <c r="G109" s="12"/>
      <c r="H109" s="12"/>
      <c r="I109" s="12"/>
      <c r="J109" s="12"/>
    </row>
    <row r="110" spans="2:10" ht="12.75">
      <c r="B110" s="12"/>
      <c r="C110" s="12"/>
      <c r="D110" s="12"/>
      <c r="E110" s="12"/>
      <c r="F110" s="12"/>
      <c r="G110" s="12"/>
      <c r="H110" s="12"/>
      <c r="I110" s="12"/>
      <c r="J110" s="12"/>
    </row>
  </sheetData>
  <sheetProtection/>
  <printOptions horizontalCentered="1"/>
  <pageMargins left="0.1968503937007874" right="0.1968503937007874" top="0.5905511811023623" bottom="0.3937007874015748" header="0.5118110236220472" footer="0.5118110236220472"/>
  <pageSetup horizontalDpi="600" verticalDpi="600" orientation="portrait" paperSize="9" scale="72"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A45" sqref="A45"/>
    </sheetView>
  </sheetViews>
  <sheetFormatPr defaultColWidth="9.140625" defaultRowHeight="12.75"/>
  <cols>
    <col min="1" max="1" width="22.7109375" style="0" customWidth="1"/>
    <col min="2" max="10" width="9.28125" style="0" customWidth="1"/>
  </cols>
  <sheetData>
    <row r="1" spans="1:10" ht="12.75">
      <c r="A1" s="1" t="s">
        <v>98</v>
      </c>
      <c r="B1" s="2"/>
      <c r="C1" s="2"/>
      <c r="D1" s="2"/>
      <c r="E1" s="2"/>
      <c r="F1" s="2"/>
      <c r="G1" s="2"/>
      <c r="H1" s="2"/>
      <c r="I1" s="2"/>
      <c r="J1" s="2"/>
    </row>
    <row r="2" spans="1:10" ht="12.75">
      <c r="A2" s="5" t="s">
        <v>22</v>
      </c>
      <c r="B2" s="6"/>
      <c r="C2" s="6"/>
      <c r="D2" s="6"/>
      <c r="E2" s="7"/>
      <c r="F2" s="7"/>
      <c r="G2" s="6"/>
      <c r="H2" s="6"/>
      <c r="I2" s="6"/>
      <c r="J2" s="6"/>
    </row>
    <row r="3" spans="1:10" ht="12.75">
      <c r="A3" s="6"/>
      <c r="B3" s="6"/>
      <c r="C3" s="6"/>
      <c r="D3" s="6"/>
      <c r="E3" s="7"/>
      <c r="F3" s="5"/>
      <c r="G3" s="6"/>
      <c r="H3" s="6"/>
      <c r="I3" s="6"/>
      <c r="J3" s="6"/>
    </row>
    <row r="4" spans="1:10" ht="12.75">
      <c r="A4" s="5" t="s">
        <v>103</v>
      </c>
      <c r="B4" s="6"/>
      <c r="C4" s="6"/>
      <c r="D4" s="6"/>
      <c r="E4" s="7"/>
      <c r="F4" s="7"/>
      <c r="G4" s="6"/>
      <c r="H4" s="6"/>
      <c r="I4" s="6"/>
      <c r="J4" s="6"/>
    </row>
    <row r="5" spans="1:10" ht="12.75">
      <c r="A5" s="4"/>
      <c r="B5" s="4"/>
      <c r="C5" s="4"/>
      <c r="D5" s="4"/>
      <c r="E5" s="4"/>
      <c r="F5" s="4"/>
      <c r="G5" s="4"/>
      <c r="H5" s="4"/>
      <c r="I5" s="4"/>
      <c r="J5" s="4"/>
    </row>
    <row r="6" spans="1:10" ht="12.75">
      <c r="A6" s="5" t="s">
        <v>81</v>
      </c>
      <c r="B6" s="58"/>
      <c r="C6" s="58"/>
      <c r="D6" s="58"/>
      <c r="E6" s="58"/>
      <c r="F6" s="59"/>
      <c r="G6" s="58"/>
      <c r="H6" s="58"/>
      <c r="I6" s="58"/>
      <c r="J6" s="58"/>
    </row>
    <row r="7" spans="1:10" ht="13.5" thickBot="1">
      <c r="A7" s="2"/>
      <c r="B7" s="12"/>
      <c r="C7" s="12"/>
      <c r="D7" s="12"/>
      <c r="E7" s="12"/>
      <c r="F7" s="12"/>
      <c r="G7" s="12"/>
      <c r="H7" s="12"/>
      <c r="I7" s="12"/>
      <c r="J7" s="12"/>
    </row>
    <row r="8" spans="1:10" ht="12.75">
      <c r="A8" s="60"/>
      <c r="B8" s="61" t="s">
        <v>23</v>
      </c>
      <c r="C8" s="62"/>
      <c r="D8" s="62"/>
      <c r="E8" s="61" t="s">
        <v>24</v>
      </c>
      <c r="F8" s="62"/>
      <c r="G8" s="62"/>
      <c r="H8" s="61" t="s">
        <v>4</v>
      </c>
      <c r="I8" s="62"/>
      <c r="J8" s="62"/>
    </row>
    <row r="9" spans="1:10" ht="12.75">
      <c r="A9" s="194" t="s">
        <v>25</v>
      </c>
      <c r="B9" s="156" t="s">
        <v>5</v>
      </c>
      <c r="C9" s="157" t="s">
        <v>6</v>
      </c>
      <c r="D9" s="157" t="s">
        <v>4</v>
      </c>
      <c r="E9" s="156" t="s">
        <v>5</v>
      </c>
      <c r="F9" s="157" t="s">
        <v>6</v>
      </c>
      <c r="G9" s="157" t="s">
        <v>4</v>
      </c>
      <c r="H9" s="156" t="s">
        <v>5</v>
      </c>
      <c r="I9" s="157" t="s">
        <v>6</v>
      </c>
      <c r="J9" s="157" t="s">
        <v>4</v>
      </c>
    </row>
    <row r="10" spans="1:10" ht="12.75">
      <c r="A10" s="66"/>
      <c r="B10" s="13"/>
      <c r="C10" s="67"/>
      <c r="D10" s="67"/>
      <c r="E10" s="13"/>
      <c r="F10" s="67"/>
      <c r="G10" s="67"/>
      <c r="H10" s="13"/>
      <c r="I10" s="67"/>
      <c r="J10" s="67"/>
    </row>
    <row r="11" spans="1:10" ht="12.75">
      <c r="A11" s="2" t="s">
        <v>26</v>
      </c>
      <c r="B11" s="11">
        <v>0</v>
      </c>
      <c r="C11" s="12">
        <v>0</v>
      </c>
      <c r="D11" s="12">
        <f>SUM(B11:C11)</f>
        <v>0</v>
      </c>
      <c r="E11" s="11">
        <v>832</v>
      </c>
      <c r="F11" s="12">
        <v>4166</v>
      </c>
      <c r="G11" s="12">
        <f aca="true" t="shared" si="0" ref="G11:G19">SUM(E11:F11)</f>
        <v>4998</v>
      </c>
      <c r="H11" s="11">
        <f>SUM(B11,E11)</f>
        <v>832</v>
      </c>
      <c r="I11" s="25">
        <f aca="true" t="shared" si="1" ref="I11:I19">SUM(C11,F11)</f>
        <v>4166</v>
      </c>
      <c r="J11" s="12">
        <f aca="true" t="shared" si="2" ref="J11:J19">SUM(H11:I11)</f>
        <v>4998</v>
      </c>
    </row>
    <row r="12" spans="1:10" ht="12.75">
      <c r="A12" s="2" t="s">
        <v>27</v>
      </c>
      <c r="B12" s="11">
        <v>555</v>
      </c>
      <c r="C12" s="12">
        <v>2870</v>
      </c>
      <c r="D12" s="12">
        <f aca="true" t="shared" si="3" ref="D12:D19">SUM(B12:C12)</f>
        <v>3425</v>
      </c>
      <c r="E12" s="11">
        <v>3632</v>
      </c>
      <c r="F12" s="12">
        <v>12264</v>
      </c>
      <c r="G12" s="12">
        <f t="shared" si="0"/>
        <v>15896</v>
      </c>
      <c r="H12" s="11">
        <f aca="true" t="shared" si="4" ref="H12:H19">SUM(B12,E12)</f>
        <v>4187</v>
      </c>
      <c r="I12" s="25">
        <f t="shared" si="1"/>
        <v>15134</v>
      </c>
      <c r="J12" s="12">
        <f t="shared" si="2"/>
        <v>19321</v>
      </c>
    </row>
    <row r="13" spans="1:10" ht="12.75">
      <c r="A13" s="2" t="s">
        <v>28</v>
      </c>
      <c r="B13" s="11">
        <v>2736</v>
      </c>
      <c r="C13" s="12">
        <v>10535</v>
      </c>
      <c r="D13" s="12">
        <f t="shared" si="3"/>
        <v>13271</v>
      </c>
      <c r="E13" s="11">
        <v>2366</v>
      </c>
      <c r="F13" s="12">
        <v>6285</v>
      </c>
      <c r="G13" s="12">
        <f t="shared" si="0"/>
        <v>8651</v>
      </c>
      <c r="H13" s="11">
        <f t="shared" si="4"/>
        <v>5102</v>
      </c>
      <c r="I13" s="25">
        <f t="shared" si="1"/>
        <v>16820</v>
      </c>
      <c r="J13" s="12">
        <f t="shared" si="2"/>
        <v>21922</v>
      </c>
    </row>
    <row r="14" spans="1:10" ht="12.75">
      <c r="A14" s="2" t="s">
        <v>29</v>
      </c>
      <c r="B14" s="13">
        <v>4649</v>
      </c>
      <c r="C14" s="12">
        <v>14406</v>
      </c>
      <c r="D14" s="12">
        <f t="shared" si="3"/>
        <v>19055</v>
      </c>
      <c r="E14" s="11">
        <v>1706</v>
      </c>
      <c r="F14" s="12">
        <f>3972+1</f>
        <v>3973</v>
      </c>
      <c r="G14" s="12">
        <f t="shared" si="0"/>
        <v>5679</v>
      </c>
      <c r="H14" s="11">
        <f t="shared" si="4"/>
        <v>6355</v>
      </c>
      <c r="I14" s="25">
        <f t="shared" si="1"/>
        <v>18379</v>
      </c>
      <c r="J14" s="12">
        <f t="shared" si="2"/>
        <v>24734</v>
      </c>
    </row>
    <row r="15" spans="1:10" ht="12.75">
      <c r="A15" s="2" t="s">
        <v>30</v>
      </c>
      <c r="B15" s="13">
        <v>4285</v>
      </c>
      <c r="C15" s="12">
        <v>13028</v>
      </c>
      <c r="D15" s="12">
        <f t="shared" si="3"/>
        <v>17313</v>
      </c>
      <c r="E15" s="11">
        <v>1163</v>
      </c>
      <c r="F15" s="12">
        <v>2212</v>
      </c>
      <c r="G15" s="12">
        <f t="shared" si="0"/>
        <v>3375</v>
      </c>
      <c r="H15" s="11">
        <f t="shared" si="4"/>
        <v>5448</v>
      </c>
      <c r="I15" s="25">
        <f t="shared" si="1"/>
        <v>15240</v>
      </c>
      <c r="J15" s="12">
        <f t="shared" si="2"/>
        <v>20688</v>
      </c>
    </row>
    <row r="16" spans="1:10" ht="12.75">
      <c r="A16" s="2" t="s">
        <v>31</v>
      </c>
      <c r="B16" s="13">
        <f>4212+2</f>
        <v>4214</v>
      </c>
      <c r="C16" s="12">
        <v>12171</v>
      </c>
      <c r="D16" s="12">
        <f t="shared" si="3"/>
        <v>16385</v>
      </c>
      <c r="E16" s="11">
        <v>918</v>
      </c>
      <c r="F16" s="12">
        <v>1608</v>
      </c>
      <c r="G16" s="12">
        <f t="shared" si="0"/>
        <v>2526</v>
      </c>
      <c r="H16" s="11">
        <f t="shared" si="4"/>
        <v>5132</v>
      </c>
      <c r="I16" s="25">
        <f t="shared" si="1"/>
        <v>13779</v>
      </c>
      <c r="J16" s="12">
        <f t="shared" si="2"/>
        <v>18911</v>
      </c>
    </row>
    <row r="17" spans="1:10" ht="12.75">
      <c r="A17" s="2" t="s">
        <v>32</v>
      </c>
      <c r="B17" s="13">
        <f>4993+1</f>
        <v>4994</v>
      </c>
      <c r="C17" s="12">
        <f>13282+2</f>
        <v>13284</v>
      </c>
      <c r="D17" s="12">
        <f t="shared" si="3"/>
        <v>18278</v>
      </c>
      <c r="E17" s="11">
        <v>839</v>
      </c>
      <c r="F17" s="12">
        <v>1042</v>
      </c>
      <c r="G17" s="12">
        <f t="shared" si="0"/>
        <v>1881</v>
      </c>
      <c r="H17" s="11">
        <f t="shared" si="4"/>
        <v>5833</v>
      </c>
      <c r="I17" s="25">
        <f t="shared" si="1"/>
        <v>14326</v>
      </c>
      <c r="J17" s="12">
        <f t="shared" si="2"/>
        <v>20159</v>
      </c>
    </row>
    <row r="18" spans="1:10" ht="12.75">
      <c r="A18" s="2" t="s">
        <v>33</v>
      </c>
      <c r="B18" s="13">
        <f>6216+4</f>
        <v>6220</v>
      </c>
      <c r="C18" s="12">
        <f>12389+6</f>
        <v>12395</v>
      </c>
      <c r="D18" s="12">
        <f t="shared" si="3"/>
        <v>18615</v>
      </c>
      <c r="E18" s="11">
        <v>590</v>
      </c>
      <c r="F18" s="12">
        <v>560</v>
      </c>
      <c r="G18" s="12">
        <f t="shared" si="0"/>
        <v>1150</v>
      </c>
      <c r="H18" s="11">
        <f t="shared" si="4"/>
        <v>6810</v>
      </c>
      <c r="I18" s="25">
        <f t="shared" si="1"/>
        <v>12955</v>
      </c>
      <c r="J18" s="12">
        <f t="shared" si="2"/>
        <v>19765</v>
      </c>
    </row>
    <row r="19" spans="1:13" ht="12.75">
      <c r="A19" s="2" t="s">
        <v>34</v>
      </c>
      <c r="B19" s="13">
        <f>2583+17</f>
        <v>2600</v>
      </c>
      <c r="C19" s="12">
        <f>3290+23</f>
        <v>3313</v>
      </c>
      <c r="D19" s="68">
        <f t="shared" si="3"/>
        <v>5913</v>
      </c>
      <c r="E19" s="11">
        <v>470</v>
      </c>
      <c r="F19" s="12">
        <v>340</v>
      </c>
      <c r="G19" s="68">
        <f t="shared" si="0"/>
        <v>810</v>
      </c>
      <c r="H19" s="11">
        <f t="shared" si="4"/>
        <v>3070</v>
      </c>
      <c r="I19" s="68">
        <f t="shared" si="1"/>
        <v>3653</v>
      </c>
      <c r="J19" s="68">
        <f t="shared" si="2"/>
        <v>6723</v>
      </c>
      <c r="L19" s="191"/>
      <c r="M19" s="191"/>
    </row>
    <row r="20" spans="1:10" ht="12.75">
      <c r="A20" s="19" t="s">
        <v>4</v>
      </c>
      <c r="B20" s="69">
        <f aca="true" t="shared" si="5" ref="B20:J20">SUM(B11:B19)</f>
        <v>30253</v>
      </c>
      <c r="C20" s="70">
        <f t="shared" si="5"/>
        <v>82002</v>
      </c>
      <c r="D20" s="70">
        <f t="shared" si="5"/>
        <v>112255</v>
      </c>
      <c r="E20" s="69">
        <f t="shared" si="5"/>
        <v>12516</v>
      </c>
      <c r="F20" s="70">
        <f t="shared" si="5"/>
        <v>32450</v>
      </c>
      <c r="G20" s="70">
        <f t="shared" si="5"/>
        <v>44966</v>
      </c>
      <c r="H20" s="69">
        <f t="shared" si="5"/>
        <v>42769</v>
      </c>
      <c r="I20" s="70">
        <f t="shared" si="5"/>
        <v>114452</v>
      </c>
      <c r="J20" s="70">
        <f t="shared" si="5"/>
        <v>157221</v>
      </c>
    </row>
    <row r="23" spans="1:10" ht="12.75">
      <c r="A23" s="1"/>
      <c r="B23" s="2"/>
      <c r="C23" s="2"/>
      <c r="D23" s="2"/>
      <c r="E23" s="2"/>
      <c r="F23" s="2"/>
      <c r="G23" s="2"/>
      <c r="H23" s="2"/>
      <c r="I23" s="2"/>
      <c r="J23" s="2"/>
    </row>
    <row r="24" spans="1:10" ht="12.75">
      <c r="A24" s="5" t="s">
        <v>86</v>
      </c>
      <c r="B24" s="6"/>
      <c r="C24" s="6"/>
      <c r="D24" s="6"/>
      <c r="E24" s="7"/>
      <c r="F24" s="7"/>
      <c r="G24" s="6"/>
      <c r="H24" s="6"/>
      <c r="I24" s="6"/>
      <c r="J24" s="6"/>
    </row>
    <row r="25" spans="1:10" ht="12.75">
      <c r="A25" s="6"/>
      <c r="B25" s="6"/>
      <c r="C25" s="6"/>
      <c r="D25" s="6"/>
      <c r="E25" s="7"/>
      <c r="F25" s="5"/>
      <c r="G25" s="6"/>
      <c r="H25" s="6"/>
      <c r="I25" s="6"/>
      <c r="J25" s="6"/>
    </row>
    <row r="26" spans="1:10" ht="12.75">
      <c r="A26" s="5" t="s">
        <v>103</v>
      </c>
      <c r="B26" s="6"/>
      <c r="C26" s="6"/>
      <c r="D26" s="6"/>
      <c r="E26" s="7"/>
      <c r="F26" s="7"/>
      <c r="G26" s="6"/>
      <c r="H26" s="6"/>
      <c r="I26" s="6"/>
      <c r="J26" s="6"/>
    </row>
    <row r="27" spans="1:10" ht="12.75">
      <c r="A27" s="4"/>
      <c r="B27" s="4"/>
      <c r="C27" s="4"/>
      <c r="D27" s="4"/>
      <c r="E27" s="4"/>
      <c r="F27" s="4"/>
      <c r="G27" s="4"/>
      <c r="H27" s="4"/>
      <c r="I27" s="4"/>
      <c r="J27" s="4"/>
    </row>
    <row r="28" spans="1:10" ht="12.75">
      <c r="A28" s="5" t="s">
        <v>81</v>
      </c>
      <c r="B28" s="58"/>
      <c r="C28" s="58"/>
      <c r="D28" s="58"/>
      <c r="E28" s="58"/>
      <c r="F28" s="59"/>
      <c r="G28" s="58"/>
      <c r="H28" s="58"/>
      <c r="I28" s="58"/>
      <c r="J28" s="58"/>
    </row>
    <row r="29" spans="1:10" ht="13.5" thickBot="1">
      <c r="A29" s="2"/>
      <c r="B29" s="12"/>
      <c r="C29" s="12"/>
      <c r="D29" s="12"/>
      <c r="E29" s="12"/>
      <c r="F29" s="12"/>
      <c r="G29" s="12"/>
      <c r="H29" s="12"/>
      <c r="I29" s="12"/>
      <c r="J29" s="12"/>
    </row>
    <row r="30" spans="1:10" ht="12.75">
      <c r="A30" s="60"/>
      <c r="B30" s="61" t="s">
        <v>23</v>
      </c>
      <c r="C30" s="62"/>
      <c r="D30" s="62"/>
      <c r="E30" s="61" t="s">
        <v>24</v>
      </c>
      <c r="F30" s="62"/>
      <c r="G30" s="62"/>
      <c r="H30" s="61" t="s">
        <v>4</v>
      </c>
      <c r="I30" s="62"/>
      <c r="J30" s="62"/>
    </row>
    <row r="31" spans="1:10" ht="12.75">
      <c r="A31" s="194" t="s">
        <v>25</v>
      </c>
      <c r="B31" s="156" t="s">
        <v>5</v>
      </c>
      <c r="C31" s="157" t="s">
        <v>6</v>
      </c>
      <c r="D31" s="157" t="s">
        <v>4</v>
      </c>
      <c r="E31" s="156" t="s">
        <v>5</v>
      </c>
      <c r="F31" s="157" t="s">
        <v>6</v>
      </c>
      <c r="G31" s="157" t="s">
        <v>4</v>
      </c>
      <c r="H31" s="156" t="s">
        <v>5</v>
      </c>
      <c r="I31" s="157" t="s">
        <v>6</v>
      </c>
      <c r="J31" s="157" t="s">
        <v>4</v>
      </c>
    </row>
    <row r="32" spans="1:10" ht="12.75">
      <c r="A32" s="66"/>
      <c r="B32" s="13"/>
      <c r="C32" s="67"/>
      <c r="D32" s="67"/>
      <c r="E32" s="13"/>
      <c r="F32" s="67"/>
      <c r="G32" s="67"/>
      <c r="H32" s="13"/>
      <c r="I32" s="67"/>
      <c r="J32" s="67"/>
    </row>
    <row r="33" spans="1:10" ht="12.75">
      <c r="A33" s="22" t="s">
        <v>88</v>
      </c>
      <c r="B33" s="11">
        <f>1105+2</f>
        <v>1107</v>
      </c>
      <c r="C33" s="12">
        <f>1535+1</f>
        <v>1536</v>
      </c>
      <c r="D33" s="12">
        <f>SUM(B33:C33)</f>
        <v>2643</v>
      </c>
      <c r="E33" s="11">
        <v>75</v>
      </c>
      <c r="F33" s="12">
        <v>56</v>
      </c>
      <c r="G33" s="12">
        <f aca="true" t="shared" si="6" ref="G33:G42">SUM(E33:F33)</f>
        <v>131</v>
      </c>
      <c r="H33" s="11">
        <f>SUM(B33,E33)</f>
        <v>1182</v>
      </c>
      <c r="I33" s="25">
        <f aca="true" t="shared" si="7" ref="I33:I41">SUM(C33,F33)</f>
        <v>1592</v>
      </c>
      <c r="J33" s="12">
        <f aca="true" t="shared" si="8" ref="J33:J41">SUM(H33:I33)</f>
        <v>2774</v>
      </c>
    </row>
    <row r="34" spans="1:10" ht="12.75">
      <c r="A34" s="22" t="s">
        <v>89</v>
      </c>
      <c r="B34" s="11">
        <f>506+3</f>
        <v>509</v>
      </c>
      <c r="C34" s="12">
        <v>520</v>
      </c>
      <c r="D34" s="12">
        <f aca="true" t="shared" si="9" ref="D34:D42">SUM(B34:C34)</f>
        <v>1029</v>
      </c>
      <c r="E34" s="11">
        <v>64</v>
      </c>
      <c r="F34" s="12">
        <v>56</v>
      </c>
      <c r="G34" s="12">
        <f t="shared" si="6"/>
        <v>120</v>
      </c>
      <c r="H34" s="11">
        <f aca="true" t="shared" si="10" ref="H34:H41">SUM(B34,E34)</f>
        <v>573</v>
      </c>
      <c r="I34" s="25">
        <f t="shared" si="7"/>
        <v>576</v>
      </c>
      <c r="J34" s="12">
        <f t="shared" si="8"/>
        <v>1149</v>
      </c>
    </row>
    <row r="35" spans="1:10" ht="12.75">
      <c r="A35" s="22" t="s">
        <v>90</v>
      </c>
      <c r="B35" s="11">
        <f>321+1</f>
        <v>322</v>
      </c>
      <c r="C35" s="12">
        <f>314+1</f>
        <v>315</v>
      </c>
      <c r="D35" s="12">
        <f t="shared" si="9"/>
        <v>637</v>
      </c>
      <c r="E35" s="11">
        <v>76</v>
      </c>
      <c r="F35" s="12">
        <v>55</v>
      </c>
      <c r="G35" s="12">
        <f t="shared" si="6"/>
        <v>131</v>
      </c>
      <c r="H35" s="11">
        <f t="shared" si="10"/>
        <v>398</v>
      </c>
      <c r="I35" s="25">
        <f t="shared" si="7"/>
        <v>370</v>
      </c>
      <c r="J35" s="12">
        <f t="shared" si="8"/>
        <v>768</v>
      </c>
    </row>
    <row r="36" spans="1:10" ht="12.75">
      <c r="A36" s="22" t="s">
        <v>91</v>
      </c>
      <c r="B36" s="13">
        <f>206+1</f>
        <v>207</v>
      </c>
      <c r="C36" s="12">
        <v>178</v>
      </c>
      <c r="D36" s="12">
        <f t="shared" si="9"/>
        <v>385</v>
      </c>
      <c r="E36" s="11">
        <v>51</v>
      </c>
      <c r="F36" s="12">
        <v>41</v>
      </c>
      <c r="G36" s="12">
        <f t="shared" si="6"/>
        <v>92</v>
      </c>
      <c r="H36" s="11">
        <f t="shared" si="10"/>
        <v>258</v>
      </c>
      <c r="I36" s="25">
        <f t="shared" si="7"/>
        <v>219</v>
      </c>
      <c r="J36" s="12">
        <f t="shared" si="8"/>
        <v>477</v>
      </c>
    </row>
    <row r="37" spans="1:10" ht="12.75">
      <c r="A37" s="22" t="s">
        <v>92</v>
      </c>
      <c r="B37" s="13">
        <v>164</v>
      </c>
      <c r="C37" s="12">
        <v>113</v>
      </c>
      <c r="D37" s="12">
        <f t="shared" si="9"/>
        <v>277</v>
      </c>
      <c r="E37" s="11">
        <v>43</v>
      </c>
      <c r="F37" s="12">
        <v>31</v>
      </c>
      <c r="G37" s="12">
        <f t="shared" si="6"/>
        <v>74</v>
      </c>
      <c r="H37" s="11">
        <f t="shared" si="10"/>
        <v>207</v>
      </c>
      <c r="I37" s="25">
        <f t="shared" si="7"/>
        <v>144</v>
      </c>
      <c r="J37" s="12">
        <f t="shared" si="8"/>
        <v>351</v>
      </c>
    </row>
    <row r="38" spans="1:10" ht="12.75">
      <c r="A38" s="22" t="s">
        <v>93</v>
      </c>
      <c r="B38" s="13">
        <v>95</v>
      </c>
      <c r="C38" s="12">
        <v>72</v>
      </c>
      <c r="D38" s="12">
        <f t="shared" si="9"/>
        <v>167</v>
      </c>
      <c r="E38" s="11">
        <v>30</v>
      </c>
      <c r="F38" s="12">
        <v>25</v>
      </c>
      <c r="G38" s="12">
        <f t="shared" si="6"/>
        <v>55</v>
      </c>
      <c r="H38" s="11">
        <f t="shared" si="10"/>
        <v>125</v>
      </c>
      <c r="I38" s="25">
        <f t="shared" si="7"/>
        <v>97</v>
      </c>
      <c r="J38" s="12">
        <f t="shared" si="8"/>
        <v>222</v>
      </c>
    </row>
    <row r="39" spans="1:10" ht="12.75">
      <c r="A39" s="22" t="s">
        <v>95</v>
      </c>
      <c r="B39" s="13">
        <v>16</v>
      </c>
      <c r="C39" s="12">
        <v>11</v>
      </c>
      <c r="D39" s="12">
        <f t="shared" si="9"/>
        <v>27</v>
      </c>
      <c r="E39" s="11">
        <v>28</v>
      </c>
      <c r="F39" s="12">
        <v>20</v>
      </c>
      <c r="G39" s="12">
        <f t="shared" si="6"/>
        <v>48</v>
      </c>
      <c r="H39" s="11">
        <f t="shared" si="10"/>
        <v>44</v>
      </c>
      <c r="I39" s="25">
        <f t="shared" si="7"/>
        <v>31</v>
      </c>
      <c r="J39" s="12">
        <f t="shared" si="8"/>
        <v>75</v>
      </c>
    </row>
    <row r="40" spans="1:10" ht="12.75">
      <c r="A40" s="22" t="s">
        <v>96</v>
      </c>
      <c r="B40" s="13">
        <v>9</v>
      </c>
      <c r="C40" s="12">
        <v>1</v>
      </c>
      <c r="D40" s="12">
        <f t="shared" si="9"/>
        <v>10</v>
      </c>
      <c r="E40" s="11">
        <v>31</v>
      </c>
      <c r="F40" s="12">
        <v>20</v>
      </c>
      <c r="G40" s="12">
        <f t="shared" si="6"/>
        <v>51</v>
      </c>
      <c r="H40" s="11">
        <f t="shared" si="10"/>
        <v>40</v>
      </c>
      <c r="I40" s="25">
        <f t="shared" si="7"/>
        <v>21</v>
      </c>
      <c r="J40" s="12">
        <f t="shared" si="8"/>
        <v>61</v>
      </c>
    </row>
    <row r="41" spans="1:10" ht="12.75">
      <c r="A41" s="2" t="s">
        <v>97</v>
      </c>
      <c r="B41" s="13">
        <v>1</v>
      </c>
      <c r="C41" s="12">
        <v>1</v>
      </c>
      <c r="D41" s="25">
        <f t="shared" si="9"/>
        <v>2</v>
      </c>
      <c r="E41" s="11">
        <v>72</v>
      </c>
      <c r="F41" s="12">
        <v>36</v>
      </c>
      <c r="G41" s="25">
        <f t="shared" si="6"/>
        <v>108</v>
      </c>
      <c r="H41" s="11">
        <f t="shared" si="10"/>
        <v>73</v>
      </c>
      <c r="I41" s="25">
        <f t="shared" si="7"/>
        <v>37</v>
      </c>
      <c r="J41" s="25">
        <f t="shared" si="8"/>
        <v>110</v>
      </c>
    </row>
    <row r="42" spans="1:10" ht="12.75">
      <c r="A42" s="2" t="s">
        <v>94</v>
      </c>
      <c r="B42" s="13">
        <f>160+10</f>
        <v>170</v>
      </c>
      <c r="C42" s="12">
        <f>545+21</f>
        <v>566</v>
      </c>
      <c r="D42" s="187">
        <f t="shared" si="9"/>
        <v>736</v>
      </c>
      <c r="E42" s="11">
        <v>0</v>
      </c>
      <c r="F42" s="12">
        <v>0</v>
      </c>
      <c r="G42" s="187">
        <f t="shared" si="6"/>
        <v>0</v>
      </c>
      <c r="H42" s="11">
        <f>SUM(B42,E42)</f>
        <v>170</v>
      </c>
      <c r="I42" s="68">
        <f>SUM(C42,F42)</f>
        <v>566</v>
      </c>
      <c r="J42" s="68">
        <f>SUM(H42:I42)</f>
        <v>736</v>
      </c>
    </row>
    <row r="43" spans="1:12" ht="12.75">
      <c r="A43" s="19" t="s">
        <v>4</v>
      </c>
      <c r="B43" s="69">
        <f aca="true" t="shared" si="11" ref="B43:J43">SUM(B33:B42)</f>
        <v>2600</v>
      </c>
      <c r="C43" s="70">
        <f t="shared" si="11"/>
        <v>3313</v>
      </c>
      <c r="D43" s="70">
        <f t="shared" si="11"/>
        <v>5913</v>
      </c>
      <c r="E43" s="69">
        <f t="shared" si="11"/>
        <v>470</v>
      </c>
      <c r="F43" s="70">
        <f t="shared" si="11"/>
        <v>340</v>
      </c>
      <c r="G43" s="70">
        <f t="shared" si="11"/>
        <v>810</v>
      </c>
      <c r="H43" s="69">
        <f t="shared" si="11"/>
        <v>3070</v>
      </c>
      <c r="I43" s="70">
        <f t="shared" si="11"/>
        <v>3653</v>
      </c>
      <c r="J43" s="70">
        <f t="shared" si="11"/>
        <v>6723</v>
      </c>
      <c r="L43" s="191">
        <f>J19-J43</f>
        <v>0</v>
      </c>
    </row>
  </sheetData>
  <sheetProtection/>
  <printOptions/>
  <pageMargins left="0.31496062992125984" right="0.31496062992125984" top="0.7480314960629921" bottom="0.7480314960629921" header="0.31496062992125984" footer="0.31496062992125984"/>
  <pageSetup fitToHeight="1" fitToWidth="1" horizontalDpi="600" verticalDpi="600" orientation="portrait" scale="96" r:id="rId1"/>
  <headerFooter>
    <oddFooter>&amp;R&amp;A</oddFooter>
  </headerFooter>
</worksheet>
</file>

<file path=xl/worksheets/sheet8.xml><?xml version="1.0" encoding="utf-8"?>
<worksheet xmlns="http://schemas.openxmlformats.org/spreadsheetml/2006/main" xmlns:r="http://schemas.openxmlformats.org/officeDocument/2006/relationships">
  <dimension ref="A1:V76"/>
  <sheetViews>
    <sheetView zoomScalePageLayoutView="0" workbookViewId="0" topLeftCell="A1">
      <selection activeCell="A75" sqref="A75"/>
    </sheetView>
  </sheetViews>
  <sheetFormatPr defaultColWidth="9.28125" defaultRowHeight="12.75"/>
  <cols>
    <col min="1" max="1" width="33.28125" style="74" customWidth="1"/>
    <col min="2" max="19" width="9.28125" style="74" customWidth="1"/>
    <col min="20" max="16384" width="9.28125" style="74" customWidth="1"/>
  </cols>
  <sheetData>
    <row r="1" spans="1:19" ht="12.75">
      <c r="A1" s="71" t="s">
        <v>98</v>
      </c>
      <c r="B1" s="72"/>
      <c r="C1" s="72"/>
      <c r="D1" s="72"/>
      <c r="E1" s="73"/>
      <c r="F1" s="72"/>
      <c r="G1" s="72"/>
      <c r="H1" s="72"/>
      <c r="I1" s="72"/>
      <c r="J1" s="72"/>
      <c r="K1" s="72"/>
      <c r="L1" s="72"/>
      <c r="M1" s="72"/>
      <c r="N1" s="72"/>
      <c r="O1" s="72"/>
      <c r="P1" s="72"/>
      <c r="Q1" s="72"/>
      <c r="R1" s="72"/>
      <c r="S1" s="72"/>
    </row>
    <row r="2" spans="1:19" ht="12.75">
      <c r="A2" s="75" t="s">
        <v>71</v>
      </c>
      <c r="B2" s="76"/>
      <c r="C2" s="76"/>
      <c r="D2" s="75"/>
      <c r="E2" s="77"/>
      <c r="F2" s="76"/>
      <c r="G2" s="78"/>
      <c r="H2" s="76"/>
      <c r="I2" s="78"/>
      <c r="J2" s="76"/>
      <c r="K2" s="76"/>
      <c r="L2" s="76"/>
      <c r="M2" s="76"/>
      <c r="N2" s="76"/>
      <c r="O2" s="76"/>
      <c r="P2" s="76"/>
      <c r="Q2" s="76"/>
      <c r="R2" s="76"/>
      <c r="S2" s="76"/>
    </row>
    <row r="3" spans="1:19" ht="12.75">
      <c r="A3" s="75"/>
      <c r="B3" s="76"/>
      <c r="C3" s="76"/>
      <c r="D3" s="76"/>
      <c r="E3" s="77"/>
      <c r="F3" s="75"/>
      <c r="G3" s="78"/>
      <c r="H3" s="76"/>
      <c r="I3" s="78"/>
      <c r="J3" s="76"/>
      <c r="K3" s="76"/>
      <c r="L3" s="76"/>
      <c r="M3" s="76"/>
      <c r="N3" s="76"/>
      <c r="O3" s="76"/>
      <c r="P3" s="76"/>
      <c r="Q3" s="76"/>
      <c r="R3" s="76"/>
      <c r="S3" s="76"/>
    </row>
    <row r="4" spans="1:19" ht="12.75">
      <c r="A4" s="75" t="s">
        <v>99</v>
      </c>
      <c r="B4" s="76"/>
      <c r="C4" s="76"/>
      <c r="D4" s="76"/>
      <c r="E4" s="77"/>
      <c r="F4" s="75"/>
      <c r="G4" s="78"/>
      <c r="H4" s="76"/>
      <c r="I4" s="78"/>
      <c r="J4" s="76"/>
      <c r="K4" s="76"/>
      <c r="L4" s="76"/>
      <c r="M4" s="76"/>
      <c r="N4" s="76"/>
      <c r="O4" s="76"/>
      <c r="P4" s="76"/>
      <c r="Q4" s="76"/>
      <c r="R4" s="76"/>
      <c r="S4" s="76"/>
    </row>
    <row r="5" spans="1:19" ht="13.5" thickBot="1">
      <c r="A5" s="72"/>
      <c r="B5" s="72"/>
      <c r="C5" s="72"/>
      <c r="D5" s="72"/>
      <c r="E5" s="73"/>
      <c r="F5" s="72"/>
      <c r="G5" s="72"/>
      <c r="H5" s="72"/>
      <c r="I5" s="72"/>
      <c r="J5" s="72"/>
      <c r="K5" s="72"/>
      <c r="L5" s="72"/>
      <c r="M5" s="72"/>
      <c r="N5" s="72"/>
      <c r="O5" s="72"/>
      <c r="P5" s="72"/>
      <c r="Q5" s="72"/>
      <c r="R5" s="72"/>
      <c r="S5" s="72"/>
    </row>
    <row r="6" spans="1:19" ht="12.75">
      <c r="A6" s="79"/>
      <c r="B6" s="223" t="s">
        <v>68</v>
      </c>
      <c r="C6" s="148"/>
      <c r="D6" s="148"/>
      <c r="E6" s="148"/>
      <c r="F6" s="148"/>
      <c r="G6" s="148"/>
      <c r="H6" s="223" t="s">
        <v>67</v>
      </c>
      <c r="I6" s="148"/>
      <c r="J6" s="148"/>
      <c r="K6" s="148"/>
      <c r="L6" s="148"/>
      <c r="M6" s="148"/>
      <c r="N6" s="147" t="s">
        <v>4</v>
      </c>
      <c r="O6" s="148"/>
      <c r="P6" s="148"/>
      <c r="Q6" s="148"/>
      <c r="R6" s="148"/>
      <c r="S6" s="148"/>
    </row>
    <row r="7" spans="1:19" ht="12.75">
      <c r="A7" s="73"/>
      <c r="B7" s="149" t="s">
        <v>23</v>
      </c>
      <c r="C7" s="150"/>
      <c r="D7" s="150"/>
      <c r="E7" s="149" t="s">
        <v>24</v>
      </c>
      <c r="F7" s="150"/>
      <c r="G7" s="150"/>
      <c r="H7" s="149" t="s">
        <v>23</v>
      </c>
      <c r="I7" s="150"/>
      <c r="J7" s="150"/>
      <c r="K7" s="149" t="s">
        <v>24</v>
      </c>
      <c r="L7" s="150"/>
      <c r="M7" s="150"/>
      <c r="N7" s="149" t="s">
        <v>23</v>
      </c>
      <c r="O7" s="150"/>
      <c r="P7" s="150"/>
      <c r="Q7" s="149" t="s">
        <v>24</v>
      </c>
      <c r="R7" s="150"/>
      <c r="S7" s="150"/>
    </row>
    <row r="8" spans="1:19" ht="12.75">
      <c r="A8" s="80"/>
      <c r="B8" s="176" t="s">
        <v>5</v>
      </c>
      <c r="C8" s="177" t="s">
        <v>6</v>
      </c>
      <c r="D8" s="177" t="s">
        <v>4</v>
      </c>
      <c r="E8" s="176" t="s">
        <v>5</v>
      </c>
      <c r="F8" s="177" t="s">
        <v>6</v>
      </c>
      <c r="G8" s="177" t="s">
        <v>4</v>
      </c>
      <c r="H8" s="176" t="s">
        <v>5</v>
      </c>
      <c r="I8" s="177" t="s">
        <v>6</v>
      </c>
      <c r="J8" s="177" t="s">
        <v>4</v>
      </c>
      <c r="K8" s="176" t="s">
        <v>5</v>
      </c>
      <c r="L8" s="177" t="s">
        <v>6</v>
      </c>
      <c r="M8" s="177" t="s">
        <v>4</v>
      </c>
      <c r="N8" s="176" t="s">
        <v>5</v>
      </c>
      <c r="O8" s="177" t="s">
        <v>6</v>
      </c>
      <c r="P8" s="177" t="s">
        <v>4</v>
      </c>
      <c r="Q8" s="176" t="s">
        <v>5</v>
      </c>
      <c r="R8" s="177" t="s">
        <v>6</v>
      </c>
      <c r="S8" s="177" t="s">
        <v>4</v>
      </c>
    </row>
    <row r="9" spans="1:19" ht="12.75">
      <c r="A9" s="71"/>
      <c r="B9" s="81"/>
      <c r="C9" s="71"/>
      <c r="D9" s="71"/>
      <c r="E9" s="82"/>
      <c r="F9" s="72"/>
      <c r="G9" s="72"/>
      <c r="H9" s="82"/>
      <c r="I9" s="72"/>
      <c r="J9" s="72"/>
      <c r="K9" s="82"/>
      <c r="L9" s="72"/>
      <c r="M9" s="72"/>
      <c r="N9" s="82"/>
      <c r="O9" s="72"/>
      <c r="P9" s="72"/>
      <c r="Q9" s="82"/>
      <c r="R9" s="72"/>
      <c r="S9" s="72"/>
    </row>
    <row r="10" spans="1:19" ht="12.75">
      <c r="A10" s="71" t="s">
        <v>7</v>
      </c>
      <c r="B10" s="83"/>
      <c r="C10" s="84"/>
      <c r="D10" s="84"/>
      <c r="E10" s="83"/>
      <c r="F10" s="84"/>
      <c r="G10" s="84"/>
      <c r="H10" s="83"/>
      <c r="I10" s="84"/>
      <c r="J10" s="84"/>
      <c r="K10" s="83"/>
      <c r="L10" s="84"/>
      <c r="M10" s="84"/>
      <c r="N10" s="83"/>
      <c r="O10" s="84"/>
      <c r="P10" s="84"/>
      <c r="Q10" s="83"/>
      <c r="R10" s="84"/>
      <c r="S10" s="84"/>
    </row>
    <row r="11" spans="1:22" ht="12.75">
      <c r="A11" s="72" t="s">
        <v>40</v>
      </c>
      <c r="B11" s="83">
        <v>630</v>
      </c>
      <c r="C11" s="84">
        <v>4198</v>
      </c>
      <c r="D11" s="84">
        <f>SUM(B11:C11)</f>
        <v>4828</v>
      </c>
      <c r="E11" s="83">
        <v>196</v>
      </c>
      <c r="F11" s="84">
        <v>1194</v>
      </c>
      <c r="G11" s="84">
        <f>SUM(E11:F11)</f>
        <v>1390</v>
      </c>
      <c r="H11" s="83">
        <v>154</v>
      </c>
      <c r="I11" s="84">
        <v>1729</v>
      </c>
      <c r="J11" s="84">
        <f>SUM(H11:I11)</f>
        <v>1883</v>
      </c>
      <c r="K11" s="83">
        <v>156</v>
      </c>
      <c r="L11" s="84">
        <v>1070</v>
      </c>
      <c r="M11" s="84">
        <f>SUM(K11:L11)</f>
        <v>1226</v>
      </c>
      <c r="N11" s="83">
        <f aca="true" t="shared" si="0" ref="N11:O14">SUM(B11,H11)</f>
        <v>784</v>
      </c>
      <c r="O11" s="84">
        <f t="shared" si="0"/>
        <v>5927</v>
      </c>
      <c r="P11" s="84">
        <f>SUM(N11:O11)</f>
        <v>6711</v>
      </c>
      <c r="Q11" s="83">
        <f aca="true" t="shared" si="1" ref="Q11:R14">SUM(E11,K11)</f>
        <v>352</v>
      </c>
      <c r="R11" s="84">
        <f t="shared" si="1"/>
        <v>2264</v>
      </c>
      <c r="S11" s="84">
        <f>SUM(Q11:R11)</f>
        <v>2616</v>
      </c>
      <c r="U11"/>
      <c r="V11"/>
    </row>
    <row r="12" spans="1:22" ht="12.75">
      <c r="A12" s="72" t="s">
        <v>8</v>
      </c>
      <c r="B12" s="83">
        <v>2747</v>
      </c>
      <c r="C12" s="84">
        <v>13702</v>
      </c>
      <c r="D12" s="84">
        <f>SUM(B12:C12)</f>
        <v>16449</v>
      </c>
      <c r="E12" s="83">
        <v>626</v>
      </c>
      <c r="F12" s="84">
        <v>4897</v>
      </c>
      <c r="G12" s="84">
        <f>SUM(E12:F12)</f>
        <v>5523</v>
      </c>
      <c r="H12" s="83">
        <v>848</v>
      </c>
      <c r="I12" s="84">
        <v>8866</v>
      </c>
      <c r="J12" s="84">
        <f>SUM(H12:I12)</f>
        <v>9714</v>
      </c>
      <c r="K12" s="83">
        <v>485</v>
      </c>
      <c r="L12" s="84">
        <v>3503</v>
      </c>
      <c r="M12" s="84">
        <f>SUM(K12:L12)</f>
        <v>3988</v>
      </c>
      <c r="N12" s="83">
        <f t="shared" si="0"/>
        <v>3595</v>
      </c>
      <c r="O12" s="84">
        <f t="shared" si="0"/>
        <v>22568</v>
      </c>
      <c r="P12" s="84">
        <f>SUM(N12:O12)</f>
        <v>26163</v>
      </c>
      <c r="Q12" s="83">
        <f t="shared" si="1"/>
        <v>1111</v>
      </c>
      <c r="R12" s="84">
        <f t="shared" si="1"/>
        <v>8400</v>
      </c>
      <c r="S12" s="84">
        <f>SUM(Q12:R12)</f>
        <v>9511</v>
      </c>
      <c r="U12"/>
      <c r="V12"/>
    </row>
    <row r="13" spans="1:22" ht="12.75">
      <c r="A13" s="72" t="s">
        <v>9</v>
      </c>
      <c r="B13" s="83">
        <v>2</v>
      </c>
      <c r="C13" s="84">
        <v>14</v>
      </c>
      <c r="D13" s="84">
        <f>SUM(B13:C13)</f>
        <v>16</v>
      </c>
      <c r="E13" s="83"/>
      <c r="F13" s="84">
        <v>4</v>
      </c>
      <c r="G13" s="84">
        <f>SUM(E13:F13)</f>
        <v>4</v>
      </c>
      <c r="H13" s="83">
        <v>1</v>
      </c>
      <c r="I13" s="84">
        <v>7</v>
      </c>
      <c r="J13" s="84">
        <f>SUM(H13:I13)</f>
        <v>8</v>
      </c>
      <c r="K13" s="85">
        <v>1</v>
      </c>
      <c r="L13" s="84">
        <v>7</v>
      </c>
      <c r="M13" s="84">
        <f>SUM(K13:L13)</f>
        <v>8</v>
      </c>
      <c r="N13" s="83">
        <f t="shared" si="0"/>
        <v>3</v>
      </c>
      <c r="O13" s="84">
        <f t="shared" si="0"/>
        <v>21</v>
      </c>
      <c r="P13" s="84">
        <f>SUM(N13:O13)</f>
        <v>24</v>
      </c>
      <c r="Q13" s="83">
        <f t="shared" si="1"/>
        <v>1</v>
      </c>
      <c r="R13" s="84">
        <f t="shared" si="1"/>
        <v>11</v>
      </c>
      <c r="S13" s="84">
        <f>SUM(Q13:R13)</f>
        <v>12</v>
      </c>
      <c r="U13"/>
      <c r="V13"/>
    </row>
    <row r="14" spans="1:22" ht="12.75">
      <c r="A14" s="72" t="s">
        <v>10</v>
      </c>
      <c r="B14" s="83">
        <v>1037</v>
      </c>
      <c r="C14" s="84">
        <v>5528</v>
      </c>
      <c r="D14" s="84">
        <f>SUM(B14:C14)</f>
        <v>6565</v>
      </c>
      <c r="E14" s="83">
        <v>300</v>
      </c>
      <c r="F14" s="84">
        <v>2010</v>
      </c>
      <c r="G14" s="84">
        <f>SUM(E14:F14)</f>
        <v>2310</v>
      </c>
      <c r="H14" s="83">
        <v>301</v>
      </c>
      <c r="I14" s="84">
        <v>3186</v>
      </c>
      <c r="J14" s="84">
        <f>SUM(H14:I14)</f>
        <v>3487</v>
      </c>
      <c r="K14" s="83">
        <v>257</v>
      </c>
      <c r="L14" s="84">
        <v>1426</v>
      </c>
      <c r="M14" s="84">
        <f>SUM(K14:L14)</f>
        <v>1683</v>
      </c>
      <c r="N14" s="83">
        <f t="shared" si="0"/>
        <v>1338</v>
      </c>
      <c r="O14" s="84">
        <f t="shared" si="0"/>
        <v>8714</v>
      </c>
      <c r="P14" s="84">
        <f>SUM(N14:O14)</f>
        <v>10052</v>
      </c>
      <c r="Q14" s="83">
        <f t="shared" si="1"/>
        <v>557</v>
      </c>
      <c r="R14" s="84">
        <f t="shared" si="1"/>
        <v>3436</v>
      </c>
      <c r="S14" s="84">
        <f>SUM(Q14:R14)</f>
        <v>3993</v>
      </c>
      <c r="U14"/>
      <c r="V14"/>
    </row>
    <row r="15" spans="1:22" ht="12.75">
      <c r="A15" s="86" t="s">
        <v>4</v>
      </c>
      <c r="B15" s="87">
        <f>SUM(B11:B14)</f>
        <v>4416</v>
      </c>
      <c r="C15" s="88">
        <f aca="true" t="shared" si="2" ref="C15:S15">SUM(C11:C14)</f>
        <v>23442</v>
      </c>
      <c r="D15" s="88">
        <f t="shared" si="2"/>
        <v>27858</v>
      </c>
      <c r="E15" s="87">
        <f t="shared" si="2"/>
        <v>1122</v>
      </c>
      <c r="F15" s="88">
        <f t="shared" si="2"/>
        <v>8105</v>
      </c>
      <c r="G15" s="88">
        <f t="shared" si="2"/>
        <v>9227</v>
      </c>
      <c r="H15" s="87">
        <f t="shared" si="2"/>
        <v>1304</v>
      </c>
      <c r="I15" s="88">
        <f t="shared" si="2"/>
        <v>13788</v>
      </c>
      <c r="J15" s="88">
        <f t="shared" si="2"/>
        <v>15092</v>
      </c>
      <c r="K15" s="87">
        <f t="shared" si="2"/>
        <v>899</v>
      </c>
      <c r="L15" s="88">
        <f t="shared" si="2"/>
        <v>6006</v>
      </c>
      <c r="M15" s="88">
        <f t="shared" si="2"/>
        <v>6905</v>
      </c>
      <c r="N15" s="87">
        <f t="shared" si="2"/>
        <v>5720</v>
      </c>
      <c r="O15" s="88">
        <f t="shared" si="2"/>
        <v>37230</v>
      </c>
      <c r="P15" s="88">
        <f t="shared" si="2"/>
        <v>42950</v>
      </c>
      <c r="Q15" s="87">
        <f t="shared" si="2"/>
        <v>2021</v>
      </c>
      <c r="R15" s="88">
        <f t="shared" si="2"/>
        <v>14111</v>
      </c>
      <c r="S15" s="88">
        <f t="shared" si="2"/>
        <v>16132</v>
      </c>
      <c r="U15"/>
      <c r="V15"/>
    </row>
    <row r="16" spans="1:22" ht="12.75">
      <c r="A16" s="73"/>
      <c r="B16" s="83"/>
      <c r="C16" s="84"/>
      <c r="D16" s="84"/>
      <c r="E16" s="83"/>
      <c r="F16" s="84"/>
      <c r="G16" s="84"/>
      <c r="H16" s="83"/>
      <c r="I16" s="84"/>
      <c r="J16" s="84"/>
      <c r="K16" s="83"/>
      <c r="L16" s="84"/>
      <c r="M16" s="84"/>
      <c r="N16" s="83"/>
      <c r="O16" s="84"/>
      <c r="P16" s="84"/>
      <c r="Q16" s="83"/>
      <c r="R16" s="84"/>
      <c r="S16" s="84"/>
      <c r="U16"/>
      <c r="V16"/>
    </row>
    <row r="17" spans="1:22" ht="12.75">
      <c r="A17" s="71" t="s">
        <v>11</v>
      </c>
      <c r="B17" s="83"/>
      <c r="C17" s="84"/>
      <c r="D17" s="84"/>
      <c r="E17" s="83"/>
      <c r="F17" s="84"/>
      <c r="G17" s="84"/>
      <c r="H17" s="83"/>
      <c r="I17" s="84"/>
      <c r="J17" s="84"/>
      <c r="K17" s="83"/>
      <c r="L17" s="84"/>
      <c r="M17" s="84"/>
      <c r="N17" s="83"/>
      <c r="O17" s="84"/>
      <c r="P17" s="84"/>
      <c r="Q17" s="83"/>
      <c r="R17" s="84"/>
      <c r="S17" s="84"/>
      <c r="U17"/>
      <c r="V17"/>
    </row>
    <row r="18" spans="1:22" ht="12.75">
      <c r="A18" s="72" t="s">
        <v>40</v>
      </c>
      <c r="B18" s="83">
        <v>167</v>
      </c>
      <c r="C18" s="163">
        <v>703</v>
      </c>
      <c r="D18" s="84">
        <f>SUM(B18:C18)</f>
        <v>870</v>
      </c>
      <c r="E18" s="83">
        <v>36</v>
      </c>
      <c r="F18" s="84">
        <v>221</v>
      </c>
      <c r="G18" s="84">
        <f>SUM(E18:F18)</f>
        <v>257</v>
      </c>
      <c r="H18" s="83">
        <v>42</v>
      </c>
      <c r="I18" s="84">
        <v>383</v>
      </c>
      <c r="J18" s="84">
        <f>SUM(H18:I18)</f>
        <v>425</v>
      </c>
      <c r="K18" s="83">
        <v>18</v>
      </c>
      <c r="L18" s="84">
        <v>125</v>
      </c>
      <c r="M18" s="84">
        <f>SUM(K18:L18)</f>
        <v>143</v>
      </c>
      <c r="N18" s="83">
        <f aca="true" t="shared" si="3" ref="N18:O21">SUM(B18,H18)</f>
        <v>209</v>
      </c>
      <c r="O18" s="84">
        <f t="shared" si="3"/>
        <v>1086</v>
      </c>
      <c r="P18" s="84">
        <f>SUM(N18:O18)</f>
        <v>1295</v>
      </c>
      <c r="Q18" s="83">
        <f aca="true" t="shared" si="4" ref="Q18:R21">SUM(E18,K18)</f>
        <v>54</v>
      </c>
      <c r="R18" s="84">
        <f t="shared" si="4"/>
        <v>346</v>
      </c>
      <c r="S18" s="84">
        <f>SUM(Q18:R18)</f>
        <v>400</v>
      </c>
      <c r="U18"/>
      <c r="V18"/>
    </row>
    <row r="19" spans="1:22" ht="12.75">
      <c r="A19" s="72" t="s">
        <v>8</v>
      </c>
      <c r="B19" s="83">
        <v>420</v>
      </c>
      <c r="C19" s="84">
        <v>1467</v>
      </c>
      <c r="D19" s="84">
        <f>SUM(B19:C19)</f>
        <v>1887</v>
      </c>
      <c r="E19" s="83">
        <v>82</v>
      </c>
      <c r="F19" s="84">
        <v>567</v>
      </c>
      <c r="G19" s="84">
        <f>SUM(E19:F19)</f>
        <v>649</v>
      </c>
      <c r="H19" s="83">
        <v>131</v>
      </c>
      <c r="I19" s="84">
        <v>1095</v>
      </c>
      <c r="J19" s="84">
        <f>SUM(H19:I19)</f>
        <v>1226</v>
      </c>
      <c r="K19" s="83">
        <v>53</v>
      </c>
      <c r="L19" s="84">
        <v>395</v>
      </c>
      <c r="M19" s="84">
        <f>SUM(K19:L19)</f>
        <v>448</v>
      </c>
      <c r="N19" s="83">
        <f t="shared" si="3"/>
        <v>551</v>
      </c>
      <c r="O19" s="84">
        <f t="shared" si="3"/>
        <v>2562</v>
      </c>
      <c r="P19" s="84">
        <f>SUM(N19:O19)</f>
        <v>3113</v>
      </c>
      <c r="Q19" s="83">
        <f t="shared" si="4"/>
        <v>135</v>
      </c>
      <c r="R19" s="84">
        <f t="shared" si="4"/>
        <v>962</v>
      </c>
      <c r="S19" s="84">
        <f>SUM(Q19:R19)</f>
        <v>1097</v>
      </c>
      <c r="U19"/>
      <c r="V19"/>
    </row>
    <row r="20" spans="1:22" ht="12.75">
      <c r="A20" s="72" t="s">
        <v>9</v>
      </c>
      <c r="B20" s="83">
        <v>14</v>
      </c>
      <c r="C20" s="84">
        <v>48</v>
      </c>
      <c r="D20" s="84">
        <f>SUM(B20:C20)</f>
        <v>62</v>
      </c>
      <c r="E20" s="85">
        <v>1</v>
      </c>
      <c r="F20" s="89">
        <v>13</v>
      </c>
      <c r="G20" s="89">
        <f>SUM(E20:F20)</f>
        <v>14</v>
      </c>
      <c r="H20" s="85">
        <v>2</v>
      </c>
      <c r="I20" s="84">
        <v>30</v>
      </c>
      <c r="J20" s="84">
        <f>SUM(H20:I20)</f>
        <v>32</v>
      </c>
      <c r="K20" s="85">
        <v>1</v>
      </c>
      <c r="L20" s="89">
        <v>5</v>
      </c>
      <c r="M20" s="89">
        <f>SUM(K20:L20)</f>
        <v>6</v>
      </c>
      <c r="N20" s="83">
        <f t="shared" si="3"/>
        <v>16</v>
      </c>
      <c r="O20" s="84">
        <f t="shared" si="3"/>
        <v>78</v>
      </c>
      <c r="P20" s="84">
        <f>SUM(N20:O20)</f>
        <v>94</v>
      </c>
      <c r="Q20" s="85">
        <f t="shared" si="4"/>
        <v>2</v>
      </c>
      <c r="R20" s="84">
        <f t="shared" si="4"/>
        <v>18</v>
      </c>
      <c r="S20" s="84">
        <f>SUM(Q20:R20)</f>
        <v>20</v>
      </c>
      <c r="U20"/>
      <c r="V20"/>
    </row>
    <row r="21" spans="1:22" ht="12.75">
      <c r="A21" s="72" t="s">
        <v>10</v>
      </c>
      <c r="B21" s="83">
        <v>79</v>
      </c>
      <c r="C21" s="84">
        <v>366</v>
      </c>
      <c r="D21" s="84">
        <f>SUM(B21:C21)</f>
        <v>445</v>
      </c>
      <c r="E21" s="83">
        <v>16</v>
      </c>
      <c r="F21" s="84">
        <v>143</v>
      </c>
      <c r="G21" s="84">
        <f>SUM(E21:F21)</f>
        <v>159</v>
      </c>
      <c r="H21" s="83">
        <v>22</v>
      </c>
      <c r="I21" s="84">
        <v>206</v>
      </c>
      <c r="J21" s="84">
        <f>SUM(H21:I21)</f>
        <v>228</v>
      </c>
      <c r="K21" s="83">
        <v>15</v>
      </c>
      <c r="L21" s="84">
        <v>77</v>
      </c>
      <c r="M21" s="84">
        <f>SUM(K21:L21)</f>
        <v>92</v>
      </c>
      <c r="N21" s="83">
        <f t="shared" si="3"/>
        <v>101</v>
      </c>
      <c r="O21" s="84">
        <f t="shared" si="3"/>
        <v>572</v>
      </c>
      <c r="P21" s="84">
        <f>SUM(N21:O21)</f>
        <v>673</v>
      </c>
      <c r="Q21" s="83">
        <f t="shared" si="4"/>
        <v>31</v>
      </c>
      <c r="R21" s="84">
        <f t="shared" si="4"/>
        <v>220</v>
      </c>
      <c r="S21" s="84">
        <f>SUM(Q21:R21)</f>
        <v>251</v>
      </c>
      <c r="U21"/>
      <c r="V21"/>
    </row>
    <row r="22" spans="1:22" ht="12.75">
      <c r="A22" s="86" t="s">
        <v>4</v>
      </c>
      <c r="B22" s="87">
        <f aca="true" t="shared" si="5" ref="B22:S22">SUM(B18:B21)</f>
        <v>680</v>
      </c>
      <c r="C22" s="88">
        <f t="shared" si="5"/>
        <v>2584</v>
      </c>
      <c r="D22" s="88">
        <f t="shared" si="5"/>
        <v>3264</v>
      </c>
      <c r="E22" s="87">
        <f t="shared" si="5"/>
        <v>135</v>
      </c>
      <c r="F22" s="88">
        <f t="shared" si="5"/>
        <v>944</v>
      </c>
      <c r="G22" s="88">
        <f t="shared" si="5"/>
        <v>1079</v>
      </c>
      <c r="H22" s="87">
        <f t="shared" si="5"/>
        <v>197</v>
      </c>
      <c r="I22" s="88">
        <f t="shared" si="5"/>
        <v>1714</v>
      </c>
      <c r="J22" s="88">
        <f t="shared" si="5"/>
        <v>1911</v>
      </c>
      <c r="K22" s="87">
        <f t="shared" si="5"/>
        <v>87</v>
      </c>
      <c r="L22" s="88">
        <f t="shared" si="5"/>
        <v>602</v>
      </c>
      <c r="M22" s="88">
        <f t="shared" si="5"/>
        <v>689</v>
      </c>
      <c r="N22" s="87">
        <f t="shared" si="5"/>
        <v>877</v>
      </c>
      <c r="O22" s="88">
        <f t="shared" si="5"/>
        <v>4298</v>
      </c>
      <c r="P22" s="88">
        <f t="shared" si="5"/>
        <v>5175</v>
      </c>
      <c r="Q22" s="87">
        <f t="shared" si="5"/>
        <v>222</v>
      </c>
      <c r="R22" s="88">
        <f t="shared" si="5"/>
        <v>1546</v>
      </c>
      <c r="S22" s="88">
        <f t="shared" si="5"/>
        <v>1768</v>
      </c>
      <c r="U22"/>
      <c r="V22"/>
    </row>
    <row r="23" spans="1:22" ht="12.75">
      <c r="A23" s="72"/>
      <c r="B23" s="83"/>
      <c r="C23" s="84"/>
      <c r="D23" s="84"/>
      <c r="E23" s="83"/>
      <c r="F23" s="84"/>
      <c r="G23" s="84"/>
      <c r="H23" s="83"/>
      <c r="I23" s="84"/>
      <c r="J23" s="84"/>
      <c r="K23" s="83"/>
      <c r="L23" s="84"/>
      <c r="M23" s="84"/>
      <c r="N23" s="83"/>
      <c r="O23" s="84"/>
      <c r="P23" s="84"/>
      <c r="Q23" s="83"/>
      <c r="R23" s="84"/>
      <c r="S23" s="84"/>
      <c r="U23"/>
      <c r="V23"/>
    </row>
    <row r="24" spans="1:22" ht="12.75">
      <c r="A24" s="195" t="s">
        <v>12</v>
      </c>
      <c r="D24" s="196"/>
      <c r="G24" s="196"/>
      <c r="J24" s="196"/>
      <c r="M24" s="84"/>
      <c r="N24" s="83"/>
      <c r="O24" s="84"/>
      <c r="P24" s="84"/>
      <c r="Q24" s="83"/>
      <c r="R24" s="84"/>
      <c r="S24" s="84"/>
      <c r="U24"/>
      <c r="V24"/>
    </row>
    <row r="25" spans="1:22" ht="12.75">
      <c r="A25" s="72" t="s">
        <v>40</v>
      </c>
      <c r="B25" s="83">
        <v>2624</v>
      </c>
      <c r="C25" s="84">
        <v>3640</v>
      </c>
      <c r="D25" s="84">
        <f>SUM(B25:C25)</f>
        <v>6264</v>
      </c>
      <c r="E25" s="83">
        <v>860</v>
      </c>
      <c r="F25" s="84">
        <v>1175</v>
      </c>
      <c r="G25" s="84">
        <f>SUM(E25:F25)</f>
        <v>2035</v>
      </c>
      <c r="H25" s="83">
        <v>575</v>
      </c>
      <c r="I25" s="84">
        <v>1722</v>
      </c>
      <c r="J25" s="84">
        <f>SUM(H25:I25)</f>
        <v>2297</v>
      </c>
      <c r="K25" s="83">
        <v>714</v>
      </c>
      <c r="L25" s="84">
        <v>1077</v>
      </c>
      <c r="M25" s="84">
        <f>SUM(K25:L25)</f>
        <v>1791</v>
      </c>
      <c r="N25" s="83">
        <f>SUM(B25,H25)</f>
        <v>3199</v>
      </c>
      <c r="O25" s="84">
        <f>SUM(C25,I25)</f>
        <v>5362</v>
      </c>
      <c r="P25" s="84">
        <f>SUM(N25:O25)</f>
        <v>8561</v>
      </c>
      <c r="Q25" s="83">
        <f>SUM(E25,K25)</f>
        <v>1574</v>
      </c>
      <c r="R25" s="84">
        <f>SUM(F25,L25)</f>
        <v>2252</v>
      </c>
      <c r="S25" s="84">
        <f>SUM(Q25:R25)</f>
        <v>3826</v>
      </c>
      <c r="U25"/>
      <c r="V25"/>
    </row>
    <row r="26" spans="1:22" ht="12.75">
      <c r="A26" s="72" t="s">
        <v>8</v>
      </c>
      <c r="B26" s="83">
        <v>9303</v>
      </c>
      <c r="C26" s="84">
        <v>10872</v>
      </c>
      <c r="D26" s="84">
        <f>SUM(B26:C26)</f>
        <v>20175</v>
      </c>
      <c r="E26" s="83">
        <v>1960</v>
      </c>
      <c r="F26" s="84">
        <v>3063</v>
      </c>
      <c r="G26" s="84">
        <f>SUM(E26:F26)</f>
        <v>5023</v>
      </c>
      <c r="H26" s="83">
        <v>2506</v>
      </c>
      <c r="I26" s="84">
        <v>9837</v>
      </c>
      <c r="J26" s="84">
        <f>SUM(H26:I26)</f>
        <v>12343</v>
      </c>
      <c r="K26" s="83">
        <v>1425</v>
      </c>
      <c r="L26" s="84">
        <v>2962</v>
      </c>
      <c r="M26" s="84">
        <f>SUM(K26:L26)</f>
        <v>4387</v>
      </c>
      <c r="N26" s="83">
        <f aca="true" t="shared" si="6" ref="N26:O28">SUM(B26,H26)</f>
        <v>11809</v>
      </c>
      <c r="O26" s="84">
        <f t="shared" si="6"/>
        <v>20709</v>
      </c>
      <c r="P26" s="84">
        <f>SUM(N26:O26)</f>
        <v>32518</v>
      </c>
      <c r="Q26" s="83">
        <f aca="true" t="shared" si="7" ref="Q26:R28">SUM(E26,K26)</f>
        <v>3385</v>
      </c>
      <c r="R26" s="84">
        <f t="shared" si="7"/>
        <v>6025</v>
      </c>
      <c r="S26" s="84">
        <f>SUM(Q26:R26)</f>
        <v>9410</v>
      </c>
      <c r="U26"/>
      <c r="V26"/>
    </row>
    <row r="27" spans="1:22" ht="12.75">
      <c r="A27" s="72" t="s">
        <v>9</v>
      </c>
      <c r="B27" s="83">
        <v>700</v>
      </c>
      <c r="C27" s="84">
        <v>522</v>
      </c>
      <c r="D27" s="84">
        <f>SUM(B27:C27)</f>
        <v>1222</v>
      </c>
      <c r="E27" s="83">
        <v>140</v>
      </c>
      <c r="F27" s="84">
        <v>157</v>
      </c>
      <c r="G27" s="84">
        <f>SUM(E27:F27)</f>
        <v>297</v>
      </c>
      <c r="H27" s="83">
        <v>174</v>
      </c>
      <c r="I27" s="84">
        <v>362</v>
      </c>
      <c r="J27" s="84">
        <f>SUM(H27:I27)</f>
        <v>536</v>
      </c>
      <c r="K27" s="83">
        <v>127</v>
      </c>
      <c r="L27" s="84">
        <v>137</v>
      </c>
      <c r="M27" s="84">
        <f>SUM(K27:L27)</f>
        <v>264</v>
      </c>
      <c r="N27" s="83">
        <f t="shared" si="6"/>
        <v>874</v>
      </c>
      <c r="O27" s="84">
        <f t="shared" si="6"/>
        <v>884</v>
      </c>
      <c r="P27" s="84">
        <f>SUM(N27:O27)</f>
        <v>1758</v>
      </c>
      <c r="Q27" s="83">
        <f t="shared" si="7"/>
        <v>267</v>
      </c>
      <c r="R27" s="84">
        <f t="shared" si="7"/>
        <v>294</v>
      </c>
      <c r="S27" s="84">
        <f>SUM(Q27:R27)</f>
        <v>561</v>
      </c>
      <c r="U27"/>
      <c r="V27"/>
    </row>
    <row r="28" spans="1:22" ht="12.75">
      <c r="A28" s="72" t="s">
        <v>10</v>
      </c>
      <c r="B28" s="83">
        <v>796</v>
      </c>
      <c r="C28" s="84">
        <v>805</v>
      </c>
      <c r="D28" s="84">
        <f>SUM(B28:C28)</f>
        <v>1601</v>
      </c>
      <c r="E28" s="83">
        <v>212</v>
      </c>
      <c r="F28" s="84">
        <v>222</v>
      </c>
      <c r="G28" s="84">
        <f>SUM(E28:F28)</f>
        <v>434</v>
      </c>
      <c r="H28" s="83">
        <v>212</v>
      </c>
      <c r="I28" s="84">
        <v>476</v>
      </c>
      <c r="J28" s="84">
        <f>SUM(H28:I28)</f>
        <v>688</v>
      </c>
      <c r="K28" s="83">
        <v>173</v>
      </c>
      <c r="L28" s="84">
        <v>223</v>
      </c>
      <c r="M28" s="84">
        <f>SUM(K28:L28)</f>
        <v>396</v>
      </c>
      <c r="N28" s="83">
        <f t="shared" si="6"/>
        <v>1008</v>
      </c>
      <c r="O28" s="84">
        <f t="shared" si="6"/>
        <v>1281</v>
      </c>
      <c r="P28" s="84">
        <f>SUM(N28:O28)</f>
        <v>2289</v>
      </c>
      <c r="Q28" s="83">
        <f t="shared" si="7"/>
        <v>385</v>
      </c>
      <c r="R28" s="84">
        <f t="shared" si="7"/>
        <v>445</v>
      </c>
      <c r="S28" s="84">
        <f>SUM(Q28:R28)</f>
        <v>830</v>
      </c>
      <c r="U28"/>
      <c r="V28"/>
    </row>
    <row r="29" spans="1:22" ht="12.75">
      <c r="A29" s="86" t="s">
        <v>4</v>
      </c>
      <c r="B29" s="87">
        <f>SUM(B25:B28)</f>
        <v>13423</v>
      </c>
      <c r="C29" s="88">
        <f>SUM(C25:C28)</f>
        <v>15839</v>
      </c>
      <c r="D29" s="88">
        <f aca="true" t="shared" si="8" ref="D29:S29">SUM(D25:D28)</f>
        <v>29262</v>
      </c>
      <c r="E29" s="87">
        <f>SUM(E25:E28)</f>
        <v>3172</v>
      </c>
      <c r="F29" s="88">
        <f>SUM(F25:F28)</f>
        <v>4617</v>
      </c>
      <c r="G29" s="88">
        <f t="shared" si="8"/>
        <v>7789</v>
      </c>
      <c r="H29" s="87">
        <f>SUM(H25:H28)</f>
        <v>3467</v>
      </c>
      <c r="I29" s="88">
        <f>SUM(I25:I28)</f>
        <v>12397</v>
      </c>
      <c r="J29" s="88">
        <f t="shared" si="8"/>
        <v>15864</v>
      </c>
      <c r="K29" s="87">
        <f>SUM(K25:K28)</f>
        <v>2439</v>
      </c>
      <c r="L29" s="88">
        <f>SUM(L25:L28)</f>
        <v>4399</v>
      </c>
      <c r="M29" s="88">
        <f t="shared" si="8"/>
        <v>6838</v>
      </c>
      <c r="N29" s="87">
        <f t="shared" si="8"/>
        <v>16890</v>
      </c>
      <c r="O29" s="88">
        <f t="shared" si="8"/>
        <v>28236</v>
      </c>
      <c r="P29" s="88">
        <f t="shared" si="8"/>
        <v>45126</v>
      </c>
      <c r="Q29" s="87">
        <f t="shared" si="8"/>
        <v>5611</v>
      </c>
      <c r="R29" s="88">
        <f t="shared" si="8"/>
        <v>9016</v>
      </c>
      <c r="S29" s="88">
        <f t="shared" si="8"/>
        <v>14627</v>
      </c>
      <c r="U29"/>
      <c r="V29"/>
    </row>
    <row r="30" spans="1:22" ht="12.75">
      <c r="A30" s="73"/>
      <c r="B30" s="83"/>
      <c r="C30" s="84"/>
      <c r="D30" s="84"/>
      <c r="E30" s="83"/>
      <c r="F30" s="84"/>
      <c r="G30" s="84"/>
      <c r="H30" s="83"/>
      <c r="I30" s="84"/>
      <c r="J30" s="84"/>
      <c r="K30" s="83"/>
      <c r="L30" s="84"/>
      <c r="M30" s="84"/>
      <c r="N30" s="83"/>
      <c r="O30" s="84"/>
      <c r="P30" s="84"/>
      <c r="Q30" s="83"/>
      <c r="R30" s="84"/>
      <c r="S30" s="84"/>
      <c r="U30"/>
      <c r="V30"/>
    </row>
    <row r="31" spans="1:22" ht="12.75">
      <c r="A31" s="71" t="s">
        <v>13</v>
      </c>
      <c r="B31" s="83"/>
      <c r="C31" s="84"/>
      <c r="D31" s="84"/>
      <c r="E31" s="83"/>
      <c r="F31" s="84"/>
      <c r="G31" s="84"/>
      <c r="H31" s="83"/>
      <c r="I31" s="84"/>
      <c r="J31" s="84"/>
      <c r="K31" s="83"/>
      <c r="L31" s="84"/>
      <c r="M31" s="84"/>
      <c r="N31" s="83"/>
      <c r="O31" s="84"/>
      <c r="P31" s="84"/>
      <c r="Q31" s="83"/>
      <c r="R31" s="84"/>
      <c r="S31" s="84"/>
      <c r="U31"/>
      <c r="V31"/>
    </row>
    <row r="32" spans="1:22" ht="12.75">
      <c r="A32" s="72" t="s">
        <v>40</v>
      </c>
      <c r="B32" s="83">
        <v>362</v>
      </c>
      <c r="C32" s="84">
        <v>671</v>
      </c>
      <c r="D32" s="84">
        <f>SUM(B32:C32)</f>
        <v>1033</v>
      </c>
      <c r="E32" s="83">
        <v>126</v>
      </c>
      <c r="F32" s="84">
        <v>245</v>
      </c>
      <c r="G32" s="84">
        <f>SUM(E32:F32)</f>
        <v>371</v>
      </c>
      <c r="H32" s="83">
        <v>88</v>
      </c>
      <c r="I32" s="84">
        <v>224</v>
      </c>
      <c r="J32" s="84">
        <f>SUM(H32:I32)</f>
        <v>312</v>
      </c>
      <c r="K32" s="83">
        <v>81</v>
      </c>
      <c r="L32" s="84">
        <v>141</v>
      </c>
      <c r="M32" s="84">
        <f>SUM(K32:L32)</f>
        <v>222</v>
      </c>
      <c r="N32" s="83">
        <f aca="true" t="shared" si="9" ref="N32:O35">SUM(B32,H32)</f>
        <v>450</v>
      </c>
      <c r="O32" s="84">
        <f t="shared" si="9"/>
        <v>895</v>
      </c>
      <c r="P32" s="84">
        <f>SUM(N32:O32)</f>
        <v>1345</v>
      </c>
      <c r="Q32" s="83">
        <f aca="true" t="shared" si="10" ref="Q32:R35">SUM(E32,K32)</f>
        <v>207</v>
      </c>
      <c r="R32" s="84">
        <f t="shared" si="10"/>
        <v>386</v>
      </c>
      <c r="S32" s="84">
        <f>SUM(Q32:R32)</f>
        <v>593</v>
      </c>
      <c r="U32"/>
      <c r="V32"/>
    </row>
    <row r="33" spans="1:22" ht="12.75">
      <c r="A33" s="72" t="s">
        <v>8</v>
      </c>
      <c r="B33" s="83">
        <v>947</v>
      </c>
      <c r="C33" s="84">
        <v>1562</v>
      </c>
      <c r="D33" s="84">
        <f>SUM(B33:C33)</f>
        <v>2509</v>
      </c>
      <c r="E33" s="83">
        <v>279</v>
      </c>
      <c r="F33" s="84">
        <v>567</v>
      </c>
      <c r="G33" s="84">
        <f>SUM(E33:F33)</f>
        <v>846</v>
      </c>
      <c r="H33" s="83">
        <v>202</v>
      </c>
      <c r="I33" s="84">
        <v>784</v>
      </c>
      <c r="J33" s="84">
        <f>SUM(H33:I33)</f>
        <v>986</v>
      </c>
      <c r="K33" s="83">
        <v>118</v>
      </c>
      <c r="L33" s="84">
        <v>281</v>
      </c>
      <c r="M33" s="84">
        <f>SUM(K33:L33)</f>
        <v>399</v>
      </c>
      <c r="N33" s="83">
        <f t="shared" si="9"/>
        <v>1149</v>
      </c>
      <c r="O33" s="84">
        <f t="shared" si="9"/>
        <v>2346</v>
      </c>
      <c r="P33" s="84">
        <f>SUM(N33:O33)</f>
        <v>3495</v>
      </c>
      <c r="Q33" s="83">
        <f t="shared" si="10"/>
        <v>397</v>
      </c>
      <c r="R33" s="84">
        <f t="shared" si="10"/>
        <v>848</v>
      </c>
      <c r="S33" s="84">
        <f>SUM(Q33:R33)</f>
        <v>1245</v>
      </c>
      <c r="U33"/>
      <c r="V33"/>
    </row>
    <row r="34" spans="1:22" ht="12.75">
      <c r="A34" s="72" t="s">
        <v>9</v>
      </c>
      <c r="B34" s="83">
        <v>31</v>
      </c>
      <c r="C34" s="84">
        <v>31</v>
      </c>
      <c r="D34" s="84">
        <f>SUM(B34:C34)</f>
        <v>62</v>
      </c>
      <c r="E34" s="83">
        <v>6</v>
      </c>
      <c r="F34" s="84">
        <v>8</v>
      </c>
      <c r="G34" s="84">
        <f>SUM(E34:F34)</f>
        <v>14</v>
      </c>
      <c r="H34" s="83">
        <v>10</v>
      </c>
      <c r="I34" s="84">
        <v>23</v>
      </c>
      <c r="J34" s="84">
        <f>SUM(H34:I34)</f>
        <v>33</v>
      </c>
      <c r="K34" s="85">
        <v>13</v>
      </c>
      <c r="L34" s="84">
        <v>6</v>
      </c>
      <c r="M34" s="84">
        <f>SUM(K34:L34)</f>
        <v>19</v>
      </c>
      <c r="N34" s="83">
        <f t="shared" si="9"/>
        <v>41</v>
      </c>
      <c r="O34" s="84">
        <f t="shared" si="9"/>
        <v>54</v>
      </c>
      <c r="P34" s="84">
        <f>SUM(N34:O34)</f>
        <v>95</v>
      </c>
      <c r="Q34" s="83">
        <f t="shared" si="10"/>
        <v>19</v>
      </c>
      <c r="R34" s="84">
        <f t="shared" si="10"/>
        <v>14</v>
      </c>
      <c r="S34" s="84">
        <f>SUM(Q34:R34)</f>
        <v>33</v>
      </c>
      <c r="U34"/>
      <c r="V34"/>
    </row>
    <row r="35" spans="1:22" ht="12.75">
      <c r="A35" s="72" t="s">
        <v>10</v>
      </c>
      <c r="B35" s="83">
        <v>198</v>
      </c>
      <c r="C35" s="84">
        <v>279</v>
      </c>
      <c r="D35" s="84">
        <f>SUM(B35:C35)</f>
        <v>477</v>
      </c>
      <c r="E35" s="83">
        <v>48</v>
      </c>
      <c r="F35" s="84">
        <v>76</v>
      </c>
      <c r="G35" s="84">
        <f>SUM(E35:F35)</f>
        <v>124</v>
      </c>
      <c r="H35" s="83">
        <v>32</v>
      </c>
      <c r="I35" s="84">
        <v>119</v>
      </c>
      <c r="J35" s="84">
        <f>SUM(H35:I35)</f>
        <v>151</v>
      </c>
      <c r="K35" s="83">
        <v>32</v>
      </c>
      <c r="L35" s="84">
        <v>68</v>
      </c>
      <c r="M35" s="84">
        <f>SUM(K35:L35)</f>
        <v>100</v>
      </c>
      <c r="N35" s="83">
        <f t="shared" si="9"/>
        <v>230</v>
      </c>
      <c r="O35" s="84">
        <f t="shared" si="9"/>
        <v>398</v>
      </c>
      <c r="P35" s="84">
        <f>SUM(N35:O35)</f>
        <v>628</v>
      </c>
      <c r="Q35" s="83">
        <f t="shared" si="10"/>
        <v>80</v>
      </c>
      <c r="R35" s="84">
        <f t="shared" si="10"/>
        <v>144</v>
      </c>
      <c r="S35" s="84">
        <f>SUM(Q35:R35)</f>
        <v>224</v>
      </c>
      <c r="U35"/>
      <c r="V35"/>
    </row>
    <row r="36" spans="1:22" ht="12.75">
      <c r="A36" s="86" t="s">
        <v>4</v>
      </c>
      <c r="B36" s="87">
        <f aca="true" t="shared" si="11" ref="B36:S36">SUM(B32:B35)</f>
        <v>1538</v>
      </c>
      <c r="C36" s="88">
        <f t="shared" si="11"/>
        <v>2543</v>
      </c>
      <c r="D36" s="88">
        <f t="shared" si="11"/>
        <v>4081</v>
      </c>
      <c r="E36" s="87">
        <f t="shared" si="11"/>
        <v>459</v>
      </c>
      <c r="F36" s="88">
        <f t="shared" si="11"/>
        <v>896</v>
      </c>
      <c r="G36" s="88">
        <f t="shared" si="11"/>
        <v>1355</v>
      </c>
      <c r="H36" s="87">
        <f t="shared" si="11"/>
        <v>332</v>
      </c>
      <c r="I36" s="88">
        <f t="shared" si="11"/>
        <v>1150</v>
      </c>
      <c r="J36" s="88">
        <f t="shared" si="11"/>
        <v>1482</v>
      </c>
      <c r="K36" s="87">
        <f t="shared" si="11"/>
        <v>244</v>
      </c>
      <c r="L36" s="88">
        <f t="shared" si="11"/>
        <v>496</v>
      </c>
      <c r="M36" s="88">
        <f t="shared" si="11"/>
        <v>740</v>
      </c>
      <c r="N36" s="87">
        <f t="shared" si="11"/>
        <v>1870</v>
      </c>
      <c r="O36" s="88">
        <f t="shared" si="11"/>
        <v>3693</v>
      </c>
      <c r="P36" s="88">
        <f t="shared" si="11"/>
        <v>5563</v>
      </c>
      <c r="Q36" s="87">
        <f t="shared" si="11"/>
        <v>703</v>
      </c>
      <c r="R36" s="88">
        <f t="shared" si="11"/>
        <v>1392</v>
      </c>
      <c r="S36" s="88">
        <f t="shared" si="11"/>
        <v>2095</v>
      </c>
      <c r="U36"/>
      <c r="V36"/>
    </row>
    <row r="37" spans="1:22" ht="12.75">
      <c r="A37" s="86"/>
      <c r="B37" s="90"/>
      <c r="C37" s="91"/>
      <c r="D37" s="91"/>
      <c r="E37" s="90"/>
      <c r="F37" s="91"/>
      <c r="G37" s="91"/>
      <c r="H37" s="90"/>
      <c r="I37" s="91"/>
      <c r="J37" s="91"/>
      <c r="K37" s="90"/>
      <c r="L37" s="91"/>
      <c r="M37" s="91"/>
      <c r="N37" s="90"/>
      <c r="O37" s="91"/>
      <c r="P37" s="91"/>
      <c r="Q37" s="90"/>
      <c r="R37" s="91"/>
      <c r="S37" s="91"/>
      <c r="U37"/>
      <c r="V37"/>
    </row>
    <row r="38" spans="1:22" ht="12.75">
      <c r="A38" s="71" t="s">
        <v>116</v>
      </c>
      <c r="B38" s="83"/>
      <c r="C38" s="84"/>
      <c r="D38" s="84"/>
      <c r="E38" s="83"/>
      <c r="F38" s="84"/>
      <c r="G38" s="84"/>
      <c r="H38" s="83"/>
      <c r="I38" s="84"/>
      <c r="J38" s="84"/>
      <c r="K38" s="83"/>
      <c r="L38" s="84"/>
      <c r="M38" s="84"/>
      <c r="N38" s="83"/>
      <c r="O38" s="84"/>
      <c r="P38" s="84"/>
      <c r="Q38" s="83"/>
      <c r="R38" s="84"/>
      <c r="S38" s="84"/>
      <c r="U38"/>
      <c r="V38"/>
    </row>
    <row r="39" spans="1:22" ht="12.75">
      <c r="A39" s="72" t="s">
        <v>40</v>
      </c>
      <c r="B39" s="83">
        <v>20</v>
      </c>
      <c r="C39" s="84">
        <v>91</v>
      </c>
      <c r="D39" s="84">
        <f>SUM(B39:C39)</f>
        <v>111</v>
      </c>
      <c r="E39" s="83">
        <v>5</v>
      </c>
      <c r="F39" s="84">
        <v>61</v>
      </c>
      <c r="G39" s="84">
        <f>SUM(E39:F39)</f>
        <v>66</v>
      </c>
      <c r="H39" s="83">
        <v>3</v>
      </c>
      <c r="I39" s="84">
        <v>21</v>
      </c>
      <c r="J39" s="84">
        <f>SUM(H39:I39)</f>
        <v>24</v>
      </c>
      <c r="K39" s="83">
        <v>1</v>
      </c>
      <c r="L39" s="84">
        <v>19</v>
      </c>
      <c r="M39" s="84">
        <f>SUM(K39:L39)</f>
        <v>20</v>
      </c>
      <c r="N39" s="83">
        <f aca="true" t="shared" si="12" ref="N39:O42">SUM(B39,H39)</f>
        <v>23</v>
      </c>
      <c r="O39" s="84">
        <f t="shared" si="12"/>
        <v>112</v>
      </c>
      <c r="P39" s="84">
        <f>SUM(N39:O39)</f>
        <v>135</v>
      </c>
      <c r="Q39" s="83">
        <f aca="true" t="shared" si="13" ref="Q39:R42">SUM(E39,K39)</f>
        <v>6</v>
      </c>
      <c r="R39" s="84">
        <f t="shared" si="13"/>
        <v>80</v>
      </c>
      <c r="S39" s="84">
        <f>SUM(Q39:R39)</f>
        <v>86</v>
      </c>
      <c r="U39"/>
      <c r="V39"/>
    </row>
    <row r="40" spans="1:22" ht="12.75">
      <c r="A40" s="72" t="s">
        <v>8</v>
      </c>
      <c r="B40" s="83">
        <v>89</v>
      </c>
      <c r="C40" s="84">
        <v>478</v>
      </c>
      <c r="D40" s="84">
        <f>SUM(B40:C40)</f>
        <v>567</v>
      </c>
      <c r="E40" s="83">
        <v>32</v>
      </c>
      <c r="F40" s="84">
        <v>138</v>
      </c>
      <c r="G40" s="84">
        <f>SUM(E40:F40)</f>
        <v>170</v>
      </c>
      <c r="H40" s="83">
        <v>19</v>
      </c>
      <c r="I40" s="84">
        <v>296</v>
      </c>
      <c r="J40" s="84">
        <f>SUM(H40:I40)</f>
        <v>315</v>
      </c>
      <c r="K40" s="83">
        <v>20</v>
      </c>
      <c r="L40" s="84">
        <v>100</v>
      </c>
      <c r="M40" s="84">
        <f>SUM(K40:L40)</f>
        <v>120</v>
      </c>
      <c r="N40" s="83">
        <f t="shared" si="12"/>
        <v>108</v>
      </c>
      <c r="O40" s="84">
        <f t="shared" si="12"/>
        <v>774</v>
      </c>
      <c r="P40" s="84">
        <f>SUM(N40:O40)</f>
        <v>882</v>
      </c>
      <c r="Q40" s="83">
        <f t="shared" si="13"/>
        <v>52</v>
      </c>
      <c r="R40" s="84">
        <f t="shared" si="13"/>
        <v>238</v>
      </c>
      <c r="S40" s="84">
        <f>SUM(Q40:R40)</f>
        <v>290</v>
      </c>
      <c r="U40"/>
      <c r="V40"/>
    </row>
    <row r="41" spans="1:22" ht="12.75">
      <c r="A41" s="72" t="s">
        <v>9</v>
      </c>
      <c r="B41" s="83">
        <v>16</v>
      </c>
      <c r="C41" s="84">
        <v>46</v>
      </c>
      <c r="D41" s="84">
        <f>SUM(B41:C41)</f>
        <v>62</v>
      </c>
      <c r="E41" s="83">
        <v>4</v>
      </c>
      <c r="F41" s="84">
        <v>13</v>
      </c>
      <c r="G41" s="84">
        <f>SUM(E41:F41)</f>
        <v>17</v>
      </c>
      <c r="H41" s="83">
        <v>0</v>
      </c>
      <c r="I41" s="84">
        <v>31</v>
      </c>
      <c r="J41" s="84">
        <f>SUM(H41:I41)</f>
        <v>31</v>
      </c>
      <c r="K41" s="85">
        <v>1</v>
      </c>
      <c r="L41" s="84">
        <v>3</v>
      </c>
      <c r="M41" s="84">
        <f>SUM(K41:L41)</f>
        <v>4</v>
      </c>
      <c r="N41" s="83">
        <f t="shared" si="12"/>
        <v>16</v>
      </c>
      <c r="O41" s="84">
        <f t="shared" si="12"/>
        <v>77</v>
      </c>
      <c r="P41" s="84">
        <f>SUM(N41:O41)</f>
        <v>93</v>
      </c>
      <c r="Q41" s="83">
        <f t="shared" si="13"/>
        <v>5</v>
      </c>
      <c r="R41" s="84">
        <f t="shared" si="13"/>
        <v>16</v>
      </c>
      <c r="S41" s="84">
        <f>SUM(Q41:R41)</f>
        <v>21</v>
      </c>
      <c r="U41"/>
      <c r="V41"/>
    </row>
    <row r="42" spans="1:22" ht="12.75">
      <c r="A42" s="72" t="s">
        <v>10</v>
      </c>
      <c r="B42" s="83">
        <v>2</v>
      </c>
      <c r="C42" s="84">
        <v>10</v>
      </c>
      <c r="D42" s="84">
        <f>SUM(B42:C42)</f>
        <v>12</v>
      </c>
      <c r="E42" s="83">
        <v>1</v>
      </c>
      <c r="F42" s="84">
        <v>6</v>
      </c>
      <c r="G42" s="84">
        <f>SUM(E42:F42)</f>
        <v>7</v>
      </c>
      <c r="H42" s="83">
        <v>1</v>
      </c>
      <c r="I42" s="84">
        <v>4</v>
      </c>
      <c r="J42" s="84">
        <f>SUM(H42:I42)</f>
        <v>5</v>
      </c>
      <c r="K42" s="83">
        <v>1</v>
      </c>
      <c r="L42" s="84">
        <v>6</v>
      </c>
      <c r="M42" s="84">
        <f>SUM(K42:L42)</f>
        <v>7</v>
      </c>
      <c r="N42" s="83">
        <f t="shared" si="12"/>
        <v>3</v>
      </c>
      <c r="O42" s="84">
        <f t="shared" si="12"/>
        <v>14</v>
      </c>
      <c r="P42" s="84">
        <f>SUM(N42:O42)</f>
        <v>17</v>
      </c>
      <c r="Q42" s="83">
        <f t="shared" si="13"/>
        <v>2</v>
      </c>
      <c r="R42" s="84">
        <f t="shared" si="13"/>
        <v>12</v>
      </c>
      <c r="S42" s="84">
        <f>SUM(Q42:R42)</f>
        <v>14</v>
      </c>
      <c r="U42"/>
      <c r="V42"/>
    </row>
    <row r="43" spans="1:22" ht="12.75">
      <c r="A43" s="86" t="s">
        <v>4</v>
      </c>
      <c r="B43" s="87">
        <f aca="true" t="shared" si="14" ref="B43:S43">SUM(B39:B42)</f>
        <v>127</v>
      </c>
      <c r="C43" s="88">
        <f t="shared" si="14"/>
        <v>625</v>
      </c>
      <c r="D43" s="88">
        <f t="shared" si="14"/>
        <v>752</v>
      </c>
      <c r="E43" s="87">
        <f t="shared" si="14"/>
        <v>42</v>
      </c>
      <c r="F43" s="88">
        <f t="shared" si="14"/>
        <v>218</v>
      </c>
      <c r="G43" s="88">
        <f t="shared" si="14"/>
        <v>260</v>
      </c>
      <c r="H43" s="87">
        <f t="shared" si="14"/>
        <v>23</v>
      </c>
      <c r="I43" s="88">
        <f t="shared" si="14"/>
        <v>352</v>
      </c>
      <c r="J43" s="88">
        <f t="shared" si="14"/>
        <v>375</v>
      </c>
      <c r="K43" s="87">
        <f t="shared" si="14"/>
        <v>23</v>
      </c>
      <c r="L43" s="88">
        <f t="shared" si="14"/>
        <v>128</v>
      </c>
      <c r="M43" s="88">
        <f t="shared" si="14"/>
        <v>151</v>
      </c>
      <c r="N43" s="87">
        <f t="shared" si="14"/>
        <v>150</v>
      </c>
      <c r="O43" s="88">
        <f t="shared" si="14"/>
        <v>977</v>
      </c>
      <c r="P43" s="88">
        <f t="shared" si="14"/>
        <v>1127</v>
      </c>
      <c r="Q43" s="87">
        <f t="shared" si="14"/>
        <v>65</v>
      </c>
      <c r="R43" s="88">
        <f t="shared" si="14"/>
        <v>346</v>
      </c>
      <c r="S43" s="88">
        <f t="shared" si="14"/>
        <v>411</v>
      </c>
      <c r="U43"/>
      <c r="V43"/>
    </row>
    <row r="44" spans="1:22" ht="12.75">
      <c r="A44" s="72"/>
      <c r="B44" s="83"/>
      <c r="C44" s="84"/>
      <c r="D44" s="160"/>
      <c r="E44" s="83"/>
      <c r="F44" s="84"/>
      <c r="G44" s="84"/>
      <c r="H44" s="83"/>
      <c r="I44" s="84"/>
      <c r="J44" s="84"/>
      <c r="K44" s="83"/>
      <c r="L44" s="84"/>
      <c r="M44" s="84"/>
      <c r="N44" s="83"/>
      <c r="O44" s="84"/>
      <c r="P44" s="84"/>
      <c r="Q44" s="83"/>
      <c r="R44" s="84"/>
      <c r="S44" s="84"/>
      <c r="U44"/>
      <c r="V44"/>
    </row>
    <row r="45" spans="1:22" ht="12.75">
      <c r="A45" s="71" t="s">
        <v>14</v>
      </c>
      <c r="B45" s="83"/>
      <c r="C45" s="84"/>
      <c r="D45" s="160"/>
      <c r="E45" s="83"/>
      <c r="F45" s="84"/>
      <c r="G45" s="84"/>
      <c r="H45" s="83"/>
      <c r="I45" s="84"/>
      <c r="J45" s="84"/>
      <c r="K45" s="83"/>
      <c r="L45" s="84"/>
      <c r="M45" s="84"/>
      <c r="N45" s="83"/>
      <c r="O45" s="84"/>
      <c r="P45" s="84"/>
      <c r="Q45" s="83"/>
      <c r="R45" s="84"/>
      <c r="S45" s="84"/>
      <c r="U45"/>
      <c r="V45"/>
    </row>
    <row r="46" spans="1:22" ht="12.75">
      <c r="A46" s="86" t="s">
        <v>4</v>
      </c>
      <c r="B46" s="90">
        <f>1278+12</f>
        <v>1290</v>
      </c>
      <c r="C46" s="91">
        <f>1268+7</f>
        <v>1275</v>
      </c>
      <c r="D46" s="91">
        <f>SUM(B46,C46)</f>
        <v>2565</v>
      </c>
      <c r="E46" s="90">
        <f>561+0</f>
        <v>561</v>
      </c>
      <c r="F46" s="91">
        <f>711+1</f>
        <v>712</v>
      </c>
      <c r="G46" s="91">
        <f>SUM(E46:F46)</f>
        <v>1273</v>
      </c>
      <c r="H46" s="90">
        <f>586+12</f>
        <v>598</v>
      </c>
      <c r="I46" s="91">
        <f>1306+24</f>
        <v>1330</v>
      </c>
      <c r="J46" s="91">
        <f>SUM(H46:I46)</f>
        <v>1928</v>
      </c>
      <c r="K46" s="90">
        <v>1213</v>
      </c>
      <c r="L46" s="91">
        <v>1424</v>
      </c>
      <c r="M46" s="91">
        <f>SUM(K46:L46)</f>
        <v>2637</v>
      </c>
      <c r="N46" s="90">
        <f>SUM(B46,H46)</f>
        <v>1888</v>
      </c>
      <c r="O46" s="91">
        <f>SUM(C46,I46)</f>
        <v>2605</v>
      </c>
      <c r="P46" s="91">
        <f>SUM(N46:O46)</f>
        <v>4493</v>
      </c>
      <c r="Q46" s="90">
        <f>SUM(E46,K46)</f>
        <v>1774</v>
      </c>
      <c r="R46" s="91">
        <f>SUM(F46,L46)</f>
        <v>2136</v>
      </c>
      <c r="S46" s="91">
        <f>SUM(Q46:R46)</f>
        <v>3910</v>
      </c>
      <c r="U46"/>
      <c r="V46"/>
    </row>
    <row r="47" spans="1:22" ht="12.75">
      <c r="A47" s="72"/>
      <c r="B47" s="83"/>
      <c r="C47" s="84"/>
      <c r="D47" s="84"/>
      <c r="E47" s="83"/>
      <c r="F47" s="84"/>
      <c r="G47" s="84"/>
      <c r="H47" s="83"/>
      <c r="I47" s="84"/>
      <c r="J47" s="84"/>
      <c r="K47" s="83"/>
      <c r="L47" s="84"/>
      <c r="M47" s="84"/>
      <c r="N47" s="83"/>
      <c r="O47" s="84"/>
      <c r="P47" s="84"/>
      <c r="Q47" s="83"/>
      <c r="R47" s="84"/>
      <c r="S47" s="84"/>
      <c r="U47"/>
      <c r="V47"/>
    </row>
    <row r="48" spans="1:22" ht="12.75">
      <c r="A48" s="71" t="s">
        <v>46</v>
      </c>
      <c r="B48" s="83"/>
      <c r="C48" s="84"/>
      <c r="D48" s="160"/>
      <c r="E48" s="83"/>
      <c r="F48" s="84"/>
      <c r="G48" s="84"/>
      <c r="H48" s="83"/>
      <c r="I48" s="84"/>
      <c r="J48" s="84"/>
      <c r="K48" s="83"/>
      <c r="L48" s="84"/>
      <c r="M48" s="84"/>
      <c r="N48" s="83"/>
      <c r="O48" s="84"/>
      <c r="P48" s="84"/>
      <c r="Q48" s="83"/>
      <c r="R48" s="84"/>
      <c r="S48" s="84"/>
      <c r="U48"/>
      <c r="V48"/>
    </row>
    <row r="49" spans="1:22" ht="12.75">
      <c r="A49" s="86" t="s">
        <v>4</v>
      </c>
      <c r="B49" s="90">
        <v>0</v>
      </c>
      <c r="C49" s="91">
        <v>0</v>
      </c>
      <c r="D49" s="91">
        <f>SUM(B49,C49)</f>
        <v>0</v>
      </c>
      <c r="E49" s="90">
        <v>82</v>
      </c>
      <c r="F49" s="91">
        <v>260</v>
      </c>
      <c r="G49" s="91">
        <f>SUM(E49:F49)</f>
        <v>342</v>
      </c>
      <c r="H49" s="90">
        <v>0</v>
      </c>
      <c r="I49" s="91"/>
      <c r="J49" s="91">
        <f>SUM(H49:I49)</f>
        <v>0</v>
      </c>
      <c r="K49" s="90">
        <v>97</v>
      </c>
      <c r="L49" s="91">
        <v>757</v>
      </c>
      <c r="M49" s="91">
        <f>SUM(K49:L49)</f>
        <v>854</v>
      </c>
      <c r="N49" s="90">
        <f>SUM(B49,H49)</f>
        <v>0</v>
      </c>
      <c r="O49" s="91">
        <f>SUM(C49,I49)</f>
        <v>0</v>
      </c>
      <c r="P49" s="91">
        <f>SUM(N49:O49)</f>
        <v>0</v>
      </c>
      <c r="Q49" s="90">
        <f>SUM(E49,K49)</f>
        <v>179</v>
      </c>
      <c r="R49" s="91">
        <f>SUM(F49,L49)</f>
        <v>1017</v>
      </c>
      <c r="S49" s="91">
        <f>SUM(Q49:R49)</f>
        <v>1196</v>
      </c>
      <c r="U49"/>
      <c r="V49"/>
    </row>
    <row r="50" spans="1:22" ht="12.75">
      <c r="A50" s="72"/>
      <c r="B50" s="83"/>
      <c r="C50" s="84"/>
      <c r="D50" s="84"/>
      <c r="E50" s="83"/>
      <c r="F50" s="84"/>
      <c r="G50" s="84"/>
      <c r="H50" s="83"/>
      <c r="I50" s="84"/>
      <c r="J50" s="84"/>
      <c r="K50" s="83"/>
      <c r="L50" s="84"/>
      <c r="M50" s="84"/>
      <c r="N50" s="83"/>
      <c r="O50" s="84"/>
      <c r="P50" s="84"/>
      <c r="Q50" s="83"/>
      <c r="R50" s="84"/>
      <c r="S50" s="84"/>
      <c r="U50"/>
      <c r="V50"/>
    </row>
    <row r="51" spans="1:22" ht="12.75">
      <c r="A51" s="1" t="s">
        <v>43</v>
      </c>
      <c r="B51" s="83"/>
      <c r="C51" s="84"/>
      <c r="D51" s="84"/>
      <c r="E51" s="83"/>
      <c r="F51" s="84"/>
      <c r="G51" s="84"/>
      <c r="H51" s="83"/>
      <c r="I51" s="84"/>
      <c r="J51" s="84"/>
      <c r="K51" s="83"/>
      <c r="L51" s="84"/>
      <c r="M51" s="84"/>
      <c r="N51" s="83"/>
      <c r="O51" s="84"/>
      <c r="P51" s="84"/>
      <c r="Q51" s="83"/>
      <c r="R51" s="84"/>
      <c r="S51" s="84"/>
      <c r="U51"/>
      <c r="V51"/>
    </row>
    <row r="52" spans="1:22" ht="12.75">
      <c r="A52" s="72" t="s">
        <v>40</v>
      </c>
      <c r="B52" s="83">
        <v>232</v>
      </c>
      <c r="C52" s="89">
        <v>305</v>
      </c>
      <c r="D52" s="84">
        <f>SUM(B52:C52)</f>
        <v>537</v>
      </c>
      <c r="E52" s="83">
        <v>51</v>
      </c>
      <c r="F52" s="84">
        <v>118</v>
      </c>
      <c r="G52" s="84">
        <f>SUM(E52:F52)</f>
        <v>169</v>
      </c>
      <c r="H52" s="83">
        <v>168</v>
      </c>
      <c r="I52" s="84">
        <v>481</v>
      </c>
      <c r="J52" s="84">
        <f>SUM(H52:I52)</f>
        <v>649</v>
      </c>
      <c r="K52" s="83">
        <v>250</v>
      </c>
      <c r="L52" s="84">
        <v>449</v>
      </c>
      <c r="M52" s="84">
        <f>SUM(K52:L52)</f>
        <v>699</v>
      </c>
      <c r="N52" s="83">
        <f aca="true" t="shared" si="15" ref="N52:O55">SUM(B52,H52)</f>
        <v>400</v>
      </c>
      <c r="O52" s="84">
        <f t="shared" si="15"/>
        <v>786</v>
      </c>
      <c r="P52" s="84">
        <f>SUM(N52:O52)</f>
        <v>1186</v>
      </c>
      <c r="Q52" s="83">
        <f aca="true" t="shared" si="16" ref="Q52:R55">SUM(E52,K52)</f>
        <v>301</v>
      </c>
      <c r="R52" s="84">
        <f t="shared" si="16"/>
        <v>567</v>
      </c>
      <c r="S52" s="84">
        <f>SUM(Q52:R52)</f>
        <v>868</v>
      </c>
      <c r="U52"/>
      <c r="V52"/>
    </row>
    <row r="53" spans="1:22" ht="12.75">
      <c r="A53" s="72" t="s">
        <v>8</v>
      </c>
      <c r="B53" s="83">
        <v>185</v>
      </c>
      <c r="C53" s="84">
        <v>372</v>
      </c>
      <c r="D53" s="84">
        <f>SUM(B53:C53)</f>
        <v>557</v>
      </c>
      <c r="E53" s="83">
        <v>68</v>
      </c>
      <c r="F53" s="84">
        <v>144</v>
      </c>
      <c r="G53" s="84">
        <f>SUM(E53:F53)</f>
        <v>212</v>
      </c>
      <c r="H53" s="83">
        <v>188</v>
      </c>
      <c r="I53" s="84">
        <v>636</v>
      </c>
      <c r="J53" s="84">
        <f>SUM(H53:I53)</f>
        <v>824</v>
      </c>
      <c r="K53" s="83">
        <v>327</v>
      </c>
      <c r="L53" s="84">
        <v>588</v>
      </c>
      <c r="M53" s="84">
        <f>SUM(K53:L53)</f>
        <v>915</v>
      </c>
      <c r="N53" s="83">
        <f t="shared" si="15"/>
        <v>373</v>
      </c>
      <c r="O53" s="84">
        <f t="shared" si="15"/>
        <v>1008</v>
      </c>
      <c r="P53" s="84">
        <f>SUM(N53:O53)</f>
        <v>1381</v>
      </c>
      <c r="Q53" s="83">
        <f t="shared" si="16"/>
        <v>395</v>
      </c>
      <c r="R53" s="84">
        <f t="shared" si="16"/>
        <v>732</v>
      </c>
      <c r="S53" s="84">
        <f>SUM(Q53:R53)</f>
        <v>1127</v>
      </c>
      <c r="U53"/>
      <c r="V53"/>
    </row>
    <row r="54" spans="1:22" ht="12.75">
      <c r="A54" s="72" t="s">
        <v>9</v>
      </c>
      <c r="B54" s="83">
        <v>78</v>
      </c>
      <c r="C54" s="84">
        <v>113</v>
      </c>
      <c r="D54" s="84">
        <f>SUM(B54:C54)</f>
        <v>191</v>
      </c>
      <c r="E54" s="85">
        <v>25</v>
      </c>
      <c r="F54" s="84">
        <v>24</v>
      </c>
      <c r="G54" s="84">
        <f>SUM(E54:F54)</f>
        <v>49</v>
      </c>
      <c r="H54" s="83">
        <v>59</v>
      </c>
      <c r="I54" s="84">
        <v>163</v>
      </c>
      <c r="J54" s="84">
        <f>SUM(H54:I54)</f>
        <v>222</v>
      </c>
      <c r="K54" s="83">
        <v>79</v>
      </c>
      <c r="L54" s="84">
        <v>105</v>
      </c>
      <c r="M54" s="84">
        <f>SUM(K54:L54)</f>
        <v>184</v>
      </c>
      <c r="N54" s="83">
        <f t="shared" si="15"/>
        <v>137</v>
      </c>
      <c r="O54" s="84">
        <f t="shared" si="15"/>
        <v>276</v>
      </c>
      <c r="P54" s="84">
        <f>SUM(N54:O54)</f>
        <v>413</v>
      </c>
      <c r="Q54" s="83">
        <f t="shared" si="16"/>
        <v>104</v>
      </c>
      <c r="R54" s="84">
        <f t="shared" si="16"/>
        <v>129</v>
      </c>
      <c r="S54" s="84">
        <f>SUM(Q54:R54)</f>
        <v>233</v>
      </c>
      <c r="U54"/>
      <c r="V54"/>
    </row>
    <row r="55" spans="1:22" ht="12.75">
      <c r="A55" s="72" t="s">
        <v>10</v>
      </c>
      <c r="B55" s="83">
        <v>99</v>
      </c>
      <c r="C55" s="84">
        <v>145</v>
      </c>
      <c r="D55" s="84">
        <f>SUM(B55:C55)</f>
        <v>244</v>
      </c>
      <c r="E55" s="83">
        <v>34</v>
      </c>
      <c r="F55" s="84">
        <v>71</v>
      </c>
      <c r="G55" s="84">
        <f>SUM(E55:F55)</f>
        <v>105</v>
      </c>
      <c r="H55" s="83">
        <v>53</v>
      </c>
      <c r="I55" s="84">
        <v>219</v>
      </c>
      <c r="J55" s="84">
        <f>SUM(H55:I55)</f>
        <v>272</v>
      </c>
      <c r="K55" s="83">
        <v>78</v>
      </c>
      <c r="L55" s="84">
        <v>158</v>
      </c>
      <c r="M55" s="84">
        <f>SUM(K55:L55)</f>
        <v>236</v>
      </c>
      <c r="N55" s="83">
        <f t="shared" si="15"/>
        <v>152</v>
      </c>
      <c r="O55" s="84">
        <f t="shared" si="15"/>
        <v>364</v>
      </c>
      <c r="P55" s="84">
        <f>SUM(N55:O55)</f>
        <v>516</v>
      </c>
      <c r="Q55" s="83">
        <f t="shared" si="16"/>
        <v>112</v>
      </c>
      <c r="R55" s="84">
        <f t="shared" si="16"/>
        <v>229</v>
      </c>
      <c r="S55" s="84">
        <f>SUM(Q55:R55)</f>
        <v>341</v>
      </c>
      <c r="U55"/>
      <c r="V55"/>
    </row>
    <row r="56" spans="1:22" ht="12.75">
      <c r="A56" s="86" t="s">
        <v>4</v>
      </c>
      <c r="B56" s="87">
        <f aca="true" t="shared" si="17" ref="B56:S56">SUM(B52:B55)</f>
        <v>594</v>
      </c>
      <c r="C56" s="88">
        <f t="shared" si="17"/>
        <v>935</v>
      </c>
      <c r="D56" s="88">
        <f t="shared" si="17"/>
        <v>1529</v>
      </c>
      <c r="E56" s="87">
        <f t="shared" si="17"/>
        <v>178</v>
      </c>
      <c r="F56" s="88">
        <f t="shared" si="17"/>
        <v>357</v>
      </c>
      <c r="G56" s="88">
        <f t="shared" si="17"/>
        <v>535</v>
      </c>
      <c r="H56" s="87">
        <f t="shared" si="17"/>
        <v>468</v>
      </c>
      <c r="I56" s="88">
        <f t="shared" si="17"/>
        <v>1499</v>
      </c>
      <c r="J56" s="88">
        <f t="shared" si="17"/>
        <v>1967</v>
      </c>
      <c r="K56" s="87">
        <f t="shared" si="17"/>
        <v>734</v>
      </c>
      <c r="L56" s="88">
        <f t="shared" si="17"/>
        <v>1300</v>
      </c>
      <c r="M56" s="88">
        <f t="shared" si="17"/>
        <v>2034</v>
      </c>
      <c r="N56" s="87">
        <f t="shared" si="17"/>
        <v>1062</v>
      </c>
      <c r="O56" s="88">
        <f t="shared" si="17"/>
        <v>2434</v>
      </c>
      <c r="P56" s="88">
        <f t="shared" si="17"/>
        <v>3496</v>
      </c>
      <c r="Q56" s="87">
        <f t="shared" si="17"/>
        <v>912</v>
      </c>
      <c r="R56" s="88">
        <f t="shared" si="17"/>
        <v>1657</v>
      </c>
      <c r="S56" s="88">
        <f t="shared" si="17"/>
        <v>2569</v>
      </c>
      <c r="U56"/>
      <c r="V56"/>
    </row>
    <row r="57" spans="1:22" ht="12.75">
      <c r="A57" s="72"/>
      <c r="B57" s="83"/>
      <c r="C57" s="84"/>
      <c r="D57" s="84"/>
      <c r="E57" s="83"/>
      <c r="F57" s="84"/>
      <c r="G57" s="84"/>
      <c r="H57" s="83"/>
      <c r="I57" s="84"/>
      <c r="J57" s="84"/>
      <c r="K57" s="83"/>
      <c r="L57" s="84"/>
      <c r="M57" s="84"/>
      <c r="N57" s="83"/>
      <c r="O57" s="84"/>
      <c r="P57" s="84"/>
      <c r="Q57" s="83"/>
      <c r="R57" s="84"/>
      <c r="S57" s="84"/>
      <c r="U57"/>
      <c r="V57"/>
    </row>
    <row r="58" spans="1:22" ht="12.75">
      <c r="A58" s="1" t="s">
        <v>44</v>
      </c>
      <c r="B58" s="83"/>
      <c r="C58" s="84"/>
      <c r="D58" s="84"/>
      <c r="E58" s="83"/>
      <c r="F58" s="84"/>
      <c r="G58" s="84"/>
      <c r="H58" s="83"/>
      <c r="I58" s="84"/>
      <c r="J58" s="84"/>
      <c r="K58" s="83"/>
      <c r="L58" s="84"/>
      <c r="M58" s="84"/>
      <c r="N58" s="83"/>
      <c r="O58" s="84"/>
      <c r="P58" s="84"/>
      <c r="Q58" s="83"/>
      <c r="R58" s="84"/>
      <c r="S58" s="84"/>
      <c r="U58"/>
      <c r="V58"/>
    </row>
    <row r="59" spans="1:22" ht="12.75">
      <c r="A59" s="72" t="s">
        <v>40</v>
      </c>
      <c r="B59" s="85">
        <v>51</v>
      </c>
      <c r="C59" s="89">
        <v>51</v>
      </c>
      <c r="D59" s="89">
        <f>SUM(B59:C59)</f>
        <v>102</v>
      </c>
      <c r="E59" s="83">
        <v>15</v>
      </c>
      <c r="F59" s="89">
        <v>24</v>
      </c>
      <c r="G59" s="84">
        <f>SUM(E59:F59)</f>
        <v>39</v>
      </c>
      <c r="H59" s="83">
        <v>29</v>
      </c>
      <c r="I59" s="84">
        <v>29</v>
      </c>
      <c r="J59" s="84">
        <f>SUM(H59:I59)</f>
        <v>58</v>
      </c>
      <c r="K59" s="83">
        <v>71</v>
      </c>
      <c r="L59" s="84">
        <v>63</v>
      </c>
      <c r="M59" s="84">
        <f>SUM(K59:L59)</f>
        <v>134</v>
      </c>
      <c r="N59" s="83">
        <f aca="true" t="shared" si="18" ref="N59:O62">SUM(B59,H59)</f>
        <v>80</v>
      </c>
      <c r="O59" s="84">
        <f t="shared" si="18"/>
        <v>80</v>
      </c>
      <c r="P59" s="84">
        <f>SUM(N59:O59)</f>
        <v>160</v>
      </c>
      <c r="Q59" s="83">
        <f aca="true" t="shared" si="19" ref="Q59:R62">SUM(E59,K59)</f>
        <v>86</v>
      </c>
      <c r="R59" s="84">
        <f t="shared" si="19"/>
        <v>87</v>
      </c>
      <c r="S59" s="84">
        <f>SUM(Q59:R59)</f>
        <v>173</v>
      </c>
      <c r="U59"/>
      <c r="V59"/>
    </row>
    <row r="60" spans="1:22" ht="12.75">
      <c r="A60" s="72" t="s">
        <v>8</v>
      </c>
      <c r="B60" s="83">
        <v>56</v>
      </c>
      <c r="C60" s="84">
        <v>49</v>
      </c>
      <c r="D60" s="84">
        <f>SUM(B60:C60)</f>
        <v>105</v>
      </c>
      <c r="E60" s="83">
        <v>19</v>
      </c>
      <c r="F60" s="84">
        <v>24</v>
      </c>
      <c r="G60" s="84">
        <f>SUM(E60:F60)</f>
        <v>43</v>
      </c>
      <c r="H60" s="83">
        <v>59</v>
      </c>
      <c r="I60" s="84">
        <v>92</v>
      </c>
      <c r="J60" s="84">
        <f>SUM(H60:I60)</f>
        <v>151</v>
      </c>
      <c r="K60" s="83">
        <v>200</v>
      </c>
      <c r="L60" s="84">
        <v>132</v>
      </c>
      <c r="M60" s="84">
        <f>SUM(K60:L60)</f>
        <v>332</v>
      </c>
      <c r="N60" s="83">
        <f t="shared" si="18"/>
        <v>115</v>
      </c>
      <c r="O60" s="84">
        <f t="shared" si="18"/>
        <v>141</v>
      </c>
      <c r="P60" s="84">
        <f>SUM(N60:O60)</f>
        <v>256</v>
      </c>
      <c r="Q60" s="83">
        <f t="shared" si="19"/>
        <v>219</v>
      </c>
      <c r="R60" s="84">
        <f t="shared" si="19"/>
        <v>156</v>
      </c>
      <c r="S60" s="84">
        <f>SUM(Q60:R60)</f>
        <v>375</v>
      </c>
      <c r="U60"/>
      <c r="V60"/>
    </row>
    <row r="61" spans="1:22" ht="12.75">
      <c r="A61" s="72" t="s">
        <v>9</v>
      </c>
      <c r="B61" s="83">
        <v>16</v>
      </c>
      <c r="C61" s="89">
        <v>18</v>
      </c>
      <c r="D61" s="84">
        <f>SUM(B61:C61)</f>
        <v>34</v>
      </c>
      <c r="E61" s="83">
        <v>0</v>
      </c>
      <c r="F61" s="89">
        <v>3</v>
      </c>
      <c r="G61" s="84">
        <f>SUM(E61:F61)</f>
        <v>3</v>
      </c>
      <c r="H61" s="83">
        <v>12</v>
      </c>
      <c r="I61" s="84">
        <v>18</v>
      </c>
      <c r="J61" s="84">
        <f>SUM(H61:I61)</f>
        <v>30</v>
      </c>
      <c r="K61" s="83">
        <v>37</v>
      </c>
      <c r="L61" s="84">
        <v>30</v>
      </c>
      <c r="M61" s="84">
        <f>SUM(K61:L61)</f>
        <v>67</v>
      </c>
      <c r="N61" s="83">
        <f t="shared" si="18"/>
        <v>28</v>
      </c>
      <c r="O61" s="84">
        <f t="shared" si="18"/>
        <v>36</v>
      </c>
      <c r="P61" s="84">
        <f>SUM(N61:O61)</f>
        <v>64</v>
      </c>
      <c r="Q61" s="83">
        <f t="shared" si="19"/>
        <v>37</v>
      </c>
      <c r="R61" s="84">
        <f t="shared" si="19"/>
        <v>33</v>
      </c>
      <c r="S61" s="84">
        <f>SUM(Q61:R61)</f>
        <v>70</v>
      </c>
      <c r="U61"/>
      <c r="V61"/>
    </row>
    <row r="62" spans="1:22" ht="12.75">
      <c r="A62" s="72" t="s">
        <v>10</v>
      </c>
      <c r="B62" s="83">
        <v>7</v>
      </c>
      <c r="C62" s="84">
        <v>13</v>
      </c>
      <c r="D62" s="84">
        <f>SUM(B62:C62)</f>
        <v>20</v>
      </c>
      <c r="E62" s="83">
        <v>7</v>
      </c>
      <c r="F62" s="89">
        <v>4</v>
      </c>
      <c r="G62" s="84">
        <f>SUM(E62:F62)</f>
        <v>11</v>
      </c>
      <c r="H62" s="83">
        <v>11</v>
      </c>
      <c r="I62" s="84">
        <v>14</v>
      </c>
      <c r="J62" s="84">
        <f>SUM(H62:I62)</f>
        <v>25</v>
      </c>
      <c r="K62" s="83">
        <v>13</v>
      </c>
      <c r="L62" s="84">
        <v>12</v>
      </c>
      <c r="M62" s="84">
        <f>SUM(K62:L62)</f>
        <v>25</v>
      </c>
      <c r="N62" s="83">
        <f t="shared" si="18"/>
        <v>18</v>
      </c>
      <c r="O62" s="84">
        <f t="shared" si="18"/>
        <v>27</v>
      </c>
      <c r="P62" s="84">
        <f>SUM(N62:O62)</f>
        <v>45</v>
      </c>
      <c r="Q62" s="83">
        <f t="shared" si="19"/>
        <v>20</v>
      </c>
      <c r="R62" s="84">
        <f t="shared" si="19"/>
        <v>16</v>
      </c>
      <c r="S62" s="84">
        <f>SUM(Q62:R62)</f>
        <v>36</v>
      </c>
      <c r="U62"/>
      <c r="V62"/>
    </row>
    <row r="63" spans="1:22" ht="12.75">
      <c r="A63" s="86" t="s">
        <v>4</v>
      </c>
      <c r="B63" s="87">
        <f aca="true" t="shared" si="20" ref="B63:S63">SUM(B59:B62)</f>
        <v>130</v>
      </c>
      <c r="C63" s="88">
        <f t="shared" si="20"/>
        <v>131</v>
      </c>
      <c r="D63" s="88">
        <f t="shared" si="20"/>
        <v>261</v>
      </c>
      <c r="E63" s="87">
        <f t="shared" si="20"/>
        <v>41</v>
      </c>
      <c r="F63" s="88">
        <f t="shared" si="20"/>
        <v>55</v>
      </c>
      <c r="G63" s="88">
        <f t="shared" si="20"/>
        <v>96</v>
      </c>
      <c r="H63" s="87">
        <f t="shared" si="20"/>
        <v>111</v>
      </c>
      <c r="I63" s="88">
        <f t="shared" si="20"/>
        <v>153</v>
      </c>
      <c r="J63" s="88">
        <f t="shared" si="20"/>
        <v>264</v>
      </c>
      <c r="K63" s="87">
        <f t="shared" si="20"/>
        <v>321</v>
      </c>
      <c r="L63" s="88">
        <f t="shared" si="20"/>
        <v>237</v>
      </c>
      <c r="M63" s="88">
        <f t="shared" si="20"/>
        <v>558</v>
      </c>
      <c r="N63" s="87">
        <f t="shared" si="20"/>
        <v>241</v>
      </c>
      <c r="O63" s="88">
        <f t="shared" si="20"/>
        <v>284</v>
      </c>
      <c r="P63" s="88">
        <f t="shared" si="20"/>
        <v>525</v>
      </c>
      <c r="Q63" s="87">
        <f t="shared" si="20"/>
        <v>362</v>
      </c>
      <c r="R63" s="88">
        <f t="shared" si="20"/>
        <v>292</v>
      </c>
      <c r="S63" s="88">
        <f t="shared" si="20"/>
        <v>654</v>
      </c>
      <c r="U63"/>
      <c r="V63"/>
    </row>
    <row r="64" spans="1:22" ht="12.75">
      <c r="A64" s="86"/>
      <c r="B64" s="90"/>
      <c r="C64" s="91"/>
      <c r="D64" s="91"/>
      <c r="E64" s="90"/>
      <c r="F64" s="91"/>
      <c r="G64" s="91"/>
      <c r="H64" s="90"/>
      <c r="I64" s="91"/>
      <c r="J64" s="91"/>
      <c r="K64" s="90"/>
      <c r="L64" s="91"/>
      <c r="M64" s="91"/>
      <c r="N64" s="90"/>
      <c r="O64" s="91"/>
      <c r="P64" s="91"/>
      <c r="Q64" s="90"/>
      <c r="R64" s="91"/>
      <c r="S64" s="91"/>
      <c r="U64"/>
      <c r="V64"/>
    </row>
    <row r="65" spans="1:22" ht="12.75">
      <c r="A65" s="71" t="s">
        <v>15</v>
      </c>
      <c r="B65" s="83"/>
      <c r="C65" s="84"/>
      <c r="D65" s="84"/>
      <c r="E65" s="83"/>
      <c r="F65" s="84"/>
      <c r="G65" s="84"/>
      <c r="H65" s="83"/>
      <c r="I65" s="84"/>
      <c r="J65" s="84"/>
      <c r="K65" s="83"/>
      <c r="L65" s="84"/>
      <c r="M65" s="84"/>
      <c r="N65" s="83"/>
      <c r="O65" s="84"/>
      <c r="P65" s="84"/>
      <c r="Q65" s="83"/>
      <c r="R65" s="84"/>
      <c r="S65" s="84"/>
      <c r="U65"/>
      <c r="V65"/>
    </row>
    <row r="66" spans="1:22" ht="12.75">
      <c r="A66" s="72" t="s">
        <v>40</v>
      </c>
      <c r="B66" s="83">
        <v>63</v>
      </c>
      <c r="C66" s="89">
        <v>64</v>
      </c>
      <c r="D66" s="84">
        <f>SUM(B66:C66)</f>
        <v>127</v>
      </c>
      <c r="E66" s="83">
        <v>7</v>
      </c>
      <c r="F66" s="84">
        <v>4</v>
      </c>
      <c r="G66" s="84">
        <f>SUM(E66:F66)</f>
        <v>11</v>
      </c>
      <c r="H66" s="83">
        <v>62</v>
      </c>
      <c r="I66" s="84">
        <v>114</v>
      </c>
      <c r="J66" s="84">
        <f>SUM(H66:I66)</f>
        <v>176</v>
      </c>
      <c r="K66" s="83">
        <v>77</v>
      </c>
      <c r="L66" s="218">
        <v>77</v>
      </c>
      <c r="M66" s="84">
        <f>SUM(K66:L66)</f>
        <v>154</v>
      </c>
      <c r="N66" s="83">
        <f aca="true" t="shared" si="21" ref="N66:O69">SUM(B66,H66)</f>
        <v>125</v>
      </c>
      <c r="O66" s="84">
        <f t="shared" si="21"/>
        <v>178</v>
      </c>
      <c r="P66" s="84">
        <f>SUM(N66:O66)</f>
        <v>303</v>
      </c>
      <c r="Q66" s="83">
        <f aca="true" t="shared" si="22" ref="Q66:R69">SUM(E66,K66)</f>
        <v>84</v>
      </c>
      <c r="R66" s="84">
        <f t="shared" si="22"/>
        <v>81</v>
      </c>
      <c r="S66" s="84">
        <f>SUM(Q66:R66)</f>
        <v>165</v>
      </c>
      <c r="U66"/>
      <c r="V66"/>
    </row>
    <row r="67" spans="1:22" ht="12.75">
      <c r="A67" s="72" t="s">
        <v>8</v>
      </c>
      <c r="B67" s="83">
        <v>6</v>
      </c>
      <c r="C67" s="84">
        <v>4</v>
      </c>
      <c r="D67" s="84">
        <f>SUM(B67:C67)</f>
        <v>10</v>
      </c>
      <c r="E67" s="83">
        <v>0</v>
      </c>
      <c r="F67" s="84">
        <v>0</v>
      </c>
      <c r="G67" s="84">
        <f>SUM(E67:F67)</f>
        <v>0</v>
      </c>
      <c r="H67" s="83">
        <v>10</v>
      </c>
      <c r="I67" s="84">
        <v>20</v>
      </c>
      <c r="J67" s="84">
        <f>SUM(H67:I67)</f>
        <v>30</v>
      </c>
      <c r="K67" s="83">
        <v>8</v>
      </c>
      <c r="L67" s="84">
        <v>12</v>
      </c>
      <c r="M67" s="84">
        <f>SUM(K67:L67)</f>
        <v>20</v>
      </c>
      <c r="N67" s="83">
        <f t="shared" si="21"/>
        <v>16</v>
      </c>
      <c r="O67" s="84">
        <f t="shared" si="21"/>
        <v>24</v>
      </c>
      <c r="P67" s="84">
        <f>SUM(N67:O67)</f>
        <v>40</v>
      </c>
      <c r="Q67" s="83">
        <f t="shared" si="22"/>
        <v>8</v>
      </c>
      <c r="R67" s="84">
        <f t="shared" si="22"/>
        <v>12</v>
      </c>
      <c r="S67" s="84">
        <f>SUM(Q67:R67)</f>
        <v>20</v>
      </c>
      <c r="U67"/>
      <c r="V67"/>
    </row>
    <row r="68" spans="1:22" ht="12.75">
      <c r="A68" s="72" t="s">
        <v>9</v>
      </c>
      <c r="B68" s="83">
        <v>0</v>
      </c>
      <c r="C68" s="84">
        <v>0</v>
      </c>
      <c r="D68" s="84">
        <f>SUM(B68:C68)</f>
        <v>0</v>
      </c>
      <c r="E68" s="85">
        <v>0</v>
      </c>
      <c r="F68" s="84">
        <v>0</v>
      </c>
      <c r="G68" s="84">
        <f>SUM(E68:F68)</f>
        <v>0</v>
      </c>
      <c r="H68" s="83">
        <v>0</v>
      </c>
      <c r="I68" s="84">
        <v>0</v>
      </c>
      <c r="J68" s="84">
        <f>SUM(H68:I68)</f>
        <v>0</v>
      </c>
      <c r="K68" s="83">
        <v>0</v>
      </c>
      <c r="L68" s="84">
        <v>0</v>
      </c>
      <c r="M68" s="84">
        <f>SUM(K68:L68)</f>
        <v>0</v>
      </c>
      <c r="N68" s="83">
        <f t="shared" si="21"/>
        <v>0</v>
      </c>
      <c r="O68" s="84">
        <f t="shared" si="21"/>
        <v>0</v>
      </c>
      <c r="P68" s="84">
        <f>SUM(N68:O68)</f>
        <v>0</v>
      </c>
      <c r="Q68" s="83">
        <f t="shared" si="22"/>
        <v>0</v>
      </c>
      <c r="R68" s="84">
        <f t="shared" si="22"/>
        <v>0</v>
      </c>
      <c r="S68" s="84">
        <f>SUM(Q68:R68)</f>
        <v>0</v>
      </c>
      <c r="U68"/>
      <c r="V68"/>
    </row>
    <row r="69" spans="1:22" ht="12.75">
      <c r="A69" s="72" t="s">
        <v>10</v>
      </c>
      <c r="B69" s="83">
        <v>773</v>
      </c>
      <c r="C69" s="84">
        <v>756</v>
      </c>
      <c r="D69" s="84">
        <f>SUM(B69:C69)</f>
        <v>1529</v>
      </c>
      <c r="E69" s="83">
        <v>46</v>
      </c>
      <c r="F69" s="84">
        <v>63</v>
      </c>
      <c r="G69" s="84">
        <f>SUM(E69:F69)</f>
        <v>109</v>
      </c>
      <c r="H69" s="83">
        <v>641</v>
      </c>
      <c r="I69" s="84">
        <v>1287</v>
      </c>
      <c r="J69" s="84">
        <f>SUM(H69:I69)</f>
        <v>1928</v>
      </c>
      <c r="K69" s="83">
        <v>529</v>
      </c>
      <c r="L69" s="84">
        <v>781</v>
      </c>
      <c r="M69" s="84">
        <f>SUM(K69:L69)</f>
        <v>1310</v>
      </c>
      <c r="N69" s="83">
        <f t="shared" si="21"/>
        <v>1414</v>
      </c>
      <c r="O69" s="84">
        <f t="shared" si="21"/>
        <v>2043</v>
      </c>
      <c r="P69" s="84">
        <f>SUM(N69:O69)</f>
        <v>3457</v>
      </c>
      <c r="Q69" s="83">
        <f t="shared" si="22"/>
        <v>575</v>
      </c>
      <c r="R69" s="84">
        <f t="shared" si="22"/>
        <v>844</v>
      </c>
      <c r="S69" s="84">
        <f>SUM(Q69:R69)</f>
        <v>1419</v>
      </c>
      <c r="U69"/>
      <c r="V69"/>
    </row>
    <row r="70" spans="1:22" ht="12.75">
      <c r="A70" s="86" t="s">
        <v>4</v>
      </c>
      <c r="B70" s="87">
        <f aca="true" t="shared" si="23" ref="B70:S70">SUM(B66:B69)</f>
        <v>842</v>
      </c>
      <c r="C70" s="88">
        <f t="shared" si="23"/>
        <v>824</v>
      </c>
      <c r="D70" s="88">
        <f t="shared" si="23"/>
        <v>1666</v>
      </c>
      <c r="E70" s="87">
        <f t="shared" si="23"/>
        <v>53</v>
      </c>
      <c r="F70" s="88">
        <f t="shared" si="23"/>
        <v>67</v>
      </c>
      <c r="G70" s="88">
        <f t="shared" si="23"/>
        <v>120</v>
      </c>
      <c r="H70" s="87">
        <f t="shared" si="23"/>
        <v>713</v>
      </c>
      <c r="I70" s="88">
        <f t="shared" si="23"/>
        <v>1421</v>
      </c>
      <c r="J70" s="88">
        <f t="shared" si="23"/>
        <v>2134</v>
      </c>
      <c r="K70" s="87">
        <f>SUM(K66:K69)</f>
        <v>614</v>
      </c>
      <c r="L70" s="88">
        <f t="shared" si="23"/>
        <v>870</v>
      </c>
      <c r="M70" s="88">
        <f t="shared" si="23"/>
        <v>1484</v>
      </c>
      <c r="N70" s="87">
        <f t="shared" si="23"/>
        <v>1555</v>
      </c>
      <c r="O70" s="88">
        <f t="shared" si="23"/>
        <v>2245</v>
      </c>
      <c r="P70" s="88">
        <f t="shared" si="23"/>
        <v>3800</v>
      </c>
      <c r="Q70" s="87">
        <f t="shared" si="23"/>
        <v>667</v>
      </c>
      <c r="R70" s="88">
        <f t="shared" si="23"/>
        <v>937</v>
      </c>
      <c r="S70" s="88">
        <f t="shared" si="23"/>
        <v>1604</v>
      </c>
      <c r="U70"/>
      <c r="V70"/>
    </row>
    <row r="71" spans="1:22" ht="12.75">
      <c r="A71" s="86"/>
      <c r="B71" s="90"/>
      <c r="C71" s="91"/>
      <c r="D71" s="91"/>
      <c r="E71" s="90"/>
      <c r="F71" s="91"/>
      <c r="G71" s="91"/>
      <c r="H71" s="90"/>
      <c r="I71" s="91"/>
      <c r="J71" s="91"/>
      <c r="K71" s="90"/>
      <c r="L71" s="91"/>
      <c r="M71" s="91"/>
      <c r="N71" s="90"/>
      <c r="O71" s="91"/>
      <c r="P71" s="91"/>
      <c r="Q71" s="90"/>
      <c r="R71" s="91"/>
      <c r="S71" s="91"/>
      <c r="U71"/>
      <c r="V71"/>
    </row>
    <row r="72" spans="1:22" s="92" customFormat="1" ht="13.5" customHeight="1">
      <c r="A72" s="197" t="s">
        <v>41</v>
      </c>
      <c r="B72" s="83"/>
      <c r="C72" s="198"/>
      <c r="D72" s="198"/>
      <c r="E72" s="83"/>
      <c r="F72" s="198"/>
      <c r="G72" s="198"/>
      <c r="H72" s="83"/>
      <c r="I72" s="198"/>
      <c r="J72" s="198"/>
      <c r="K72" s="83"/>
      <c r="L72" s="198"/>
      <c r="M72" s="198"/>
      <c r="N72" s="83"/>
      <c r="O72" s="198"/>
      <c r="P72" s="198"/>
      <c r="Q72" s="83"/>
      <c r="R72" s="198"/>
      <c r="S72" s="198"/>
      <c r="U72"/>
      <c r="V72"/>
    </row>
    <row r="73" spans="1:22" s="92" customFormat="1" ht="12.75">
      <c r="A73" s="243" t="s">
        <v>82</v>
      </c>
      <c r="B73" s="90">
        <f>SUM(B70,B63,B56,B46,B43,B36,B29,B22,B15,B49)</f>
        <v>23040</v>
      </c>
      <c r="C73" s="91">
        <f aca="true" t="shared" si="24" ref="C73:S73">SUM(C70,C63,C56,C46,C43,C36,C29,C22,C15,C49)</f>
        <v>48198</v>
      </c>
      <c r="D73" s="160">
        <f t="shared" si="24"/>
        <v>71238</v>
      </c>
      <c r="E73" s="90">
        <f t="shared" si="24"/>
        <v>5845</v>
      </c>
      <c r="F73" s="91">
        <f t="shared" si="24"/>
        <v>16231</v>
      </c>
      <c r="G73" s="160">
        <f t="shared" si="24"/>
        <v>22076</v>
      </c>
      <c r="H73" s="90">
        <f t="shared" si="24"/>
        <v>7213</v>
      </c>
      <c r="I73" s="91">
        <f t="shared" si="24"/>
        <v>33804</v>
      </c>
      <c r="J73" s="160">
        <f t="shared" si="24"/>
        <v>41017</v>
      </c>
      <c r="K73" s="90">
        <f t="shared" si="24"/>
        <v>6671</v>
      </c>
      <c r="L73" s="91">
        <f t="shared" si="24"/>
        <v>16219</v>
      </c>
      <c r="M73" s="160">
        <f t="shared" si="24"/>
        <v>22890</v>
      </c>
      <c r="N73" s="90">
        <f t="shared" si="24"/>
        <v>30253</v>
      </c>
      <c r="O73" s="91">
        <f t="shared" si="24"/>
        <v>82002</v>
      </c>
      <c r="P73" s="160">
        <f t="shared" si="24"/>
        <v>112255</v>
      </c>
      <c r="Q73" s="90">
        <f t="shared" si="24"/>
        <v>12516</v>
      </c>
      <c r="R73" s="91">
        <f t="shared" si="24"/>
        <v>32450</v>
      </c>
      <c r="S73" s="91">
        <f t="shared" si="24"/>
        <v>44966</v>
      </c>
      <c r="U73"/>
      <c r="V73"/>
    </row>
    <row r="75" ht="12.75">
      <c r="A75" s="212"/>
    </row>
    <row r="76" ht="12.75">
      <c r="A76" s="224"/>
    </row>
  </sheetData>
  <sheetProtection/>
  <printOptions horizontalCentered="1"/>
  <pageMargins left="0.1968503937007874" right="0.1968503937007874" top="0.1968503937007874" bottom="0.1968503937007874" header="0.5118110236220472" footer="0.5118110236220472"/>
  <pageSetup fitToHeight="2" horizontalDpi="1200" verticalDpi="1200" orientation="landscape" paperSize="9" scale="55"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V71"/>
  <sheetViews>
    <sheetView zoomScalePageLayoutView="0" workbookViewId="0" topLeftCell="A1">
      <selection activeCell="A70" sqref="A70"/>
    </sheetView>
  </sheetViews>
  <sheetFormatPr defaultColWidth="9.28125" defaultRowHeight="12.75"/>
  <cols>
    <col min="1" max="1" width="28.7109375" style="96" customWidth="1"/>
    <col min="2" max="19" width="7.421875" style="96" customWidth="1"/>
    <col min="20" max="16384" width="9.28125" style="96" customWidth="1"/>
  </cols>
  <sheetData>
    <row r="1" spans="1:19" ht="12.75">
      <c r="A1" s="93" t="s">
        <v>98</v>
      </c>
      <c r="B1" s="94"/>
      <c r="C1" s="94"/>
      <c r="D1" s="94"/>
      <c r="E1" s="95"/>
      <c r="F1" s="94"/>
      <c r="G1" s="94"/>
      <c r="H1" s="94"/>
      <c r="I1" s="94"/>
      <c r="J1" s="94"/>
      <c r="K1" s="94"/>
      <c r="L1" s="94"/>
      <c r="M1" s="94"/>
      <c r="N1" s="94"/>
      <c r="O1" s="94"/>
      <c r="P1" s="94"/>
      <c r="Q1" s="94"/>
      <c r="R1" s="94"/>
      <c r="S1" s="94"/>
    </row>
    <row r="2" spans="1:19" ht="12.75">
      <c r="A2" s="97" t="s">
        <v>37</v>
      </c>
      <c r="B2" s="98"/>
      <c r="C2" s="98"/>
      <c r="D2" s="97"/>
      <c r="E2" s="99"/>
      <c r="F2" s="98"/>
      <c r="G2" s="100"/>
      <c r="H2" s="98"/>
      <c r="I2" s="100"/>
      <c r="J2" s="98"/>
      <c r="K2" s="98"/>
      <c r="L2" s="98"/>
      <c r="M2" s="98"/>
      <c r="N2" s="98"/>
      <c r="O2" s="98"/>
      <c r="P2" s="98"/>
      <c r="Q2" s="98"/>
      <c r="R2" s="98"/>
      <c r="S2" s="98"/>
    </row>
    <row r="3" spans="1:19" ht="11.25" customHeight="1">
      <c r="A3" s="97"/>
      <c r="B3" s="98"/>
      <c r="C3" s="98"/>
      <c r="D3" s="98"/>
      <c r="E3" s="99"/>
      <c r="F3" s="97"/>
      <c r="G3" s="100"/>
      <c r="H3" s="98"/>
      <c r="I3" s="100"/>
      <c r="J3" s="98"/>
      <c r="K3" s="98"/>
      <c r="L3" s="98"/>
      <c r="M3" s="98"/>
      <c r="N3" s="98"/>
      <c r="O3" s="98"/>
      <c r="P3" s="98"/>
      <c r="Q3" s="98"/>
      <c r="R3" s="98"/>
      <c r="S3" s="98"/>
    </row>
    <row r="4" spans="1:19" ht="12.75">
      <c r="A4" s="97" t="s">
        <v>45</v>
      </c>
      <c r="B4" s="98"/>
      <c r="C4" s="98"/>
      <c r="D4" s="98"/>
      <c r="E4" s="99"/>
      <c r="F4" s="97"/>
      <c r="G4" s="100"/>
      <c r="H4" s="98"/>
      <c r="I4" s="100"/>
      <c r="J4" s="98"/>
      <c r="K4" s="98"/>
      <c r="L4" s="98"/>
      <c r="M4" s="98"/>
      <c r="N4" s="98"/>
      <c r="O4" s="98"/>
      <c r="P4" s="98"/>
      <c r="Q4" s="98"/>
      <c r="R4" s="98"/>
      <c r="S4" s="98"/>
    </row>
    <row r="5" spans="1:19" ht="13.5" thickBot="1">
      <c r="A5" s="94"/>
      <c r="B5" s="94"/>
      <c r="C5" s="94"/>
      <c r="D5" s="94"/>
      <c r="E5" s="95"/>
      <c r="F5" s="94"/>
      <c r="G5" s="94"/>
      <c r="H5" s="94"/>
      <c r="I5" s="94"/>
      <c r="J5" s="94"/>
      <c r="K5" s="94"/>
      <c r="L5" s="94"/>
      <c r="M5" s="94"/>
      <c r="N5" s="94"/>
      <c r="O5" s="94"/>
      <c r="P5" s="94"/>
      <c r="Q5" s="94"/>
      <c r="R5" s="94"/>
      <c r="S5" s="94"/>
    </row>
    <row r="6" spans="1:19" ht="12.75">
      <c r="A6" s="101"/>
      <c r="B6" s="102" t="s">
        <v>35</v>
      </c>
      <c r="C6" s="103"/>
      <c r="D6" s="103"/>
      <c r="E6" s="103"/>
      <c r="F6" s="103"/>
      <c r="G6" s="103"/>
      <c r="H6" s="102" t="s">
        <v>36</v>
      </c>
      <c r="I6" s="103"/>
      <c r="J6" s="103"/>
      <c r="K6" s="103"/>
      <c r="L6" s="103"/>
      <c r="M6" s="103"/>
      <c r="N6" s="102" t="s">
        <v>4</v>
      </c>
      <c r="O6" s="103"/>
      <c r="P6" s="103"/>
      <c r="Q6" s="103"/>
      <c r="R6" s="103"/>
      <c r="S6" s="103"/>
    </row>
    <row r="7" spans="1:19" ht="12.75">
      <c r="A7" s="95"/>
      <c r="B7" s="104" t="s">
        <v>23</v>
      </c>
      <c r="C7" s="105"/>
      <c r="D7" s="105"/>
      <c r="E7" s="104" t="s">
        <v>24</v>
      </c>
      <c r="F7" s="105"/>
      <c r="G7" s="105"/>
      <c r="H7" s="104" t="s">
        <v>23</v>
      </c>
      <c r="I7" s="105"/>
      <c r="J7" s="105"/>
      <c r="K7" s="104" t="s">
        <v>24</v>
      </c>
      <c r="L7" s="105"/>
      <c r="M7" s="105"/>
      <c r="N7" s="104" t="s">
        <v>23</v>
      </c>
      <c r="O7" s="105"/>
      <c r="P7" s="105"/>
      <c r="Q7" s="104" t="s">
        <v>24</v>
      </c>
      <c r="R7" s="105"/>
      <c r="S7" s="105"/>
    </row>
    <row r="8" spans="1:19" s="159" customFormat="1" ht="12.75">
      <c r="A8" s="158"/>
      <c r="B8" s="178" t="s">
        <v>5</v>
      </c>
      <c r="C8" s="179" t="s">
        <v>6</v>
      </c>
      <c r="D8" s="179" t="s">
        <v>4</v>
      </c>
      <c r="E8" s="178" t="s">
        <v>5</v>
      </c>
      <c r="F8" s="179" t="s">
        <v>6</v>
      </c>
      <c r="G8" s="179" t="s">
        <v>4</v>
      </c>
      <c r="H8" s="178" t="s">
        <v>5</v>
      </c>
      <c r="I8" s="179" t="s">
        <v>6</v>
      </c>
      <c r="J8" s="179" t="s">
        <v>4</v>
      </c>
      <c r="K8" s="178" t="s">
        <v>5</v>
      </c>
      <c r="L8" s="179" t="s">
        <v>6</v>
      </c>
      <c r="M8" s="179" t="s">
        <v>4</v>
      </c>
      <c r="N8" s="178" t="s">
        <v>5</v>
      </c>
      <c r="O8" s="179" t="s">
        <v>6</v>
      </c>
      <c r="P8" s="179" t="s">
        <v>4</v>
      </c>
      <c r="Q8" s="178" t="s">
        <v>5</v>
      </c>
      <c r="R8" s="179" t="s">
        <v>6</v>
      </c>
      <c r="S8" s="179" t="s">
        <v>4</v>
      </c>
    </row>
    <row r="9" spans="1:19" ht="12.75">
      <c r="A9" s="93"/>
      <c r="B9" s="106"/>
      <c r="C9" s="93"/>
      <c r="D9" s="93"/>
      <c r="E9" s="107"/>
      <c r="F9" s="94"/>
      <c r="G9" s="94"/>
      <c r="H9" s="107"/>
      <c r="I9" s="94"/>
      <c r="J9" s="94"/>
      <c r="K9" s="107"/>
      <c r="L9" s="94"/>
      <c r="M9" s="94"/>
      <c r="N9" s="107"/>
      <c r="O9" s="94"/>
      <c r="P9" s="94"/>
      <c r="Q9" s="107"/>
      <c r="R9" s="94"/>
      <c r="S9" s="94"/>
    </row>
    <row r="10" spans="1:19" ht="12.75">
      <c r="A10" s="93" t="s">
        <v>7</v>
      </c>
      <c r="B10" s="108"/>
      <c r="C10" s="109"/>
      <c r="D10" s="109"/>
      <c r="E10" s="108"/>
      <c r="F10" s="109"/>
      <c r="G10" s="109"/>
      <c r="H10" s="108"/>
      <c r="I10" s="109"/>
      <c r="J10" s="109"/>
      <c r="K10" s="108"/>
      <c r="L10" s="109"/>
      <c r="M10" s="109"/>
      <c r="N10" s="108"/>
      <c r="O10" s="109"/>
      <c r="P10" s="109"/>
      <c r="Q10" s="108"/>
      <c r="R10" s="109"/>
      <c r="S10" s="109"/>
    </row>
    <row r="11" spans="1:22" ht="12.75">
      <c r="A11" s="94" t="s">
        <v>48</v>
      </c>
      <c r="B11" s="108">
        <v>4866</v>
      </c>
      <c r="C11" s="109">
        <v>20816</v>
      </c>
      <c r="D11" s="109">
        <f>(B11+C11)</f>
        <v>25682</v>
      </c>
      <c r="E11" s="108">
        <v>886</v>
      </c>
      <c r="F11" s="109">
        <v>6906</v>
      </c>
      <c r="G11" s="109">
        <f>(E11+F11)</f>
        <v>7792</v>
      </c>
      <c r="H11" s="108">
        <v>1384</v>
      </c>
      <c r="I11" s="109">
        <v>11987</v>
      </c>
      <c r="J11" s="109">
        <f>(H11+I11)</f>
        <v>13371</v>
      </c>
      <c r="K11" s="110">
        <v>862</v>
      </c>
      <c r="L11" s="109">
        <v>6319</v>
      </c>
      <c r="M11" s="109">
        <f>SUM(K11:L11)</f>
        <v>7181</v>
      </c>
      <c r="N11" s="108">
        <f aca="true" t="shared" si="0" ref="N11:S11">SUM(B11,H11)</f>
        <v>6250</v>
      </c>
      <c r="O11" s="109">
        <f t="shared" si="0"/>
        <v>32803</v>
      </c>
      <c r="P11" s="109">
        <f t="shared" si="0"/>
        <v>39053</v>
      </c>
      <c r="Q11" s="108">
        <f t="shared" si="0"/>
        <v>1748</v>
      </c>
      <c r="R11" s="109">
        <f t="shared" si="0"/>
        <v>13225</v>
      </c>
      <c r="S11" s="109">
        <f t="shared" si="0"/>
        <v>14973</v>
      </c>
      <c r="U11"/>
      <c r="V11"/>
    </row>
    <row r="12" spans="1:22" ht="12.75">
      <c r="A12" s="225" t="s">
        <v>69</v>
      </c>
      <c r="B12" s="108">
        <v>4577</v>
      </c>
      <c r="C12" s="109">
        <v>22347</v>
      </c>
      <c r="D12" s="109">
        <f>(B12+C12)</f>
        <v>26924</v>
      </c>
      <c r="E12" s="108">
        <v>886</v>
      </c>
      <c r="F12" s="109">
        <v>7641</v>
      </c>
      <c r="G12" s="109">
        <f>(E12+F12)</f>
        <v>8527</v>
      </c>
      <c r="H12" s="108">
        <v>1376</v>
      </c>
      <c r="I12" s="109">
        <v>11898</v>
      </c>
      <c r="J12" s="109">
        <f>(H12+I12)</f>
        <v>13274</v>
      </c>
      <c r="K12" s="110">
        <v>967</v>
      </c>
      <c r="L12" s="109">
        <v>6301</v>
      </c>
      <c r="M12" s="109">
        <f>SUM(K12:L12)</f>
        <v>7268</v>
      </c>
      <c r="N12" s="108">
        <f aca="true" t="shared" si="1" ref="N12:S12">SUM(B12,H12)</f>
        <v>5953</v>
      </c>
      <c r="O12" s="109">
        <f t="shared" si="1"/>
        <v>34245</v>
      </c>
      <c r="P12" s="109">
        <f t="shared" si="1"/>
        <v>40198</v>
      </c>
      <c r="Q12" s="108">
        <f t="shared" si="1"/>
        <v>1853</v>
      </c>
      <c r="R12" s="109">
        <f t="shared" si="1"/>
        <v>13942</v>
      </c>
      <c r="S12" s="109">
        <f t="shared" si="1"/>
        <v>15795</v>
      </c>
      <c r="U12"/>
      <c r="V12"/>
    </row>
    <row r="13" spans="1:22" ht="12.75">
      <c r="A13" s="94" t="s">
        <v>83</v>
      </c>
      <c r="B13" s="108">
        <v>4736</v>
      </c>
      <c r="C13" s="109">
        <v>24732</v>
      </c>
      <c r="D13" s="109">
        <f>(B13+C13)</f>
        <v>29468</v>
      </c>
      <c r="E13" s="108">
        <v>1083</v>
      </c>
      <c r="F13" s="109">
        <v>7929</v>
      </c>
      <c r="G13" s="109">
        <f>(E13+F13)</f>
        <v>9012</v>
      </c>
      <c r="H13" s="108">
        <v>1053</v>
      </c>
      <c r="I13" s="109">
        <v>11827</v>
      </c>
      <c r="J13" s="109">
        <f>(H13+I13)</f>
        <v>12880</v>
      </c>
      <c r="K13" s="110">
        <v>907</v>
      </c>
      <c r="L13" s="109">
        <v>5877</v>
      </c>
      <c r="M13" s="109">
        <f>SUM(K13:L13)</f>
        <v>6784</v>
      </c>
      <c r="N13" s="108">
        <f aca="true" t="shared" si="2" ref="N13:S13">SUM(B13,H13)</f>
        <v>5789</v>
      </c>
      <c r="O13" s="109">
        <f t="shared" si="2"/>
        <v>36559</v>
      </c>
      <c r="P13" s="109">
        <f t="shared" si="2"/>
        <v>42348</v>
      </c>
      <c r="Q13" s="108">
        <f t="shared" si="2"/>
        <v>1990</v>
      </c>
      <c r="R13" s="109">
        <f t="shared" si="2"/>
        <v>13806</v>
      </c>
      <c r="S13" s="109">
        <f t="shared" si="2"/>
        <v>15796</v>
      </c>
      <c r="U13"/>
      <c r="V13"/>
    </row>
    <row r="14" spans="1:22" ht="12.75">
      <c r="A14" s="94" t="s">
        <v>102</v>
      </c>
      <c r="B14" s="108">
        <v>4416</v>
      </c>
      <c r="C14" s="109">
        <v>23442</v>
      </c>
      <c r="D14" s="109">
        <f>(B14+C14)</f>
        <v>27858</v>
      </c>
      <c r="E14" s="108">
        <v>1122</v>
      </c>
      <c r="F14" s="109">
        <v>8105</v>
      </c>
      <c r="G14" s="109">
        <f>(E14+F14)</f>
        <v>9227</v>
      </c>
      <c r="H14" s="108">
        <v>1304</v>
      </c>
      <c r="I14" s="109">
        <v>13788</v>
      </c>
      <c r="J14" s="109">
        <f>(H14+I14)</f>
        <v>15092</v>
      </c>
      <c r="K14" s="110">
        <v>899</v>
      </c>
      <c r="L14" s="109">
        <v>6006</v>
      </c>
      <c r="M14" s="109">
        <f>SUM(K14:L14)</f>
        <v>6905</v>
      </c>
      <c r="N14" s="108">
        <f aca="true" t="shared" si="3" ref="N14:S14">SUM(B14,H14)</f>
        <v>5720</v>
      </c>
      <c r="O14" s="109">
        <f t="shared" si="3"/>
        <v>37230</v>
      </c>
      <c r="P14" s="109">
        <f t="shared" si="3"/>
        <v>42950</v>
      </c>
      <c r="Q14" s="108">
        <f t="shared" si="3"/>
        <v>2021</v>
      </c>
      <c r="R14" s="109">
        <f t="shared" si="3"/>
        <v>14111</v>
      </c>
      <c r="S14" s="109">
        <f t="shared" si="3"/>
        <v>16132</v>
      </c>
      <c r="U14"/>
      <c r="V14"/>
    </row>
    <row r="15" spans="1:22" ht="12.75">
      <c r="A15" s="95"/>
      <c r="B15" s="108"/>
      <c r="C15" s="109"/>
      <c r="D15" s="109"/>
      <c r="E15" s="108"/>
      <c r="F15" s="109"/>
      <c r="G15" s="109"/>
      <c r="H15" s="108"/>
      <c r="I15" s="109"/>
      <c r="J15" s="109"/>
      <c r="K15" s="108"/>
      <c r="L15" s="109"/>
      <c r="M15" s="109"/>
      <c r="N15" s="108"/>
      <c r="O15" s="109"/>
      <c r="P15" s="109"/>
      <c r="Q15" s="108"/>
      <c r="R15" s="109"/>
      <c r="S15" s="109"/>
      <c r="U15"/>
      <c r="V15"/>
    </row>
    <row r="16" spans="1:22" ht="12.75">
      <c r="A16" s="93" t="s">
        <v>11</v>
      </c>
      <c r="B16" s="108"/>
      <c r="C16" s="109"/>
      <c r="D16" s="109"/>
      <c r="E16" s="108"/>
      <c r="F16" s="109"/>
      <c r="G16" s="109"/>
      <c r="H16" s="108"/>
      <c r="I16" s="109"/>
      <c r="J16" s="109"/>
      <c r="K16" s="108"/>
      <c r="L16" s="109"/>
      <c r="M16" s="109"/>
      <c r="N16" s="108"/>
      <c r="O16" s="109"/>
      <c r="P16" s="109"/>
      <c r="Q16" s="108"/>
      <c r="R16" s="109"/>
      <c r="S16" s="109"/>
      <c r="U16"/>
      <c r="V16"/>
    </row>
    <row r="17" spans="1:22" ht="12.75">
      <c r="A17" s="94" t="s">
        <v>48</v>
      </c>
      <c r="B17" s="108">
        <v>736</v>
      </c>
      <c r="C17" s="109">
        <v>2627</v>
      </c>
      <c r="D17" s="109">
        <f>SUM(B17:C17)</f>
        <v>3363</v>
      </c>
      <c r="E17" s="108">
        <v>159</v>
      </c>
      <c r="F17" s="109">
        <v>1050</v>
      </c>
      <c r="G17" s="109">
        <f>SUM(E17:F17)</f>
        <v>1209</v>
      </c>
      <c r="H17" s="108">
        <v>146</v>
      </c>
      <c r="I17" s="109">
        <v>1285</v>
      </c>
      <c r="J17" s="109">
        <f>SUM(H17:I17)</f>
        <v>1431</v>
      </c>
      <c r="K17" s="110">
        <v>102</v>
      </c>
      <c r="L17" s="109">
        <v>630</v>
      </c>
      <c r="M17" s="109">
        <f>SUM(K17:L17)</f>
        <v>732</v>
      </c>
      <c r="N17" s="108">
        <f aca="true" t="shared" si="4" ref="N17:S18">SUM(B17,H17)</f>
        <v>882</v>
      </c>
      <c r="O17" s="109">
        <f t="shared" si="4"/>
        <v>3912</v>
      </c>
      <c r="P17" s="109">
        <f t="shared" si="4"/>
        <v>4794</v>
      </c>
      <c r="Q17" s="108">
        <f t="shared" si="4"/>
        <v>261</v>
      </c>
      <c r="R17" s="109">
        <f t="shared" si="4"/>
        <v>1680</v>
      </c>
      <c r="S17" s="109">
        <f t="shared" si="4"/>
        <v>1941</v>
      </c>
      <c r="U17"/>
      <c r="V17"/>
    </row>
    <row r="18" spans="1:22" ht="12.75">
      <c r="A18" s="217" t="s">
        <v>69</v>
      </c>
      <c r="B18" s="108">
        <v>772</v>
      </c>
      <c r="C18" s="109">
        <v>2935</v>
      </c>
      <c r="D18" s="109">
        <f>SUM(B18:C18)</f>
        <v>3707</v>
      </c>
      <c r="E18" s="108">
        <v>154</v>
      </c>
      <c r="F18" s="109">
        <v>847</v>
      </c>
      <c r="G18" s="109">
        <f>SUM(E18:F18)</f>
        <v>1001</v>
      </c>
      <c r="H18" s="108">
        <v>138</v>
      </c>
      <c r="I18" s="109">
        <v>1369</v>
      </c>
      <c r="J18" s="109">
        <f>SUM(H18:I18)</f>
        <v>1507</v>
      </c>
      <c r="K18" s="110">
        <v>123</v>
      </c>
      <c r="L18" s="109">
        <v>601</v>
      </c>
      <c r="M18" s="109">
        <f>SUM(K18:L18)</f>
        <v>724</v>
      </c>
      <c r="N18" s="108">
        <f t="shared" si="4"/>
        <v>910</v>
      </c>
      <c r="O18" s="109">
        <f t="shared" si="4"/>
        <v>4304</v>
      </c>
      <c r="P18" s="109">
        <f t="shared" si="4"/>
        <v>5214</v>
      </c>
      <c r="Q18" s="108">
        <f t="shared" si="4"/>
        <v>277</v>
      </c>
      <c r="R18" s="109">
        <f t="shared" si="4"/>
        <v>1448</v>
      </c>
      <c r="S18" s="109">
        <f t="shared" si="4"/>
        <v>1725</v>
      </c>
      <c r="U18"/>
      <c r="V18"/>
    </row>
    <row r="19" spans="1:22" ht="12.75">
      <c r="A19" s="217" t="s">
        <v>83</v>
      </c>
      <c r="B19" s="108">
        <v>735</v>
      </c>
      <c r="C19" s="109">
        <v>2871</v>
      </c>
      <c r="D19" s="109">
        <f>SUM(B19:C19)</f>
        <v>3606</v>
      </c>
      <c r="E19" s="108">
        <v>145</v>
      </c>
      <c r="F19" s="109">
        <v>928</v>
      </c>
      <c r="G19" s="109">
        <f>SUM(E19:F19)</f>
        <v>1073</v>
      </c>
      <c r="H19" s="108">
        <v>145</v>
      </c>
      <c r="I19" s="109">
        <v>1454</v>
      </c>
      <c r="J19" s="109">
        <f>SUM(H19:I19)</f>
        <v>1599</v>
      </c>
      <c r="K19" s="110">
        <v>87</v>
      </c>
      <c r="L19" s="109">
        <v>593</v>
      </c>
      <c r="M19" s="109">
        <f>SUM(K19:L19)</f>
        <v>680</v>
      </c>
      <c r="N19" s="108">
        <f aca="true" t="shared" si="5" ref="N19:S19">SUM(B19,H19)</f>
        <v>880</v>
      </c>
      <c r="O19" s="109">
        <f t="shared" si="5"/>
        <v>4325</v>
      </c>
      <c r="P19" s="109">
        <f t="shared" si="5"/>
        <v>5205</v>
      </c>
      <c r="Q19" s="108">
        <f t="shared" si="5"/>
        <v>232</v>
      </c>
      <c r="R19" s="109">
        <f t="shared" si="5"/>
        <v>1521</v>
      </c>
      <c r="S19" s="109">
        <f t="shared" si="5"/>
        <v>1753</v>
      </c>
      <c r="U19"/>
      <c r="V19"/>
    </row>
    <row r="20" spans="1:22" ht="12.75">
      <c r="A20" s="217" t="s">
        <v>102</v>
      </c>
      <c r="B20" s="108">
        <v>680</v>
      </c>
      <c r="C20" s="109">
        <v>2584</v>
      </c>
      <c r="D20" s="109">
        <f>SUM(B20:C20)</f>
        <v>3264</v>
      </c>
      <c r="E20" s="108">
        <v>135</v>
      </c>
      <c r="F20" s="109">
        <v>944</v>
      </c>
      <c r="G20" s="109">
        <f>SUM(E20:F20)</f>
        <v>1079</v>
      </c>
      <c r="H20" s="108">
        <v>197</v>
      </c>
      <c r="I20" s="109">
        <v>1714</v>
      </c>
      <c r="J20" s="109">
        <f>SUM(H20:I20)</f>
        <v>1911</v>
      </c>
      <c r="K20" s="110">
        <v>87</v>
      </c>
      <c r="L20" s="109">
        <v>602</v>
      </c>
      <c r="M20" s="109">
        <f>SUM(K20:L20)</f>
        <v>689</v>
      </c>
      <c r="N20" s="108">
        <f aca="true" t="shared" si="6" ref="N20:S20">SUM(B20,H20)</f>
        <v>877</v>
      </c>
      <c r="O20" s="109">
        <f t="shared" si="6"/>
        <v>4298</v>
      </c>
      <c r="P20" s="109">
        <f t="shared" si="6"/>
        <v>5175</v>
      </c>
      <c r="Q20" s="108">
        <f t="shared" si="6"/>
        <v>222</v>
      </c>
      <c r="R20" s="109">
        <f t="shared" si="6"/>
        <v>1546</v>
      </c>
      <c r="S20" s="109">
        <f t="shared" si="6"/>
        <v>1768</v>
      </c>
      <c r="U20"/>
      <c r="V20"/>
    </row>
    <row r="21" spans="1:22" ht="12.75">
      <c r="A21" s="94"/>
      <c r="B21" s="108"/>
      <c r="C21" s="109"/>
      <c r="D21" s="109"/>
      <c r="E21" s="108"/>
      <c r="F21" s="109"/>
      <c r="G21" s="109"/>
      <c r="H21" s="108"/>
      <c r="I21" s="109"/>
      <c r="J21" s="109"/>
      <c r="K21" s="108"/>
      <c r="L21" s="109"/>
      <c r="M21" s="109"/>
      <c r="N21" s="108"/>
      <c r="O21" s="109"/>
      <c r="P21" s="109"/>
      <c r="Q21" s="108"/>
      <c r="R21" s="109"/>
      <c r="S21" s="109"/>
      <c r="U21"/>
      <c r="V21"/>
    </row>
    <row r="22" spans="1:22" ht="12.75">
      <c r="A22" s="93" t="s">
        <v>12</v>
      </c>
      <c r="B22" s="108"/>
      <c r="C22" s="109"/>
      <c r="D22" s="109"/>
      <c r="E22" s="108"/>
      <c r="F22" s="109"/>
      <c r="G22" s="109"/>
      <c r="H22" s="108"/>
      <c r="I22" s="109"/>
      <c r="J22" s="109"/>
      <c r="K22" s="108"/>
      <c r="L22" s="109"/>
      <c r="M22" s="109"/>
      <c r="N22" s="108"/>
      <c r="O22" s="109"/>
      <c r="P22" s="109"/>
      <c r="Q22" s="108"/>
      <c r="R22" s="109"/>
      <c r="S22" s="109"/>
      <c r="U22"/>
      <c r="V22"/>
    </row>
    <row r="23" spans="1:22" ht="11.25" customHeight="1">
      <c r="A23" s="94" t="s">
        <v>48</v>
      </c>
      <c r="B23" s="108">
        <v>14830</v>
      </c>
      <c r="C23" s="109">
        <v>15400</v>
      </c>
      <c r="D23" s="109">
        <f>SUM(B23:C23)</f>
        <v>30230</v>
      </c>
      <c r="E23" s="108">
        <f>4086-35</f>
        <v>4051</v>
      </c>
      <c r="F23" s="109">
        <f>5657-175</f>
        <v>5482</v>
      </c>
      <c r="G23" s="109">
        <f>SUM(E23:F23)</f>
        <v>9533</v>
      </c>
      <c r="H23" s="108">
        <f>3877-15</f>
        <v>3862</v>
      </c>
      <c r="I23" s="109">
        <v>12407</v>
      </c>
      <c r="J23" s="109">
        <f>SUM(H23:I23)</f>
        <v>16269</v>
      </c>
      <c r="K23" s="110">
        <f>2390-11</f>
        <v>2379</v>
      </c>
      <c r="L23" s="109">
        <f>4712-89</f>
        <v>4623</v>
      </c>
      <c r="M23" s="109">
        <f>SUM(K23:L23)</f>
        <v>7002</v>
      </c>
      <c r="N23" s="108">
        <f aca="true" t="shared" si="7" ref="N23:S24">SUM(B23,H23)</f>
        <v>18692</v>
      </c>
      <c r="O23" s="109">
        <f t="shared" si="7"/>
        <v>27807</v>
      </c>
      <c r="P23" s="109">
        <f t="shared" si="7"/>
        <v>46499</v>
      </c>
      <c r="Q23" s="108">
        <f t="shared" si="7"/>
        <v>6430</v>
      </c>
      <c r="R23" s="109">
        <f t="shared" si="7"/>
        <v>10105</v>
      </c>
      <c r="S23" s="109">
        <f t="shared" si="7"/>
        <v>16535</v>
      </c>
      <c r="U23"/>
      <c r="V23"/>
    </row>
    <row r="24" spans="1:22" ht="12.75">
      <c r="A24" s="217" t="s">
        <v>69</v>
      </c>
      <c r="B24" s="108">
        <v>14397</v>
      </c>
      <c r="C24" s="109">
        <v>16127</v>
      </c>
      <c r="D24" s="109">
        <f>SUM(B24:C24)</f>
        <v>30524</v>
      </c>
      <c r="E24" s="108">
        <v>3025</v>
      </c>
      <c r="F24" s="109">
        <v>4204</v>
      </c>
      <c r="G24" s="109">
        <f>SUM(E24:F24)</f>
        <v>7229</v>
      </c>
      <c r="H24" s="108">
        <v>3729</v>
      </c>
      <c r="I24" s="109">
        <v>12589</v>
      </c>
      <c r="J24" s="109">
        <f>SUM(H24:I24)</f>
        <v>16318</v>
      </c>
      <c r="K24" s="110">
        <v>2338</v>
      </c>
      <c r="L24" s="109">
        <v>4520</v>
      </c>
      <c r="M24" s="109">
        <f>SUM(K24:L24)</f>
        <v>6858</v>
      </c>
      <c r="N24" s="108">
        <f t="shared" si="7"/>
        <v>18126</v>
      </c>
      <c r="O24" s="109">
        <f t="shared" si="7"/>
        <v>28716</v>
      </c>
      <c r="P24" s="109">
        <f t="shared" si="7"/>
        <v>46842</v>
      </c>
      <c r="Q24" s="108">
        <f t="shared" si="7"/>
        <v>5363</v>
      </c>
      <c r="R24" s="109">
        <f t="shared" si="7"/>
        <v>8724</v>
      </c>
      <c r="S24" s="109">
        <f t="shared" si="7"/>
        <v>14087</v>
      </c>
      <c r="U24"/>
      <c r="V24"/>
    </row>
    <row r="25" spans="1:22" ht="12.75">
      <c r="A25" s="217" t="s">
        <v>83</v>
      </c>
      <c r="B25" s="108">
        <v>14149</v>
      </c>
      <c r="C25" s="109">
        <v>16921</v>
      </c>
      <c r="D25" s="109">
        <f>SUM(B25:C25)</f>
        <v>31070</v>
      </c>
      <c r="E25" s="108">
        <v>2953</v>
      </c>
      <c r="F25" s="109">
        <v>4327</v>
      </c>
      <c r="G25" s="109">
        <f>SUM(E25:F25)</f>
        <v>7280</v>
      </c>
      <c r="H25" s="108">
        <v>3098</v>
      </c>
      <c r="I25" s="109">
        <v>11554</v>
      </c>
      <c r="J25" s="109">
        <f>SUM(H25:I25)</f>
        <v>14652</v>
      </c>
      <c r="K25" s="110">
        <v>2319</v>
      </c>
      <c r="L25" s="109">
        <v>4310</v>
      </c>
      <c r="M25" s="109">
        <f>SUM(K25:L25)</f>
        <v>6629</v>
      </c>
      <c r="N25" s="108">
        <f aca="true" t="shared" si="8" ref="N25:S25">SUM(B25,H25)</f>
        <v>17247</v>
      </c>
      <c r="O25" s="109">
        <f t="shared" si="8"/>
        <v>28475</v>
      </c>
      <c r="P25" s="109">
        <f t="shared" si="8"/>
        <v>45722</v>
      </c>
      <c r="Q25" s="108">
        <f t="shared" si="8"/>
        <v>5272</v>
      </c>
      <c r="R25" s="109">
        <f t="shared" si="8"/>
        <v>8637</v>
      </c>
      <c r="S25" s="109">
        <f t="shared" si="8"/>
        <v>13909</v>
      </c>
      <c r="U25"/>
      <c r="V25"/>
    </row>
    <row r="26" spans="1:22" ht="12.75">
      <c r="A26" s="217" t="s">
        <v>102</v>
      </c>
      <c r="B26" s="108">
        <v>13423</v>
      </c>
      <c r="C26" s="109">
        <v>15839</v>
      </c>
      <c r="D26" s="109">
        <f>SUM(B26:C26)</f>
        <v>29262</v>
      </c>
      <c r="E26" s="108">
        <v>3172</v>
      </c>
      <c r="F26" s="109">
        <v>4617</v>
      </c>
      <c r="G26" s="109">
        <f>SUM(E26:F26)</f>
        <v>7789</v>
      </c>
      <c r="H26" s="108">
        <v>3467</v>
      </c>
      <c r="I26" s="109">
        <v>12397</v>
      </c>
      <c r="J26" s="109">
        <f>SUM(H26:I26)</f>
        <v>15864</v>
      </c>
      <c r="K26" s="110">
        <v>2439</v>
      </c>
      <c r="L26" s="109">
        <v>4399</v>
      </c>
      <c r="M26" s="109">
        <f>SUM(K26:L26)</f>
        <v>6838</v>
      </c>
      <c r="N26" s="108">
        <f aca="true" t="shared" si="9" ref="N26:S26">SUM(B26,H26)</f>
        <v>16890</v>
      </c>
      <c r="O26" s="109">
        <f t="shared" si="9"/>
        <v>28236</v>
      </c>
      <c r="P26" s="109">
        <f t="shared" si="9"/>
        <v>45126</v>
      </c>
      <c r="Q26" s="108">
        <f t="shared" si="9"/>
        <v>5611</v>
      </c>
      <c r="R26" s="109">
        <f t="shared" si="9"/>
        <v>9016</v>
      </c>
      <c r="S26" s="109">
        <f t="shared" si="9"/>
        <v>14627</v>
      </c>
      <c r="U26"/>
      <c r="V26"/>
    </row>
    <row r="27" spans="1:22" ht="15" customHeight="1">
      <c r="A27" s="95"/>
      <c r="B27" s="108"/>
      <c r="C27" s="109"/>
      <c r="D27" s="109"/>
      <c r="E27" s="108"/>
      <c r="F27" s="109"/>
      <c r="G27" s="109"/>
      <c r="H27" s="108"/>
      <c r="I27" s="109"/>
      <c r="J27" s="109"/>
      <c r="K27" s="108"/>
      <c r="L27" s="109"/>
      <c r="M27" s="109"/>
      <c r="N27" s="108"/>
      <c r="O27" s="109"/>
      <c r="P27" s="109"/>
      <c r="Q27" s="108"/>
      <c r="R27" s="109"/>
      <c r="S27" s="109"/>
      <c r="U27"/>
      <c r="V27"/>
    </row>
    <row r="28" spans="1:22" ht="12.75">
      <c r="A28" s="93" t="s">
        <v>13</v>
      </c>
      <c r="B28" s="108"/>
      <c r="C28" s="109"/>
      <c r="D28" s="109"/>
      <c r="E28" s="108"/>
      <c r="F28" s="109"/>
      <c r="G28" s="109"/>
      <c r="H28" s="108"/>
      <c r="I28" s="109"/>
      <c r="J28" s="109"/>
      <c r="K28" s="108"/>
      <c r="L28" s="109"/>
      <c r="M28" s="109"/>
      <c r="N28" s="108"/>
      <c r="O28" s="109"/>
      <c r="P28" s="109"/>
      <c r="Q28" s="108"/>
      <c r="R28" s="109"/>
      <c r="S28" s="109"/>
      <c r="U28"/>
      <c r="V28"/>
    </row>
    <row r="29" spans="1:22" ht="12.75">
      <c r="A29" s="94" t="s">
        <v>48</v>
      </c>
      <c r="B29" s="108">
        <v>1508</v>
      </c>
      <c r="C29" s="109">
        <v>1975</v>
      </c>
      <c r="D29" s="109">
        <f>SUM(B29:C29)</f>
        <v>3483</v>
      </c>
      <c r="E29" s="108">
        <v>490</v>
      </c>
      <c r="F29" s="109">
        <v>837</v>
      </c>
      <c r="G29" s="109">
        <f>SUM(E29:F29)</f>
        <v>1327</v>
      </c>
      <c r="H29" s="108">
        <v>270</v>
      </c>
      <c r="I29" s="109">
        <v>706</v>
      </c>
      <c r="J29" s="109">
        <f>SUM(H29:I29)</f>
        <v>976</v>
      </c>
      <c r="K29" s="110">
        <v>218</v>
      </c>
      <c r="L29" s="109">
        <v>506</v>
      </c>
      <c r="M29" s="109">
        <f>SUM(K29:L29)</f>
        <v>724</v>
      </c>
      <c r="N29" s="108">
        <f>SUM(B29,H29)</f>
        <v>1778</v>
      </c>
      <c r="O29" s="109">
        <f aca="true" t="shared" si="10" ref="O29:S30">SUM(C29,I29)</f>
        <v>2681</v>
      </c>
      <c r="P29" s="109">
        <f t="shared" si="10"/>
        <v>4459</v>
      </c>
      <c r="Q29" s="108">
        <f t="shared" si="10"/>
        <v>708</v>
      </c>
      <c r="R29" s="109">
        <f t="shared" si="10"/>
        <v>1343</v>
      </c>
      <c r="S29" s="109">
        <f t="shared" si="10"/>
        <v>2051</v>
      </c>
      <c r="U29"/>
      <c r="V29"/>
    </row>
    <row r="30" spans="1:22" ht="12.75">
      <c r="A30" s="217" t="s">
        <v>69</v>
      </c>
      <c r="B30" s="108">
        <v>1552</v>
      </c>
      <c r="C30" s="109">
        <v>2374</v>
      </c>
      <c r="D30" s="109">
        <f>SUM(B30:C30)</f>
        <v>3926</v>
      </c>
      <c r="E30" s="108">
        <v>422</v>
      </c>
      <c r="F30" s="109">
        <v>877</v>
      </c>
      <c r="G30" s="109">
        <f>SUM(E30:F30)</f>
        <v>1299</v>
      </c>
      <c r="H30" s="108">
        <v>297</v>
      </c>
      <c r="I30" s="109">
        <v>819</v>
      </c>
      <c r="J30" s="109">
        <f>SUM(H30:I30)</f>
        <v>1116</v>
      </c>
      <c r="K30" s="110">
        <v>250</v>
      </c>
      <c r="L30" s="109">
        <v>525</v>
      </c>
      <c r="M30" s="109">
        <f>SUM(K30:L30)</f>
        <v>775</v>
      </c>
      <c r="N30" s="108">
        <f>SUM(B30,H30)</f>
        <v>1849</v>
      </c>
      <c r="O30" s="109">
        <f t="shared" si="10"/>
        <v>3193</v>
      </c>
      <c r="P30" s="109">
        <f t="shared" si="10"/>
        <v>5042</v>
      </c>
      <c r="Q30" s="108">
        <f t="shared" si="10"/>
        <v>672</v>
      </c>
      <c r="R30" s="109">
        <f t="shared" si="10"/>
        <v>1402</v>
      </c>
      <c r="S30" s="109">
        <f t="shared" si="10"/>
        <v>2074</v>
      </c>
      <c r="U30"/>
      <c r="V30"/>
    </row>
    <row r="31" spans="1:22" ht="12.75">
      <c r="A31" s="217" t="s">
        <v>83</v>
      </c>
      <c r="B31" s="108">
        <v>1554</v>
      </c>
      <c r="C31" s="109">
        <v>2668</v>
      </c>
      <c r="D31" s="109">
        <f>SUM(B31:C31)</f>
        <v>4222</v>
      </c>
      <c r="E31" s="108">
        <v>491</v>
      </c>
      <c r="F31" s="109">
        <v>855</v>
      </c>
      <c r="G31" s="109">
        <f>SUM(E31:F31)</f>
        <v>1346</v>
      </c>
      <c r="H31" s="108">
        <v>303</v>
      </c>
      <c r="I31" s="109">
        <v>945</v>
      </c>
      <c r="J31" s="109">
        <f>SUM(H31:I31)</f>
        <v>1248</v>
      </c>
      <c r="K31" s="110">
        <v>221</v>
      </c>
      <c r="L31" s="109">
        <v>536</v>
      </c>
      <c r="M31" s="109">
        <f>SUM(K31:L31)</f>
        <v>757</v>
      </c>
      <c r="N31" s="108">
        <f>SUM(B31,H31)</f>
        <v>1857</v>
      </c>
      <c r="O31" s="109">
        <f aca="true" t="shared" si="11" ref="O31:S32">SUM(C31,I31)</f>
        <v>3613</v>
      </c>
      <c r="P31" s="109">
        <f t="shared" si="11"/>
        <v>5470</v>
      </c>
      <c r="Q31" s="108">
        <f t="shared" si="11"/>
        <v>712</v>
      </c>
      <c r="R31" s="109">
        <f t="shared" si="11"/>
        <v>1391</v>
      </c>
      <c r="S31" s="109">
        <f t="shared" si="11"/>
        <v>2103</v>
      </c>
      <c r="U31"/>
      <c r="V31"/>
    </row>
    <row r="32" spans="1:22" ht="12.75">
      <c r="A32" s="217" t="s">
        <v>102</v>
      </c>
      <c r="B32" s="108">
        <v>1538</v>
      </c>
      <c r="C32" s="109">
        <v>2543</v>
      </c>
      <c r="D32" s="109">
        <f>SUM(B32:C32)</f>
        <v>4081</v>
      </c>
      <c r="E32" s="108">
        <v>459</v>
      </c>
      <c r="F32" s="109">
        <v>896</v>
      </c>
      <c r="G32" s="109">
        <f>SUM(E32:F32)</f>
        <v>1355</v>
      </c>
      <c r="H32" s="108">
        <v>332</v>
      </c>
      <c r="I32" s="109">
        <v>1150</v>
      </c>
      <c r="J32" s="109">
        <f>SUM(H32:I32)</f>
        <v>1482</v>
      </c>
      <c r="K32" s="110">
        <v>244</v>
      </c>
      <c r="L32" s="109">
        <v>496</v>
      </c>
      <c r="M32" s="109">
        <f>SUM(K32:L32)</f>
        <v>740</v>
      </c>
      <c r="N32" s="108">
        <f>SUM(B32,H32)</f>
        <v>1870</v>
      </c>
      <c r="O32" s="109">
        <f t="shared" si="11"/>
        <v>3693</v>
      </c>
      <c r="P32" s="109">
        <f t="shared" si="11"/>
        <v>5563</v>
      </c>
      <c r="Q32" s="108">
        <f t="shared" si="11"/>
        <v>703</v>
      </c>
      <c r="R32" s="109">
        <f t="shared" si="11"/>
        <v>1392</v>
      </c>
      <c r="S32" s="109">
        <f t="shared" si="11"/>
        <v>2095</v>
      </c>
      <c r="U32"/>
      <c r="V32"/>
    </row>
    <row r="33" spans="1:22" ht="12.75">
      <c r="A33" s="94"/>
      <c r="B33" s="108"/>
      <c r="C33" s="109"/>
      <c r="D33" s="109"/>
      <c r="E33" s="108"/>
      <c r="F33" s="109"/>
      <c r="G33" s="109"/>
      <c r="H33" s="108"/>
      <c r="I33" s="109"/>
      <c r="J33" s="109"/>
      <c r="K33" s="110"/>
      <c r="L33" s="109"/>
      <c r="M33" s="109"/>
      <c r="N33" s="108"/>
      <c r="O33" s="109"/>
      <c r="P33" s="109"/>
      <c r="Q33" s="108"/>
      <c r="R33" s="109"/>
      <c r="S33" s="109"/>
      <c r="U33"/>
      <c r="V33"/>
    </row>
    <row r="34" spans="1:22" ht="14.25" customHeight="1">
      <c r="A34" s="93" t="s">
        <v>116</v>
      </c>
      <c r="B34" s="108"/>
      <c r="C34" s="109"/>
      <c r="D34" s="109"/>
      <c r="E34" s="108"/>
      <c r="F34" s="109"/>
      <c r="G34" s="109"/>
      <c r="H34" s="108"/>
      <c r="I34" s="109"/>
      <c r="J34" s="109"/>
      <c r="K34" s="108"/>
      <c r="L34" s="109"/>
      <c r="M34" s="109"/>
      <c r="N34" s="108"/>
      <c r="O34" s="109"/>
      <c r="P34" s="109"/>
      <c r="Q34" s="108"/>
      <c r="R34" s="109"/>
      <c r="S34" s="109"/>
      <c r="U34"/>
      <c r="V34"/>
    </row>
    <row r="35" spans="1:22" ht="14.25" customHeight="1">
      <c r="A35" s="94" t="s">
        <v>48</v>
      </c>
      <c r="B35" s="108">
        <v>73</v>
      </c>
      <c r="C35" s="109">
        <v>414</v>
      </c>
      <c r="D35" s="109">
        <f>B35+C35</f>
        <v>487</v>
      </c>
      <c r="E35" s="83">
        <v>35</v>
      </c>
      <c r="F35" s="198">
        <v>175</v>
      </c>
      <c r="G35" s="198">
        <f>SUM(E35:F35)</f>
        <v>210</v>
      </c>
      <c r="H35" s="83">
        <v>15</v>
      </c>
      <c r="I35" s="198">
        <v>171</v>
      </c>
      <c r="J35" s="198">
        <f>SUM(H35:I35)</f>
        <v>186</v>
      </c>
      <c r="K35" s="83">
        <v>11</v>
      </c>
      <c r="L35" s="198">
        <v>89</v>
      </c>
      <c r="M35" s="198">
        <f>SUM(K35:L35)</f>
        <v>100</v>
      </c>
      <c r="N35" s="83">
        <f aca="true" t="shared" si="12" ref="N35:O37">SUM(B35,H35)</f>
        <v>88</v>
      </c>
      <c r="O35" s="198">
        <f t="shared" si="12"/>
        <v>585</v>
      </c>
      <c r="P35" s="198">
        <f>SUM(N35:O35)</f>
        <v>673</v>
      </c>
      <c r="Q35" s="83">
        <f aca="true" t="shared" si="13" ref="Q35:R37">SUM(E35,K35)</f>
        <v>46</v>
      </c>
      <c r="R35" s="198">
        <f t="shared" si="13"/>
        <v>264</v>
      </c>
      <c r="S35" s="198">
        <f>SUM(Q35:R35)</f>
        <v>310</v>
      </c>
      <c r="U35"/>
      <c r="V35"/>
    </row>
    <row r="36" spans="1:22" ht="12.75">
      <c r="A36" s="217" t="s">
        <v>69</v>
      </c>
      <c r="B36" s="108">
        <v>89</v>
      </c>
      <c r="C36" s="109">
        <v>506</v>
      </c>
      <c r="D36" s="109">
        <f>B36+C36</f>
        <v>595</v>
      </c>
      <c r="E36" s="108">
        <v>43</v>
      </c>
      <c r="F36" s="109">
        <v>228</v>
      </c>
      <c r="G36" s="198">
        <f>SUM(E36:F36)</f>
        <v>271</v>
      </c>
      <c r="H36" s="108">
        <v>19</v>
      </c>
      <c r="I36" s="109">
        <v>224</v>
      </c>
      <c r="J36" s="198">
        <f>SUM(H36:I36)</f>
        <v>243</v>
      </c>
      <c r="K36" s="110">
        <v>25</v>
      </c>
      <c r="L36" s="109">
        <v>136</v>
      </c>
      <c r="M36" s="198">
        <f>SUM(K36:L36)</f>
        <v>161</v>
      </c>
      <c r="N36" s="108">
        <f t="shared" si="12"/>
        <v>108</v>
      </c>
      <c r="O36" s="109">
        <f t="shared" si="12"/>
        <v>730</v>
      </c>
      <c r="P36" s="109">
        <f>SUM(D36,J36)</f>
        <v>838</v>
      </c>
      <c r="Q36" s="108">
        <f t="shared" si="13"/>
        <v>68</v>
      </c>
      <c r="R36" s="109">
        <f t="shared" si="13"/>
        <v>364</v>
      </c>
      <c r="S36" s="109">
        <f>SUM(G36,M36)</f>
        <v>432</v>
      </c>
      <c r="U36"/>
      <c r="V36"/>
    </row>
    <row r="37" spans="1:22" ht="12.75">
      <c r="A37" s="217" t="s">
        <v>83</v>
      </c>
      <c r="B37" s="108">
        <v>124</v>
      </c>
      <c r="C37" s="109">
        <v>619</v>
      </c>
      <c r="D37" s="109">
        <f>B37+C37</f>
        <v>743</v>
      </c>
      <c r="E37" s="108">
        <v>51</v>
      </c>
      <c r="F37" s="109">
        <v>234</v>
      </c>
      <c r="G37" s="198">
        <f>SUM(E37:F37)</f>
        <v>285</v>
      </c>
      <c r="H37" s="108">
        <v>19</v>
      </c>
      <c r="I37" s="109">
        <v>313</v>
      </c>
      <c r="J37" s="198">
        <f>SUM(H37:I37)</f>
        <v>332</v>
      </c>
      <c r="K37" s="110">
        <v>21</v>
      </c>
      <c r="L37" s="109">
        <v>132</v>
      </c>
      <c r="M37" s="198">
        <f>SUM(K37:L37)</f>
        <v>153</v>
      </c>
      <c r="N37" s="108">
        <f t="shared" si="12"/>
        <v>143</v>
      </c>
      <c r="O37" s="109">
        <f t="shared" si="12"/>
        <v>932</v>
      </c>
      <c r="P37" s="109">
        <f>SUM(D37,J37)</f>
        <v>1075</v>
      </c>
      <c r="Q37" s="108">
        <f t="shared" si="13"/>
        <v>72</v>
      </c>
      <c r="R37" s="109">
        <f t="shared" si="13"/>
        <v>366</v>
      </c>
      <c r="S37" s="109">
        <f>SUM(G37,M37)</f>
        <v>438</v>
      </c>
      <c r="U37"/>
      <c r="V37"/>
    </row>
    <row r="38" spans="1:22" ht="12.75">
      <c r="A38" s="217" t="s">
        <v>102</v>
      </c>
      <c r="B38" s="108">
        <v>127</v>
      </c>
      <c r="C38" s="109">
        <v>625</v>
      </c>
      <c r="D38" s="109">
        <f>B38+C38</f>
        <v>752</v>
      </c>
      <c r="E38" s="108">
        <v>42</v>
      </c>
      <c r="F38" s="109">
        <v>218</v>
      </c>
      <c r="G38" s="198">
        <f>SUM(E38:F38)</f>
        <v>260</v>
      </c>
      <c r="H38" s="108">
        <v>23</v>
      </c>
      <c r="I38" s="109">
        <v>352</v>
      </c>
      <c r="J38" s="198">
        <f>SUM(H38:I38)</f>
        <v>375</v>
      </c>
      <c r="K38" s="110">
        <v>23</v>
      </c>
      <c r="L38" s="109">
        <v>128</v>
      </c>
      <c r="M38" s="198">
        <f>SUM(K38:L38)</f>
        <v>151</v>
      </c>
      <c r="N38" s="108">
        <f>SUM(B38,H38)</f>
        <v>150</v>
      </c>
      <c r="O38" s="109">
        <f>SUM(C38,I38)</f>
        <v>977</v>
      </c>
      <c r="P38" s="109">
        <f>SUM(D38,J38)</f>
        <v>1127</v>
      </c>
      <c r="Q38" s="108">
        <f>SUM(E38,K38)</f>
        <v>65</v>
      </c>
      <c r="R38" s="109">
        <f>SUM(F38,L38)</f>
        <v>346</v>
      </c>
      <c r="S38" s="109">
        <f>SUM(G38,M38)</f>
        <v>411</v>
      </c>
      <c r="U38"/>
      <c r="V38"/>
    </row>
    <row r="39" spans="1:22" ht="13.5" customHeight="1">
      <c r="A39" s="94"/>
      <c r="B39" s="108"/>
      <c r="C39" s="109"/>
      <c r="D39" s="109"/>
      <c r="E39" s="108"/>
      <c r="F39" s="109"/>
      <c r="G39" s="109"/>
      <c r="H39" s="108"/>
      <c r="I39" s="109"/>
      <c r="J39" s="109"/>
      <c r="K39" s="108"/>
      <c r="L39" s="109"/>
      <c r="M39" s="109"/>
      <c r="N39" s="108"/>
      <c r="O39" s="109"/>
      <c r="P39" s="109"/>
      <c r="Q39" s="108"/>
      <c r="R39" s="109"/>
      <c r="S39" s="109"/>
      <c r="U39"/>
      <c r="V39"/>
    </row>
    <row r="40" spans="1:22" ht="12.75">
      <c r="A40" s="93" t="s">
        <v>14</v>
      </c>
      <c r="B40" s="108"/>
      <c r="C40" s="109"/>
      <c r="D40" s="109"/>
      <c r="E40" s="108"/>
      <c r="F40" s="109"/>
      <c r="G40" s="109"/>
      <c r="H40" s="108"/>
      <c r="I40" s="109"/>
      <c r="J40" s="109"/>
      <c r="K40" s="108"/>
      <c r="L40" s="109"/>
      <c r="M40" s="109"/>
      <c r="N40" s="108"/>
      <c r="O40" s="109"/>
      <c r="P40" s="109"/>
      <c r="Q40" s="108"/>
      <c r="R40" s="109"/>
      <c r="S40" s="109"/>
      <c r="U40"/>
      <c r="V40"/>
    </row>
    <row r="41" spans="1:22" ht="12.75">
      <c r="A41" s="94" t="s">
        <v>48</v>
      </c>
      <c r="B41" s="108">
        <v>2051</v>
      </c>
      <c r="C41" s="109">
        <v>1561</v>
      </c>
      <c r="D41" s="109">
        <f>SUM(B41:C41)</f>
        <v>3612</v>
      </c>
      <c r="E41" s="108">
        <v>996</v>
      </c>
      <c r="F41" s="109">
        <v>1056</v>
      </c>
      <c r="G41" s="109">
        <f>SUM(E41:F41)</f>
        <v>2052</v>
      </c>
      <c r="H41" s="108">
        <v>671</v>
      </c>
      <c r="I41" s="109">
        <v>1194</v>
      </c>
      <c r="J41" s="109">
        <f>SUM(H41:I41)</f>
        <v>1865</v>
      </c>
      <c r="K41" s="110">
        <v>1429</v>
      </c>
      <c r="L41" s="109">
        <v>1326</v>
      </c>
      <c r="M41" s="109">
        <f>SUM(K41:L41)</f>
        <v>2755</v>
      </c>
      <c r="N41" s="108">
        <f aca="true" t="shared" si="14" ref="N41:S42">SUM(B41,H41)</f>
        <v>2722</v>
      </c>
      <c r="O41" s="109">
        <f t="shared" si="14"/>
        <v>2755</v>
      </c>
      <c r="P41" s="109">
        <f t="shared" si="14"/>
        <v>5477</v>
      </c>
      <c r="Q41" s="108">
        <f t="shared" si="14"/>
        <v>2425</v>
      </c>
      <c r="R41" s="161">
        <f t="shared" si="14"/>
        <v>2382</v>
      </c>
      <c r="S41" s="109">
        <f t="shared" si="14"/>
        <v>4807</v>
      </c>
      <c r="U41"/>
      <c r="V41"/>
    </row>
    <row r="42" spans="1:22" ht="12.75">
      <c r="A42" s="217" t="s">
        <v>69</v>
      </c>
      <c r="B42" s="108">
        <v>1954</v>
      </c>
      <c r="C42" s="109">
        <v>1597</v>
      </c>
      <c r="D42" s="109">
        <f>SUM(B42:C42)</f>
        <v>3551</v>
      </c>
      <c r="E42" s="108">
        <v>852</v>
      </c>
      <c r="F42" s="109">
        <v>957</v>
      </c>
      <c r="G42" s="109">
        <f>SUM(E42:F42)</f>
        <v>1809</v>
      </c>
      <c r="H42" s="108">
        <v>670</v>
      </c>
      <c r="I42" s="109">
        <v>1184</v>
      </c>
      <c r="J42" s="109">
        <f>SUM(H42:I42)</f>
        <v>1854</v>
      </c>
      <c r="K42" s="110">
        <v>1467</v>
      </c>
      <c r="L42" s="109">
        <v>1472</v>
      </c>
      <c r="M42" s="109">
        <f>SUM(K42:L42)</f>
        <v>2939</v>
      </c>
      <c r="N42" s="108">
        <f t="shared" si="14"/>
        <v>2624</v>
      </c>
      <c r="O42" s="109">
        <f t="shared" si="14"/>
        <v>2781</v>
      </c>
      <c r="P42" s="109">
        <f t="shared" si="14"/>
        <v>5405</v>
      </c>
      <c r="Q42" s="108">
        <f t="shared" si="14"/>
        <v>2319</v>
      </c>
      <c r="R42" s="109">
        <f t="shared" si="14"/>
        <v>2429</v>
      </c>
      <c r="S42" s="109">
        <f t="shared" si="14"/>
        <v>4748</v>
      </c>
      <c r="U42"/>
      <c r="V42"/>
    </row>
    <row r="43" spans="1:22" ht="12.75">
      <c r="A43" s="217" t="s">
        <v>83</v>
      </c>
      <c r="B43" s="108">
        <v>1421</v>
      </c>
      <c r="C43" s="109">
        <v>1384</v>
      </c>
      <c r="D43" s="109">
        <f>SUM(B43:C43)</f>
        <v>2805</v>
      </c>
      <c r="E43" s="108">
        <v>562</v>
      </c>
      <c r="F43" s="109">
        <v>705</v>
      </c>
      <c r="G43" s="109">
        <f>SUM(E43:F43)</f>
        <v>1267</v>
      </c>
      <c r="H43" s="108">
        <v>520</v>
      </c>
      <c r="I43" s="109">
        <v>1249</v>
      </c>
      <c r="J43" s="109">
        <f>SUM(H43:I43)</f>
        <v>1769</v>
      </c>
      <c r="K43" s="110">
        <v>1157</v>
      </c>
      <c r="L43" s="109">
        <v>1330</v>
      </c>
      <c r="M43" s="109">
        <f>SUM(K43:L43)</f>
        <v>2487</v>
      </c>
      <c r="N43" s="108">
        <f aca="true" t="shared" si="15" ref="N43:S43">SUM(B43,H43)</f>
        <v>1941</v>
      </c>
      <c r="O43" s="109">
        <f t="shared" si="15"/>
        <v>2633</v>
      </c>
      <c r="P43" s="109">
        <f t="shared" si="15"/>
        <v>4574</v>
      </c>
      <c r="Q43" s="108">
        <f t="shared" si="15"/>
        <v>1719</v>
      </c>
      <c r="R43" s="109">
        <f t="shared" si="15"/>
        <v>2035</v>
      </c>
      <c r="S43" s="109">
        <f t="shared" si="15"/>
        <v>3754</v>
      </c>
      <c r="U43"/>
      <c r="V43"/>
    </row>
    <row r="44" spans="1:22" ht="12.75">
      <c r="A44" s="217" t="s">
        <v>102</v>
      </c>
      <c r="B44" s="108">
        <v>1290</v>
      </c>
      <c r="C44" s="109">
        <v>1275</v>
      </c>
      <c r="D44" s="109">
        <f>SUM(B44:C44)</f>
        <v>2565</v>
      </c>
      <c r="E44" s="108">
        <v>561</v>
      </c>
      <c r="F44" s="109">
        <v>712</v>
      </c>
      <c r="G44" s="109">
        <f>SUM(E44:F44)</f>
        <v>1273</v>
      </c>
      <c r="H44" s="108">
        <v>598</v>
      </c>
      <c r="I44" s="109">
        <v>1330</v>
      </c>
      <c r="J44" s="109">
        <f>SUM(H44:I44)</f>
        <v>1928</v>
      </c>
      <c r="K44" s="110">
        <v>1213</v>
      </c>
      <c r="L44" s="109">
        <v>1424</v>
      </c>
      <c r="M44" s="109">
        <f>SUM(K44:L44)</f>
        <v>2637</v>
      </c>
      <c r="N44" s="108">
        <f aca="true" t="shared" si="16" ref="N44:S44">SUM(B44,H44)</f>
        <v>1888</v>
      </c>
      <c r="O44" s="109">
        <f t="shared" si="16"/>
        <v>2605</v>
      </c>
      <c r="P44" s="109">
        <f t="shared" si="16"/>
        <v>4493</v>
      </c>
      <c r="Q44" s="108">
        <f t="shared" si="16"/>
        <v>1774</v>
      </c>
      <c r="R44" s="109">
        <f t="shared" si="16"/>
        <v>2136</v>
      </c>
      <c r="S44" s="109">
        <f t="shared" si="16"/>
        <v>3910</v>
      </c>
      <c r="U44"/>
      <c r="V44"/>
    </row>
    <row r="45" spans="1:22" ht="14.25" customHeight="1">
      <c r="A45" s="94"/>
      <c r="B45" s="108"/>
      <c r="C45" s="109"/>
      <c r="D45" s="109"/>
      <c r="E45" s="108"/>
      <c r="F45" s="109"/>
      <c r="G45" s="109"/>
      <c r="H45" s="108"/>
      <c r="I45" s="109"/>
      <c r="J45" s="109"/>
      <c r="K45" s="108"/>
      <c r="L45" s="109"/>
      <c r="M45" s="109"/>
      <c r="N45" s="108"/>
      <c r="O45" s="109"/>
      <c r="P45" s="109"/>
      <c r="Q45" s="108"/>
      <c r="R45" s="109"/>
      <c r="S45" s="109"/>
      <c r="U45"/>
      <c r="V45"/>
    </row>
    <row r="46" spans="1:22" ht="14.25" customHeight="1">
      <c r="A46" s="93" t="s">
        <v>46</v>
      </c>
      <c r="B46" s="108"/>
      <c r="C46" s="109"/>
      <c r="D46" s="109"/>
      <c r="E46" s="108"/>
      <c r="F46" s="109"/>
      <c r="G46" s="109"/>
      <c r="H46" s="108"/>
      <c r="I46" s="109"/>
      <c r="J46" s="109"/>
      <c r="K46" s="108"/>
      <c r="L46" s="109"/>
      <c r="M46" s="109"/>
      <c r="N46" s="108"/>
      <c r="O46" s="109"/>
      <c r="P46" s="109"/>
      <c r="Q46" s="108"/>
      <c r="R46" s="109"/>
      <c r="S46" s="109"/>
      <c r="U46"/>
      <c r="V46"/>
    </row>
    <row r="47" spans="1:22" ht="14.25" customHeight="1">
      <c r="A47" s="94" t="s">
        <v>48</v>
      </c>
      <c r="B47" s="108">
        <v>0</v>
      </c>
      <c r="C47" s="109">
        <v>0</v>
      </c>
      <c r="D47" s="109">
        <f>B47+C47</f>
        <v>0</v>
      </c>
      <c r="E47" s="83">
        <v>70</v>
      </c>
      <c r="F47" s="198">
        <v>189</v>
      </c>
      <c r="G47" s="198">
        <f>SUM(E47:F47)</f>
        <v>259</v>
      </c>
      <c r="H47" s="83">
        <v>0</v>
      </c>
      <c r="I47" s="198">
        <v>0</v>
      </c>
      <c r="J47" s="198">
        <f>SUM(H47:I47)</f>
        <v>0</v>
      </c>
      <c r="K47" s="83">
        <v>55</v>
      </c>
      <c r="L47" s="198">
        <v>458</v>
      </c>
      <c r="M47" s="198">
        <f>SUM(K47:L47)</f>
        <v>513</v>
      </c>
      <c r="N47" s="83">
        <f aca="true" t="shared" si="17" ref="N47:O49">SUM(B47,H47)</f>
        <v>0</v>
      </c>
      <c r="O47" s="198">
        <f t="shared" si="17"/>
        <v>0</v>
      </c>
      <c r="P47" s="198">
        <f>SUM(N47:O47)</f>
        <v>0</v>
      </c>
      <c r="Q47" s="83">
        <f aca="true" t="shared" si="18" ref="Q47:R49">SUM(E47,K47)</f>
        <v>125</v>
      </c>
      <c r="R47" s="198">
        <f t="shared" si="18"/>
        <v>647</v>
      </c>
      <c r="S47" s="198">
        <f>SUM(Q47:R47)</f>
        <v>772</v>
      </c>
      <c r="U47"/>
      <c r="V47"/>
    </row>
    <row r="48" spans="1:22" ht="12.75">
      <c r="A48" s="217" t="s">
        <v>69</v>
      </c>
      <c r="B48" s="108">
        <v>0</v>
      </c>
      <c r="C48" s="109">
        <v>0</v>
      </c>
      <c r="D48" s="109">
        <f>B48+C48</f>
        <v>0</v>
      </c>
      <c r="E48" s="108">
        <v>64</v>
      </c>
      <c r="F48" s="109">
        <v>181</v>
      </c>
      <c r="G48" s="198">
        <f>SUM(E48:F48)</f>
        <v>245</v>
      </c>
      <c r="H48" s="108">
        <v>0</v>
      </c>
      <c r="I48" s="109">
        <v>0</v>
      </c>
      <c r="J48" s="198">
        <f>SUM(H48:I48)</f>
        <v>0</v>
      </c>
      <c r="K48" s="110">
        <v>67</v>
      </c>
      <c r="L48" s="109">
        <v>522</v>
      </c>
      <c r="M48" s="198">
        <f>SUM(K48:L48)</f>
        <v>589</v>
      </c>
      <c r="N48" s="108">
        <f t="shared" si="17"/>
        <v>0</v>
      </c>
      <c r="O48" s="109">
        <f t="shared" si="17"/>
        <v>0</v>
      </c>
      <c r="P48" s="109">
        <f>SUM(D48,J48)</f>
        <v>0</v>
      </c>
      <c r="Q48" s="108">
        <f t="shared" si="18"/>
        <v>131</v>
      </c>
      <c r="R48" s="109">
        <f t="shared" si="18"/>
        <v>703</v>
      </c>
      <c r="S48" s="109">
        <f>SUM(G48,M48)</f>
        <v>834</v>
      </c>
      <c r="U48"/>
      <c r="V48"/>
    </row>
    <row r="49" spans="1:22" ht="12.75">
      <c r="A49" s="217" t="s">
        <v>83</v>
      </c>
      <c r="B49" s="108">
        <v>0</v>
      </c>
      <c r="C49" s="109">
        <v>0</v>
      </c>
      <c r="D49" s="205">
        <f>B49+C49</f>
        <v>0</v>
      </c>
      <c r="E49" s="161">
        <v>79</v>
      </c>
      <c r="F49" s="109">
        <v>232</v>
      </c>
      <c r="G49" s="198">
        <f>SUM(E49:F49)</f>
        <v>311</v>
      </c>
      <c r="H49" s="108">
        <v>0</v>
      </c>
      <c r="I49" s="109">
        <v>0</v>
      </c>
      <c r="J49" s="198">
        <f>SUM(H49:I49)</f>
        <v>0</v>
      </c>
      <c r="K49" s="110">
        <v>75</v>
      </c>
      <c r="L49" s="109">
        <v>702</v>
      </c>
      <c r="M49" s="198">
        <f>SUM(K49:L49)</f>
        <v>777</v>
      </c>
      <c r="N49" s="108">
        <f t="shared" si="17"/>
        <v>0</v>
      </c>
      <c r="O49" s="109">
        <f t="shared" si="17"/>
        <v>0</v>
      </c>
      <c r="P49" s="109">
        <f>SUM(D49,J49)</f>
        <v>0</v>
      </c>
      <c r="Q49" s="108">
        <f t="shared" si="18"/>
        <v>154</v>
      </c>
      <c r="R49" s="109">
        <f t="shared" si="18"/>
        <v>934</v>
      </c>
      <c r="S49" s="109">
        <f>SUM(G49,M49)</f>
        <v>1088</v>
      </c>
      <c r="U49"/>
      <c r="V49"/>
    </row>
    <row r="50" spans="1:22" ht="12.75">
      <c r="A50" s="217" t="s">
        <v>102</v>
      </c>
      <c r="B50" s="108">
        <v>0</v>
      </c>
      <c r="C50" s="109">
        <v>0</v>
      </c>
      <c r="D50" s="205">
        <f>B50+C50</f>
        <v>0</v>
      </c>
      <c r="E50" s="161">
        <v>82</v>
      </c>
      <c r="F50" s="109">
        <v>260</v>
      </c>
      <c r="G50" s="198">
        <f>SUM(E50:F50)</f>
        <v>342</v>
      </c>
      <c r="H50" s="108">
        <v>0</v>
      </c>
      <c r="I50" s="109"/>
      <c r="J50" s="198">
        <f>SUM(H50:I50)</f>
        <v>0</v>
      </c>
      <c r="K50" s="110">
        <v>97</v>
      </c>
      <c r="L50" s="109">
        <v>757</v>
      </c>
      <c r="M50" s="198">
        <f>SUM(K50:L50)</f>
        <v>854</v>
      </c>
      <c r="N50" s="108">
        <f>SUM(B50,H50)</f>
        <v>0</v>
      </c>
      <c r="O50" s="109">
        <f>SUM(C50,I50)</f>
        <v>0</v>
      </c>
      <c r="P50" s="109">
        <f>SUM(D50,J50)</f>
        <v>0</v>
      </c>
      <c r="Q50" s="108">
        <f>SUM(E50,K50)</f>
        <v>179</v>
      </c>
      <c r="R50" s="109">
        <f>SUM(F50,L50)</f>
        <v>1017</v>
      </c>
      <c r="S50" s="109">
        <f>SUM(G50,M50)</f>
        <v>1196</v>
      </c>
      <c r="U50"/>
      <c r="V50"/>
    </row>
    <row r="51" spans="1:22" ht="14.25" customHeight="1">
      <c r="A51" s="94"/>
      <c r="B51" s="108"/>
      <c r="C51" s="109"/>
      <c r="D51" s="205"/>
      <c r="H51" s="108"/>
      <c r="I51" s="109"/>
      <c r="J51" s="109"/>
      <c r="K51" s="108"/>
      <c r="L51" s="109"/>
      <c r="M51" s="109"/>
      <c r="N51" s="108"/>
      <c r="O51" s="109"/>
      <c r="P51" s="109"/>
      <c r="Q51" s="108"/>
      <c r="R51" s="109"/>
      <c r="S51" s="109"/>
      <c r="U51"/>
      <c r="V51"/>
    </row>
    <row r="52" spans="1:22" ht="12.75">
      <c r="A52" s="1" t="s">
        <v>43</v>
      </c>
      <c r="B52" s="108"/>
      <c r="C52" s="109"/>
      <c r="D52" s="109"/>
      <c r="E52" s="108"/>
      <c r="F52" s="109"/>
      <c r="G52" s="109"/>
      <c r="H52" s="108"/>
      <c r="I52" s="109"/>
      <c r="J52" s="109"/>
      <c r="K52" s="108"/>
      <c r="L52" s="109"/>
      <c r="M52" s="109"/>
      <c r="N52" s="108"/>
      <c r="O52" s="109"/>
      <c r="P52" s="109"/>
      <c r="Q52" s="108"/>
      <c r="R52" s="109"/>
      <c r="S52" s="109"/>
      <c r="U52"/>
      <c r="V52"/>
    </row>
    <row r="53" spans="1:22" ht="12.75">
      <c r="A53" s="94" t="s">
        <v>48</v>
      </c>
      <c r="B53" s="108">
        <v>667</v>
      </c>
      <c r="C53" s="109">
        <v>951</v>
      </c>
      <c r="D53" s="109">
        <f>SUM(B53:C53)</f>
        <v>1618</v>
      </c>
      <c r="E53" s="108">
        <v>173</v>
      </c>
      <c r="F53" s="109">
        <v>260</v>
      </c>
      <c r="G53" s="109">
        <f>SUM(E53:F53)</f>
        <v>433</v>
      </c>
      <c r="H53" s="108">
        <v>367</v>
      </c>
      <c r="I53" s="109">
        <v>1233</v>
      </c>
      <c r="J53" s="109">
        <f>SUM(H53:I53)</f>
        <v>1600</v>
      </c>
      <c r="K53" s="110">
        <v>787</v>
      </c>
      <c r="L53" s="109">
        <v>1126</v>
      </c>
      <c r="M53" s="109">
        <f>SUM(K53:L53)</f>
        <v>1913</v>
      </c>
      <c r="N53" s="108">
        <f aca="true" t="shared" si="19" ref="N53:S54">SUM(B53,H53)</f>
        <v>1034</v>
      </c>
      <c r="O53" s="109">
        <f t="shared" si="19"/>
        <v>2184</v>
      </c>
      <c r="P53" s="109">
        <f t="shared" si="19"/>
        <v>3218</v>
      </c>
      <c r="Q53" s="108">
        <f t="shared" si="19"/>
        <v>960</v>
      </c>
      <c r="R53" s="109">
        <f t="shared" si="19"/>
        <v>1386</v>
      </c>
      <c r="S53" s="109">
        <f t="shared" si="19"/>
        <v>2346</v>
      </c>
      <c r="U53"/>
      <c r="V53"/>
    </row>
    <row r="54" spans="1:22" ht="12.75">
      <c r="A54" s="217" t="s">
        <v>70</v>
      </c>
      <c r="B54" s="108">
        <v>654</v>
      </c>
      <c r="C54" s="109">
        <v>1016</v>
      </c>
      <c r="D54" s="109">
        <f>SUM(B54:C54)</f>
        <v>1670</v>
      </c>
      <c r="E54" s="108">
        <v>128</v>
      </c>
      <c r="F54" s="109">
        <v>264</v>
      </c>
      <c r="G54" s="109">
        <f>SUM(E54:F54)</f>
        <v>392</v>
      </c>
      <c r="H54" s="108">
        <v>444</v>
      </c>
      <c r="I54" s="109">
        <v>1337</v>
      </c>
      <c r="J54" s="109">
        <f>SUM(H54:I54)</f>
        <v>1781</v>
      </c>
      <c r="K54" s="110">
        <v>782</v>
      </c>
      <c r="L54" s="109">
        <v>1118</v>
      </c>
      <c r="M54" s="109">
        <f>SUM(K54:L54)</f>
        <v>1900</v>
      </c>
      <c r="N54" s="108">
        <f t="shared" si="19"/>
        <v>1098</v>
      </c>
      <c r="O54" s="109">
        <f t="shared" si="19"/>
        <v>2353</v>
      </c>
      <c r="P54" s="109">
        <f t="shared" si="19"/>
        <v>3451</v>
      </c>
      <c r="Q54" s="108">
        <f t="shared" si="19"/>
        <v>910</v>
      </c>
      <c r="R54" s="109">
        <f t="shared" si="19"/>
        <v>1382</v>
      </c>
      <c r="S54" s="109">
        <f t="shared" si="19"/>
        <v>2292</v>
      </c>
      <c r="U54"/>
      <c r="V54"/>
    </row>
    <row r="55" spans="1:22" ht="12.75">
      <c r="A55" s="217" t="s">
        <v>83</v>
      </c>
      <c r="B55" s="108">
        <v>634</v>
      </c>
      <c r="C55" s="109">
        <v>972</v>
      </c>
      <c r="D55" s="109">
        <f>SUM(B55:C55)</f>
        <v>1606</v>
      </c>
      <c r="E55" s="108">
        <v>146</v>
      </c>
      <c r="F55" s="109">
        <v>345</v>
      </c>
      <c r="G55" s="109">
        <f>SUM(E55:F55)</f>
        <v>491</v>
      </c>
      <c r="H55" s="108">
        <v>445</v>
      </c>
      <c r="I55" s="109">
        <v>1434</v>
      </c>
      <c r="J55" s="109">
        <f>SUM(H55:I55)</f>
        <v>1879</v>
      </c>
      <c r="K55" s="110">
        <v>738</v>
      </c>
      <c r="L55" s="109">
        <v>1192</v>
      </c>
      <c r="M55" s="109">
        <f>SUM(K55:L55)</f>
        <v>1930</v>
      </c>
      <c r="N55" s="108">
        <f aca="true" t="shared" si="20" ref="N55:S55">SUM(B55,H55)</f>
        <v>1079</v>
      </c>
      <c r="O55" s="109">
        <f t="shared" si="20"/>
        <v>2406</v>
      </c>
      <c r="P55" s="109">
        <f t="shared" si="20"/>
        <v>3485</v>
      </c>
      <c r="Q55" s="108">
        <f t="shared" si="20"/>
        <v>884</v>
      </c>
      <c r="R55" s="109">
        <f t="shared" si="20"/>
        <v>1537</v>
      </c>
      <c r="S55" s="109">
        <f t="shared" si="20"/>
        <v>2421</v>
      </c>
      <c r="U55"/>
      <c r="V55"/>
    </row>
    <row r="56" spans="1:22" ht="12.75">
      <c r="A56" s="217" t="s">
        <v>102</v>
      </c>
      <c r="B56" s="108">
        <v>594</v>
      </c>
      <c r="C56" s="109">
        <v>935</v>
      </c>
      <c r="D56" s="109">
        <f>SUM(B56:C56)</f>
        <v>1529</v>
      </c>
      <c r="E56" s="108">
        <v>178</v>
      </c>
      <c r="F56" s="109">
        <v>357</v>
      </c>
      <c r="G56" s="109">
        <f>SUM(E56:F56)</f>
        <v>535</v>
      </c>
      <c r="H56" s="108">
        <v>468</v>
      </c>
      <c r="I56" s="109">
        <v>1499</v>
      </c>
      <c r="J56" s="109">
        <f>SUM(H56:I56)</f>
        <v>1967</v>
      </c>
      <c r="K56" s="110">
        <v>734</v>
      </c>
      <c r="L56" s="109">
        <v>1300</v>
      </c>
      <c r="M56" s="109">
        <f>SUM(K56:L56)</f>
        <v>2034</v>
      </c>
      <c r="N56" s="108">
        <f aca="true" t="shared" si="21" ref="N56:S56">SUM(B56,H56)</f>
        <v>1062</v>
      </c>
      <c r="O56" s="109">
        <f t="shared" si="21"/>
        <v>2434</v>
      </c>
      <c r="P56" s="109">
        <f t="shared" si="21"/>
        <v>3496</v>
      </c>
      <c r="Q56" s="108">
        <f t="shared" si="21"/>
        <v>912</v>
      </c>
      <c r="R56" s="109">
        <f t="shared" si="21"/>
        <v>1657</v>
      </c>
      <c r="S56" s="109">
        <f t="shared" si="21"/>
        <v>2569</v>
      </c>
      <c r="U56"/>
      <c r="V56"/>
    </row>
    <row r="57" spans="1:22" ht="14.25" customHeight="1">
      <c r="A57" s="94"/>
      <c r="B57" s="108"/>
      <c r="C57" s="109"/>
      <c r="D57" s="109"/>
      <c r="E57" s="108"/>
      <c r="F57" s="109"/>
      <c r="G57" s="109"/>
      <c r="H57" s="108"/>
      <c r="I57" s="109"/>
      <c r="J57" s="109"/>
      <c r="K57" s="108"/>
      <c r="L57" s="109"/>
      <c r="M57" s="109"/>
      <c r="N57" s="108"/>
      <c r="O57" s="109"/>
      <c r="P57" s="109"/>
      <c r="Q57" s="108"/>
      <c r="R57" s="109"/>
      <c r="S57" s="109"/>
      <c r="U57"/>
      <c r="V57"/>
    </row>
    <row r="58" spans="1:22" ht="12.75">
      <c r="A58" s="1" t="s">
        <v>44</v>
      </c>
      <c r="B58" s="108"/>
      <c r="C58" s="109"/>
      <c r="D58" s="109"/>
      <c r="E58" s="108"/>
      <c r="F58" s="109"/>
      <c r="G58" s="109"/>
      <c r="H58" s="108"/>
      <c r="I58" s="109"/>
      <c r="J58" s="109"/>
      <c r="K58" s="108"/>
      <c r="L58" s="109"/>
      <c r="M58" s="109"/>
      <c r="N58" s="108"/>
      <c r="O58" s="109"/>
      <c r="P58" s="109"/>
      <c r="Q58" s="108"/>
      <c r="R58" s="109"/>
      <c r="S58" s="109"/>
      <c r="U58"/>
      <c r="V58"/>
    </row>
    <row r="59" spans="1:22" ht="12.75">
      <c r="A59" s="94" t="s">
        <v>48</v>
      </c>
      <c r="B59" s="108">
        <v>152</v>
      </c>
      <c r="C59" s="109">
        <v>123</v>
      </c>
      <c r="D59" s="109">
        <f>SUM(B59:C59)</f>
        <v>275</v>
      </c>
      <c r="E59" s="108">
        <v>36</v>
      </c>
      <c r="F59" s="109">
        <v>52</v>
      </c>
      <c r="G59" s="109">
        <f>SUM(E59:F59)</f>
        <v>88</v>
      </c>
      <c r="H59" s="108">
        <v>94</v>
      </c>
      <c r="I59" s="109">
        <v>131</v>
      </c>
      <c r="J59" s="109">
        <f>SUM(H59:I59)</f>
        <v>225</v>
      </c>
      <c r="K59" s="110">
        <v>445</v>
      </c>
      <c r="L59" s="109">
        <v>220</v>
      </c>
      <c r="M59" s="109">
        <f>SUM(K59:L59)</f>
        <v>665</v>
      </c>
      <c r="N59" s="108">
        <f aca="true" t="shared" si="22" ref="N59:S60">SUM(B59,H59)</f>
        <v>246</v>
      </c>
      <c r="O59" s="109">
        <f t="shared" si="22"/>
        <v>254</v>
      </c>
      <c r="P59" s="109">
        <f t="shared" si="22"/>
        <v>500</v>
      </c>
      <c r="Q59" s="108">
        <f t="shared" si="22"/>
        <v>481</v>
      </c>
      <c r="R59" s="109">
        <f t="shared" si="22"/>
        <v>272</v>
      </c>
      <c r="S59" s="109">
        <f t="shared" si="22"/>
        <v>753</v>
      </c>
      <c r="U59"/>
      <c r="V59"/>
    </row>
    <row r="60" spans="1:22" ht="12.75">
      <c r="A60" s="217" t="s">
        <v>70</v>
      </c>
      <c r="B60" s="108">
        <v>163</v>
      </c>
      <c r="C60" s="109">
        <v>155</v>
      </c>
      <c r="D60" s="109">
        <f>SUM(B60:C60)</f>
        <v>318</v>
      </c>
      <c r="E60" s="108">
        <v>17</v>
      </c>
      <c r="F60" s="109">
        <v>44</v>
      </c>
      <c r="G60" s="109">
        <f>SUM(E60:F60)</f>
        <v>61</v>
      </c>
      <c r="H60" s="108">
        <v>107</v>
      </c>
      <c r="I60" s="109">
        <v>150</v>
      </c>
      <c r="J60" s="109">
        <f>SUM(H60:I60)</f>
        <v>257</v>
      </c>
      <c r="K60" s="110">
        <v>379</v>
      </c>
      <c r="L60" s="109">
        <v>200</v>
      </c>
      <c r="M60" s="109">
        <f>SUM(K60:L60)</f>
        <v>579</v>
      </c>
      <c r="N60" s="108">
        <f t="shared" si="22"/>
        <v>270</v>
      </c>
      <c r="O60" s="109">
        <f t="shared" si="22"/>
        <v>305</v>
      </c>
      <c r="P60" s="109">
        <f t="shared" si="22"/>
        <v>575</v>
      </c>
      <c r="Q60" s="108">
        <f t="shared" si="22"/>
        <v>396</v>
      </c>
      <c r="R60" s="109">
        <f t="shared" si="22"/>
        <v>244</v>
      </c>
      <c r="S60" s="109">
        <f t="shared" si="22"/>
        <v>640</v>
      </c>
      <c r="U60"/>
      <c r="V60"/>
    </row>
    <row r="61" spans="1:22" ht="12.75">
      <c r="A61" s="217" t="s">
        <v>83</v>
      </c>
      <c r="B61" s="108">
        <v>140</v>
      </c>
      <c r="C61" s="109">
        <v>155</v>
      </c>
      <c r="D61" s="109">
        <f>SUM(B61:C61)</f>
        <v>295</v>
      </c>
      <c r="E61" s="108">
        <v>38</v>
      </c>
      <c r="F61" s="109">
        <v>54</v>
      </c>
      <c r="G61" s="109">
        <f>SUM(E61:F61)</f>
        <v>92</v>
      </c>
      <c r="H61" s="108">
        <v>118</v>
      </c>
      <c r="I61" s="109">
        <v>146</v>
      </c>
      <c r="J61" s="109">
        <f>SUM(H61:I61)</f>
        <v>264</v>
      </c>
      <c r="K61" s="110">
        <v>311</v>
      </c>
      <c r="L61" s="109">
        <v>234</v>
      </c>
      <c r="M61" s="109">
        <f>SUM(K61:L61)</f>
        <v>545</v>
      </c>
      <c r="N61" s="108">
        <f aca="true" t="shared" si="23" ref="N61:S61">SUM(B61,H61)</f>
        <v>258</v>
      </c>
      <c r="O61" s="109">
        <f t="shared" si="23"/>
        <v>301</v>
      </c>
      <c r="P61" s="109">
        <f t="shared" si="23"/>
        <v>559</v>
      </c>
      <c r="Q61" s="108">
        <f t="shared" si="23"/>
        <v>349</v>
      </c>
      <c r="R61" s="109">
        <f t="shared" si="23"/>
        <v>288</v>
      </c>
      <c r="S61" s="109">
        <f t="shared" si="23"/>
        <v>637</v>
      </c>
      <c r="U61"/>
      <c r="V61"/>
    </row>
    <row r="62" spans="1:22" ht="12.75">
      <c r="A62" s="217" t="s">
        <v>102</v>
      </c>
      <c r="B62" s="108">
        <v>130</v>
      </c>
      <c r="C62" s="109">
        <v>131</v>
      </c>
      <c r="D62" s="109">
        <f>SUM(B62:C62)</f>
        <v>261</v>
      </c>
      <c r="E62" s="108">
        <v>41</v>
      </c>
      <c r="F62" s="109">
        <v>55</v>
      </c>
      <c r="G62" s="109">
        <f>SUM(E62:F62)</f>
        <v>96</v>
      </c>
      <c r="H62" s="108">
        <v>111</v>
      </c>
      <c r="I62" s="109">
        <v>153</v>
      </c>
      <c r="J62" s="109">
        <f>SUM(H62:I62)</f>
        <v>264</v>
      </c>
      <c r="K62" s="83">
        <v>321</v>
      </c>
      <c r="L62" s="198">
        <v>237</v>
      </c>
      <c r="M62" s="109">
        <f>SUM(K62:L62)</f>
        <v>558</v>
      </c>
      <c r="N62" s="108">
        <f aca="true" t="shared" si="24" ref="N62:S62">SUM(B62,H62)</f>
        <v>241</v>
      </c>
      <c r="O62" s="109">
        <f t="shared" si="24"/>
        <v>284</v>
      </c>
      <c r="P62" s="109">
        <f t="shared" si="24"/>
        <v>525</v>
      </c>
      <c r="Q62" s="108">
        <f t="shared" si="24"/>
        <v>362</v>
      </c>
      <c r="R62" s="109">
        <f t="shared" si="24"/>
        <v>292</v>
      </c>
      <c r="S62" s="109">
        <f t="shared" si="24"/>
        <v>654</v>
      </c>
      <c r="U62"/>
      <c r="V62"/>
    </row>
    <row r="63" spans="1:22" ht="15.75" customHeight="1">
      <c r="A63" s="94"/>
      <c r="B63" s="108"/>
      <c r="C63" s="109"/>
      <c r="D63" s="109"/>
      <c r="E63" s="108"/>
      <c r="F63" s="109"/>
      <c r="G63" s="109"/>
      <c r="H63" s="108"/>
      <c r="I63" s="109"/>
      <c r="J63" s="109"/>
      <c r="K63" s="108"/>
      <c r="L63" s="109"/>
      <c r="M63" s="109"/>
      <c r="N63" s="108"/>
      <c r="O63" s="109"/>
      <c r="P63" s="109"/>
      <c r="Q63" s="108"/>
      <c r="R63" s="109"/>
      <c r="S63" s="109"/>
      <c r="U63"/>
      <c r="V63"/>
    </row>
    <row r="64" spans="1:22" ht="12.75">
      <c r="A64" s="93" t="s">
        <v>15</v>
      </c>
      <c r="B64" s="108"/>
      <c r="C64" s="109"/>
      <c r="D64" s="109"/>
      <c r="E64" s="108"/>
      <c r="F64" s="109"/>
      <c r="G64" s="109"/>
      <c r="H64" s="108"/>
      <c r="I64" s="109"/>
      <c r="J64" s="109"/>
      <c r="K64" s="108"/>
      <c r="L64" s="109"/>
      <c r="M64" s="109"/>
      <c r="N64" s="108"/>
      <c r="O64" s="109"/>
      <c r="P64" s="109"/>
      <c r="Q64" s="108"/>
      <c r="R64" s="109"/>
      <c r="S64" s="109"/>
      <c r="U64"/>
      <c r="V64"/>
    </row>
    <row r="65" spans="1:22" ht="12.75">
      <c r="A65" s="94" t="s">
        <v>48</v>
      </c>
      <c r="B65" s="108">
        <v>924</v>
      </c>
      <c r="C65" s="109">
        <v>778</v>
      </c>
      <c r="D65" s="109">
        <f>SUM(B65:C65)</f>
        <v>1702</v>
      </c>
      <c r="E65" s="108">
        <v>89</v>
      </c>
      <c r="F65" s="109">
        <v>69</v>
      </c>
      <c r="G65" s="109">
        <f>SUM(E65:F65)</f>
        <v>158</v>
      </c>
      <c r="H65" s="108">
        <v>622</v>
      </c>
      <c r="I65" s="109">
        <v>1251</v>
      </c>
      <c r="J65" s="109">
        <f>SUM(H65:I65)</f>
        <v>1873</v>
      </c>
      <c r="K65" s="110">
        <v>647</v>
      </c>
      <c r="L65" s="109">
        <v>901</v>
      </c>
      <c r="M65" s="109">
        <f>SUM(K65:L65)</f>
        <v>1548</v>
      </c>
      <c r="N65" s="108">
        <f aca="true" t="shared" si="25" ref="N65:S66">SUM(B65,H65)</f>
        <v>1546</v>
      </c>
      <c r="O65" s="109">
        <f t="shared" si="25"/>
        <v>2029</v>
      </c>
      <c r="P65" s="109">
        <f t="shared" si="25"/>
        <v>3575</v>
      </c>
      <c r="Q65" s="108">
        <f t="shared" si="25"/>
        <v>736</v>
      </c>
      <c r="R65" s="109">
        <f t="shared" si="25"/>
        <v>970</v>
      </c>
      <c r="S65" s="109">
        <f t="shared" si="25"/>
        <v>1706</v>
      </c>
      <c r="U65"/>
      <c r="V65"/>
    </row>
    <row r="66" spans="1:22" ht="12.75">
      <c r="A66" s="217" t="s">
        <v>69</v>
      </c>
      <c r="B66" s="108">
        <v>926</v>
      </c>
      <c r="C66" s="109">
        <v>823</v>
      </c>
      <c r="D66" s="109">
        <f>SUM(B66:C66)</f>
        <v>1749</v>
      </c>
      <c r="E66" s="108">
        <v>63</v>
      </c>
      <c r="F66" s="109">
        <v>72</v>
      </c>
      <c r="G66" s="109">
        <f>SUM(E66:F66)</f>
        <v>135</v>
      </c>
      <c r="H66" s="108">
        <v>674</v>
      </c>
      <c r="I66" s="109">
        <v>1312</v>
      </c>
      <c r="J66" s="109">
        <f>SUM(H66:I66)</f>
        <v>1986</v>
      </c>
      <c r="K66" s="110">
        <v>608</v>
      </c>
      <c r="L66" s="109">
        <v>909</v>
      </c>
      <c r="M66" s="109">
        <f>SUM(K66:L66)</f>
        <v>1517</v>
      </c>
      <c r="N66" s="108">
        <f t="shared" si="25"/>
        <v>1600</v>
      </c>
      <c r="O66" s="109">
        <f t="shared" si="25"/>
        <v>2135</v>
      </c>
      <c r="P66" s="109">
        <f t="shared" si="25"/>
        <v>3735</v>
      </c>
      <c r="Q66" s="108">
        <f t="shared" si="25"/>
        <v>671</v>
      </c>
      <c r="R66" s="109">
        <f t="shared" si="25"/>
        <v>981</v>
      </c>
      <c r="S66" s="109">
        <f t="shared" si="25"/>
        <v>1652</v>
      </c>
      <c r="U66"/>
      <c r="V66"/>
    </row>
    <row r="67" spans="1:22" ht="12.75">
      <c r="A67" s="217" t="s">
        <v>83</v>
      </c>
      <c r="B67" s="161">
        <v>890</v>
      </c>
      <c r="C67" s="109">
        <v>866</v>
      </c>
      <c r="D67" s="205">
        <f>SUM(B67:C67)</f>
        <v>1756</v>
      </c>
      <c r="E67" s="161">
        <v>63</v>
      </c>
      <c r="F67" s="109">
        <v>83</v>
      </c>
      <c r="G67" s="205">
        <f>SUM(E67:F67)</f>
        <v>146</v>
      </c>
      <c r="H67" s="161">
        <v>680</v>
      </c>
      <c r="I67" s="109">
        <v>1373</v>
      </c>
      <c r="J67" s="205">
        <f>SUM(H67:I67)</f>
        <v>2053</v>
      </c>
      <c r="K67" s="162">
        <v>587</v>
      </c>
      <c r="L67" s="109">
        <v>858</v>
      </c>
      <c r="M67" s="109">
        <f>SUM(K67:L67)</f>
        <v>1445</v>
      </c>
      <c r="N67" s="108">
        <f aca="true" t="shared" si="26" ref="N67:S67">SUM(B67,H67)</f>
        <v>1570</v>
      </c>
      <c r="O67" s="109">
        <f t="shared" si="26"/>
        <v>2239</v>
      </c>
      <c r="P67" s="109">
        <f t="shared" si="26"/>
        <v>3809</v>
      </c>
      <c r="Q67" s="108">
        <f t="shared" si="26"/>
        <v>650</v>
      </c>
      <c r="R67" s="109">
        <f t="shared" si="26"/>
        <v>941</v>
      </c>
      <c r="S67" s="109">
        <f t="shared" si="26"/>
        <v>1591</v>
      </c>
      <c r="U67"/>
      <c r="V67"/>
    </row>
    <row r="68" spans="1:22" ht="12.75">
      <c r="A68" s="217" t="s">
        <v>102</v>
      </c>
      <c r="B68" s="161">
        <v>842</v>
      </c>
      <c r="C68" s="109">
        <v>824</v>
      </c>
      <c r="D68" s="205">
        <f>SUM(B68:C68)</f>
        <v>1666</v>
      </c>
      <c r="E68" s="161">
        <v>53</v>
      </c>
      <c r="F68" s="109">
        <v>67</v>
      </c>
      <c r="G68" s="205">
        <f>SUM(E68:F68)</f>
        <v>120</v>
      </c>
      <c r="H68" s="161">
        <v>713</v>
      </c>
      <c r="I68" s="109">
        <v>1421</v>
      </c>
      <c r="J68" s="205">
        <f>SUM(H68:I68)</f>
        <v>2134</v>
      </c>
      <c r="K68" s="162">
        <v>614</v>
      </c>
      <c r="L68" s="109">
        <v>870</v>
      </c>
      <c r="M68" s="205">
        <f>SUM(K68:L68)</f>
        <v>1484</v>
      </c>
      <c r="N68" s="161">
        <f aca="true" t="shared" si="27" ref="N68:S68">SUM(B68,H68)</f>
        <v>1555</v>
      </c>
      <c r="O68" s="109">
        <f t="shared" si="27"/>
        <v>2245</v>
      </c>
      <c r="P68" s="205">
        <f t="shared" si="27"/>
        <v>3800</v>
      </c>
      <c r="Q68" s="161">
        <f t="shared" si="27"/>
        <v>667</v>
      </c>
      <c r="R68" s="109">
        <f t="shared" si="27"/>
        <v>937</v>
      </c>
      <c r="S68" s="109">
        <f t="shared" si="27"/>
        <v>1604</v>
      </c>
      <c r="U68"/>
      <c r="V68"/>
    </row>
    <row r="71" ht="12.75">
      <c r="A71" s="213"/>
    </row>
  </sheetData>
  <sheetProtection/>
  <printOptions horizontalCentered="1"/>
  <pageMargins left="0.3937007874015748" right="0.3937007874015748" top="0.3937007874015748" bottom="0.3937007874015748" header="0.5118110236220472" footer="0.5118110236220472"/>
  <pageSetup fitToHeight="2" fitToWidth="1" orientation="landscape" paperSize="9" scale="86"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Vlaamse Gemeenschap</dc:creator>
  <cp:keywords/>
  <dc:description/>
  <cp:lastModifiedBy>Vermeulen, Geert</cp:lastModifiedBy>
  <cp:lastPrinted>2017-08-23T08:44:10Z</cp:lastPrinted>
  <dcterms:created xsi:type="dcterms:W3CDTF">1999-11-09T10:39:11Z</dcterms:created>
  <dcterms:modified xsi:type="dcterms:W3CDTF">2017-08-23T08:44:56Z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Onwaar</vt:lpwstr>
  </property>
  <property fmtid="{D5CDD505-2E9C-101B-9397-08002B2CF9AE}" pid="3" name="ContentTypeId">
    <vt:lpwstr>0x0101003469F0671AEE1641A22D649C188EA117</vt:lpwstr>
  </property>
</Properties>
</file>