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10092" tabRatio="843" activeTab="0"/>
  </bookViews>
  <sheets>
    <sheet name="INHOUD" sheetId="1" r:id="rId1"/>
    <sheet name="16_nivover01" sheetId="2" r:id="rId2"/>
    <sheet name="16_nivover02" sheetId="3" r:id="rId3"/>
    <sheet name="16_nivover_03" sheetId="4" r:id="rId4"/>
    <sheet name="16_nivover04" sheetId="5" r:id="rId5"/>
    <sheet name="16_nivover_05" sheetId="6" r:id="rId6"/>
    <sheet name="16_nivover_06" sheetId="7" r:id="rId7"/>
    <sheet name="16_nivover_07" sheetId="8" r:id="rId8"/>
    <sheet name="15_nivover_08" sheetId="9" r:id="rId9"/>
    <sheet name="16_nivover_09" sheetId="10" r:id="rId10"/>
    <sheet name="16_nivover_10" sheetId="11" r:id="rId11"/>
    <sheet name="16_nivover_11" sheetId="12" r:id="rId12"/>
    <sheet name="16_nivover_12" sheetId="13" r:id="rId13"/>
    <sheet name="16_nivover_13" sheetId="14" r:id="rId14"/>
  </sheets>
  <definedNames>
    <definedName name="_xlnm.Print_Area" localSheetId="8">'15_nivover_08'!$A$1:$M$37</definedName>
    <definedName name="_xlnm.Print_Area" localSheetId="7">'16_nivover_07'!#REF!</definedName>
    <definedName name="_xlnm.Print_Area" localSheetId="9">'16_nivover_09'!$A$1:$E$49</definedName>
    <definedName name="_xlnm.Print_Area" localSheetId="11">'16_nivover_11'!$A$1:$J$17</definedName>
    <definedName name="CC">#REF!</definedName>
  </definedNames>
  <calcPr fullCalcOnLoad="1"/>
</workbook>
</file>

<file path=xl/sharedStrings.xml><?xml version="1.0" encoding="utf-8"?>
<sst xmlns="http://schemas.openxmlformats.org/spreadsheetml/2006/main" count="828" uniqueCount="413">
  <si>
    <t>Privaatrechtelijk</t>
  </si>
  <si>
    <t>Provincie</t>
  </si>
  <si>
    <t>Gemeente</t>
  </si>
  <si>
    <t>J</t>
  </si>
  <si>
    <t>M</t>
  </si>
  <si>
    <t>Antwerpen</t>
  </si>
  <si>
    <t>Vlaams-Brabant</t>
  </si>
  <si>
    <t>Brussels Hoofdstedelijk Gewest</t>
  </si>
  <si>
    <t>West-Vlaanderen</t>
  </si>
  <si>
    <t>Oost-Vlaanderen</t>
  </si>
  <si>
    <t>Limburg</t>
  </si>
  <si>
    <t>Totaal</t>
  </si>
  <si>
    <t>T</t>
  </si>
  <si>
    <t>Gemeenschapsonderwijs</t>
  </si>
  <si>
    <t>ASO</t>
  </si>
  <si>
    <t>TSO</t>
  </si>
  <si>
    <t>BSO</t>
  </si>
  <si>
    <t>KSO</t>
  </si>
  <si>
    <t>Onthaalklas voor anderstalige nieuwkomers</t>
  </si>
  <si>
    <t>Eerste graad</t>
  </si>
  <si>
    <t>Aantal internaten</t>
  </si>
  <si>
    <t>Gewoon kleuteronderwijs</t>
  </si>
  <si>
    <t>Buitengewoon kleuteronderwijs</t>
  </si>
  <si>
    <t>Buitengewoon lager onderwijs</t>
  </si>
  <si>
    <t>Deeltijds secundair onderwijs</t>
  </si>
  <si>
    <t>Buitengewoon secundair onderwijs</t>
  </si>
  <si>
    <t>Vlaamse</t>
  </si>
  <si>
    <t>Gemeenschapscomm.</t>
  </si>
  <si>
    <t>AANTAL INTERNEN PER ONDERWIJSNIVEAU EN PER NET VAN HET INTERNAAT (1)(2)</t>
  </si>
  <si>
    <t>AANTAL INTERNEN PER PROVINCIE EN PER NET VAN HET INTERNAAT (1)(2)</t>
  </si>
  <si>
    <t>Geboortejaar</t>
  </si>
  <si>
    <t>AANTAL INTERNEN PER GEBOORTEJAAR</t>
  </si>
  <si>
    <t>CENTRA VOOR LEERLINGENBEGELEIDING</t>
  </si>
  <si>
    <t>Gemeen-</t>
  </si>
  <si>
    <t>schaps-</t>
  </si>
  <si>
    <t>Gemeenchaps-</t>
  </si>
  <si>
    <t>onderwijs</t>
  </si>
  <si>
    <t>commissie</t>
  </si>
  <si>
    <t>Centra voor leerlingenbegeleiding</t>
  </si>
  <si>
    <t>Permanente ondersteuningscel</t>
  </si>
  <si>
    <t>Algemeen totaal</t>
  </si>
  <si>
    <t>* voor alle gesubsidieerde officiële centra</t>
  </si>
  <si>
    <t>PERSONEEL VAN DE CENTRA VOOR LEERLINGENBEGELEIDING NAAR STATUUT EN GESLACHT</t>
  </si>
  <si>
    <t>Vastbenoemden</t>
  </si>
  <si>
    <t>Tijdelijken</t>
  </si>
  <si>
    <t>V</t>
  </si>
  <si>
    <t>Nascholing</t>
  </si>
  <si>
    <t>Basisonderwijs</t>
  </si>
  <si>
    <t>Secundair onderwijs</t>
  </si>
  <si>
    <t>Basisonderwijs (1)</t>
  </si>
  <si>
    <t>Secundair onderwijs (2)</t>
  </si>
  <si>
    <t>Begrotingsjaar</t>
  </si>
  <si>
    <t>(1) Gewoon en buitengewoon basisonderwijs.</t>
  </si>
  <si>
    <t>(2) Gewoon en buitengewoon secundair onderwijs.</t>
  </si>
  <si>
    <t>Onderwijsnet</t>
  </si>
  <si>
    <t>GO</t>
  </si>
  <si>
    <t>VGO</t>
  </si>
  <si>
    <t>OGO</t>
  </si>
  <si>
    <t>van de nascholingskredieten.</t>
  </si>
  <si>
    <t>Inrichtende macht</t>
  </si>
  <si>
    <t>VSKO</t>
  </si>
  <si>
    <t>VONAC</t>
  </si>
  <si>
    <t>STEINER</t>
  </si>
  <si>
    <t>NaPCO</t>
  </si>
  <si>
    <t xml:space="preserve">METHODE </t>
  </si>
  <si>
    <t>OVSG</t>
  </si>
  <si>
    <t>POVPO</t>
  </si>
  <si>
    <t>LEERLINGENVERVOER</t>
  </si>
  <si>
    <t>Gemeenschaps-</t>
  </si>
  <si>
    <t xml:space="preserve">Gesubsidieerd </t>
  </si>
  <si>
    <t>Gesubsidieerd</t>
  </si>
  <si>
    <t>onderwijs (1)</t>
  </si>
  <si>
    <t>vrij onderwijs</t>
  </si>
  <si>
    <t xml:space="preserve">officieel onderwijs </t>
  </si>
  <si>
    <t xml:space="preserve">   Gewoon</t>
  </si>
  <si>
    <t xml:space="preserve">   Buitengewoon</t>
  </si>
  <si>
    <t>AANTAL VERVOERDE LEERLINGEN NAAR VERVOERSVORM</t>
  </si>
  <si>
    <t xml:space="preserve">vrij onderwijs </t>
  </si>
  <si>
    <t>Collectief vervoerde leerlingen (2)</t>
  </si>
  <si>
    <t>Individueel vervoerde leerlingen (3)</t>
  </si>
  <si>
    <t>(1) Voor het Gemeenschapsonderwijs zijn alleen de leerlingen binnen de zones opgenomen.</t>
  </si>
  <si>
    <t xml:space="preserve">(2) Een collectief vervoerde leerling is een leerling die gebruikmaakt van een door de Vlaamse Gemeenschap </t>
  </si>
  <si>
    <t xml:space="preserve">      betaalde of gesubsidieerde bijzondere ophaaldienst met een capaciteit van minimum 7 plaatsen.</t>
  </si>
  <si>
    <t xml:space="preserve">      Vanaf 1 september 2001 wordt het collectief vervoer georganiseerd door de Vlaamse Vervoersmaatschappij.</t>
  </si>
  <si>
    <t xml:space="preserve">(3) Een individueel vervoerde leerling is een leerling die gebruik maakt van het openbaar vervoer en/of </t>
  </si>
  <si>
    <t xml:space="preserve">      gebruik maakt van een voertuig van minder dan 7 plaatsen en waarvoor de Vlaamse Gemeenschap </t>
  </si>
  <si>
    <t xml:space="preserve">      tussenkomt in de vervoerskosten op basis van de officiële abonnementstarieven.</t>
  </si>
  <si>
    <t>(2)</t>
  </si>
  <si>
    <t xml:space="preserve">Internaten van het Gemeenschapsonderwijs - 'tehuizen voor kinderen wier ouders geen vaste verblijfplaats hebben' </t>
  </si>
  <si>
    <t>Evolutie aantal internaten en internen per onderwijsniveau</t>
  </si>
  <si>
    <t>Gewoon lager onderwijs</t>
  </si>
  <si>
    <t>Schooljaar</t>
  </si>
  <si>
    <t>2004-2005</t>
  </si>
  <si>
    <t>2007-2008</t>
  </si>
  <si>
    <t>aantal internen afkomstig uit het</t>
  </si>
  <si>
    <t>KO</t>
  </si>
  <si>
    <t>LO</t>
  </si>
  <si>
    <t>SO</t>
  </si>
  <si>
    <t>HO</t>
  </si>
  <si>
    <t>1991-1992</t>
  </si>
  <si>
    <t>1992-1993</t>
  </si>
  <si>
    <t>1993-1994</t>
  </si>
  <si>
    <t>1994-1995</t>
  </si>
  <si>
    <t>1995-1996</t>
  </si>
  <si>
    <t>1996-1997</t>
  </si>
  <si>
    <t>1997-1998</t>
  </si>
  <si>
    <t>1998-1999</t>
  </si>
  <si>
    <t>1999-2000</t>
  </si>
  <si>
    <t>2000-2001</t>
  </si>
  <si>
    <t>2001-2002</t>
  </si>
  <si>
    <t>2002-2003</t>
  </si>
  <si>
    <t>2003-2004</t>
  </si>
  <si>
    <t>2005-2006</t>
  </si>
  <si>
    <t>2006-2007</t>
  </si>
  <si>
    <t>KO : kleuteronderwijs</t>
  </si>
  <si>
    <t>LO : lager onderwijs</t>
  </si>
  <si>
    <t>SO : secundair onderwijs</t>
  </si>
  <si>
    <t xml:space="preserve">HO : hoger onderwijs </t>
  </si>
  <si>
    <t>INTERNATEN EN INTERNEN</t>
  </si>
  <si>
    <t>Evolutie aantal gesubsidieerde/gefinancierde internen per onderwijsnet en onderwijsniveau (1)</t>
  </si>
  <si>
    <t>Gemeenschapsonderwijs (GO)</t>
  </si>
  <si>
    <t>Gesubsidieerd officieel onderwijs (OGO)</t>
  </si>
  <si>
    <t>Gesubsidieerd vrij onderwijs (VGO)</t>
  </si>
  <si>
    <t>(3)</t>
  </si>
  <si>
    <t>(2)(3)</t>
  </si>
  <si>
    <t>2001-2002 (4)</t>
  </si>
  <si>
    <t>Evolutie aantal gesubsidieerde/gefinancierde internaten per onderwijsnet (1)</t>
  </si>
  <si>
    <t xml:space="preserve">(2) Bij de internaten van het Gemeenschapsonderwijs komen de de internen die afkomstig zijn uit het hoger onderwijs niet meer in aanmerking voor financiering vanaf het schooljaar 1996-1997. </t>
  </si>
  <si>
    <t>(4) Vanaf het schooljaar 2001-2002 zijn de internen die afkomstig zijn uit het buitengewoon onderwijs mee opgenomen in de cijfers.</t>
  </si>
  <si>
    <t>Volwassenenonderwijs</t>
  </si>
  <si>
    <t xml:space="preserve">(1) In deze tabellen werd geen rekening gehouden met terugvorderingen of inhoudingen als gevolg van het niet tijdig aanwenden </t>
  </si>
  <si>
    <t>(3) Omdat in de gesubsidieerde internaten de internen die afkomstig zijn uit het hoger onderwijs niet subsidieerbaar zijn, moet hun aantal niet meegedeeld worden aan het Beleidsdomein Onderwijs en Vorming.</t>
  </si>
  <si>
    <t>Aantal projecten</t>
  </si>
  <si>
    <t>Beleidsprioriteit</t>
  </si>
  <si>
    <t>Bedrag per voltijdse organieke betrekking (EUR)</t>
  </si>
  <si>
    <t>Aantal voltijdse  organieke betrekkingen (3)</t>
  </si>
  <si>
    <t>EVOLUTIE BEDRAG PER VOLTIJDSE ORGANIEKE BETREKKING</t>
  </si>
  <si>
    <t>(3) Afgerond naar boven of naar beneden.</t>
  </si>
  <si>
    <t>thema 1</t>
  </si>
  <si>
    <t xml:space="preserve">  Gewoon basisonderwijs</t>
  </si>
  <si>
    <t xml:space="preserve">  Buitengewoon basisonderwijs</t>
  </si>
  <si>
    <t xml:space="preserve">  Gewoon secundair onderwijs</t>
  </si>
  <si>
    <t xml:space="preserve">  Buitengewoon secundair onderwijs</t>
  </si>
  <si>
    <t>NASCHOLING</t>
  </si>
  <si>
    <t>NASCHOLING VOOR DE SCHOLEN</t>
  </si>
  <si>
    <t>1.265 (3)</t>
  </si>
  <si>
    <t>1.317 (3)</t>
  </si>
  <si>
    <t>1.405 (3)</t>
  </si>
  <si>
    <t>1.422 (3)</t>
  </si>
  <si>
    <t>1.277 (3)</t>
  </si>
  <si>
    <t>volwassenenonderwijs, het deeltijds kunstonderwijs en de centra voor leerlingenbegeleiding.</t>
  </si>
  <si>
    <t>(1) In de begroting 2008 werd voor het eerst een bedrag nascholing op initiatief van de scholen ingeschreven voor het</t>
  </si>
  <si>
    <t>Deeltijds kunstonderwijs</t>
  </si>
  <si>
    <t>AANTAL VERVOERDE LEERLINGEN PER ONDERWIJSNIVEAU EN PER ONDERWIJSNET</t>
  </si>
  <si>
    <t>Totaal basisonderwijs</t>
  </si>
  <si>
    <t>Totaal secundair onderwijs</t>
  </si>
  <si>
    <t>2008-2009</t>
  </si>
  <si>
    <t>Basiseducatie</t>
  </si>
  <si>
    <t>2005</t>
  </si>
  <si>
    <t>2006</t>
  </si>
  <si>
    <t>2007</t>
  </si>
  <si>
    <t>2008</t>
  </si>
  <si>
    <t>2009</t>
  </si>
  <si>
    <t>op initiatief van de scholen</t>
  </si>
  <si>
    <t>op initiatief van de koepels</t>
  </si>
  <si>
    <t xml:space="preserve">  Basisonderwijs</t>
  </si>
  <si>
    <t xml:space="preserve">  Secundair onderwijs</t>
  </si>
  <si>
    <t>op initiatief van de Vlaamse regering</t>
  </si>
  <si>
    <t>(2) In de begroting 2009 werd voor het eerst een bedrag nascholing op initiatief van de scholen ingeschreven voor basiseducatie.</t>
  </si>
  <si>
    <t xml:space="preserve">EVOLUTIE VAN HET NASCHOLINGSBUDGET (in duizend EUR) </t>
  </si>
  <si>
    <t>Aantal</t>
  </si>
  <si>
    <t>2009-2010</t>
  </si>
  <si>
    <t>(3) Als gevolg van de in 2010 doorgevoerde besparingsoefening, werden de nascholingsmiddelen met ongeveer 20% beperkt.</t>
  </si>
  <si>
    <t>(4) Als gevolg van de in 2010 doorgevoerde besparingsoefening, werden de nascholingsmiddelen met ongeveer 20% beperkt.</t>
  </si>
  <si>
    <t>2010 (4)</t>
  </si>
  <si>
    <t>(1) In deze tabel werd het personeel van de Vlaamse Gemeenschapscommissie bij Gemeente geteld.</t>
  </si>
  <si>
    <t/>
  </si>
  <si>
    <t>HBO5 verpleegkunde (3)</t>
  </si>
  <si>
    <t>HBO5</t>
  </si>
  <si>
    <t>HBO5 : HBO5 verpleegkunde</t>
  </si>
  <si>
    <t>(5) In 2009-2010 werd de vroegere opleiding verpleegkunde van de 4de graad omgevormd tot hoger beroepsonderwijs (HBO5 verpleegkunde). HBO5 verpleegkunde behoort niet meer tot het gewoon voltijds secundair onderwijs.</t>
  </si>
  <si>
    <t>2009-2010 (5)</t>
  </si>
  <si>
    <t>Internen en internaten naar soort inrichtende macht, onderwijsniveau, provincie en onderwijsvorm</t>
  </si>
  <si>
    <t>Internen naar leeftijd en soort inrichtende macht</t>
  </si>
  <si>
    <t>Evolutie aantal internaten en internen per onderwjisnet en onderwijsniveau</t>
  </si>
  <si>
    <t xml:space="preserve">Evolutie aantal internaten van het Gemeenschapsonderwijs (en aantal internen) - 'tehuizen voor kinderen wier ouders geen vaste verblijfplaats hebben' </t>
  </si>
  <si>
    <t>Aantal CLB's per provincie en soort inrichtende macht + aantal budgettaire fulltime equivalenten</t>
  </si>
  <si>
    <t>Leerlingenvervoer per onderwijsniveau en onderwijsnet</t>
  </si>
  <si>
    <t>Nascholing: evolutie van het nascholingsbudget</t>
  </si>
  <si>
    <t>Nascholing: verdeling kredieten nascholing voor de scholen, nascholing voor de koepels en nascholing op initiatief van de Vlaamse regering</t>
  </si>
  <si>
    <t>Nascholing voor de scholen: evolutie bedrag per voltijdse organieke betrekking</t>
  </si>
  <si>
    <t>2010-2011</t>
  </si>
  <si>
    <r>
      <t>2010</t>
    </r>
    <r>
      <rPr>
        <sz val="8"/>
        <rFont val="Arial"/>
        <family val="2"/>
      </rPr>
      <t xml:space="preserve"> (3)</t>
    </r>
  </si>
  <si>
    <t>2011</t>
  </si>
  <si>
    <r>
      <t xml:space="preserve">  Deeltijds kunstonderwijs</t>
    </r>
    <r>
      <rPr>
        <sz val="8"/>
        <rFont val="Arial"/>
        <family val="2"/>
      </rPr>
      <t xml:space="preserve"> (1)</t>
    </r>
  </si>
  <si>
    <r>
      <t xml:space="preserve">  Centra voor Volwassenenonderwijs</t>
    </r>
    <r>
      <rPr>
        <sz val="8"/>
        <rFont val="Arial"/>
        <family val="2"/>
      </rPr>
      <t xml:space="preserve"> (1)</t>
    </r>
  </si>
  <si>
    <r>
      <t xml:space="preserve">  Centra voor Basiseducatie</t>
    </r>
    <r>
      <rPr>
        <sz val="8"/>
        <rFont val="Arial"/>
        <family val="2"/>
      </rPr>
      <t xml:space="preserve"> (2)</t>
    </r>
  </si>
  <si>
    <r>
      <t xml:space="preserve">  Centra voor Leerlingenbegeleiding</t>
    </r>
    <r>
      <rPr>
        <sz val="8"/>
        <rFont val="Arial"/>
        <family val="2"/>
      </rPr>
      <t xml:space="preserve"> (1)</t>
    </r>
  </si>
  <si>
    <t>Centra voor leerlingenbegeleiding (CLB)</t>
  </si>
  <si>
    <t>(3) In 2009-2010 werd de vroegere opleiding verpleegkunde van de 4de graad omgevormd tot hoger beroepsonderwijs (HBO5 verpleegkunde). HBO5 verpleegkunde behoort niet meer tot het voltijds gewoon secundair onderwijs.</t>
  </si>
  <si>
    <t>Voltijds gewoon secundair onderwijs</t>
  </si>
  <si>
    <t xml:space="preserve">     Dit heeft een daling van het bedrag per voltijdse organieke betrekking tot gevolg.</t>
  </si>
  <si>
    <t>2012</t>
  </si>
  <si>
    <t>2011-2012</t>
  </si>
  <si>
    <t>AANTAL INTERNEN PER NET VAN HET INTERNAAT EN PER ONDERWIJSVORM van het voltijds gewoon secundair onderwijs (1)(2)(4)</t>
  </si>
  <si>
    <t>(1) Een deelnemer is een kandidaat die minstens 1 examen heeft afgelegd.</t>
  </si>
  <si>
    <t>EXAMENCOMMISSIE SECUNDAIR ONDERWIJS</t>
  </si>
  <si>
    <t>EXAMENCOMMISSIE BASISONDERWIJS</t>
  </si>
  <si>
    <t>Land</t>
  </si>
  <si>
    <t>NARIC</t>
  </si>
  <si>
    <t>NARIC-Vlaanderen is verantwoordelijk voor de erkenning van buitenlandse diploma's behorende tot het hoger onderwijs (academische erkenning), hoger beroepsonderwijs, volwassenenonderwijs, secundair onderwijs en voor de professionele erkenning voor EER-leerkrachten. Daarnaast maakt NARIC-Vlaanderen ook attesten op voor houders van een Vlaams diploma die in het buitenland willen gaan werken of studeren.</t>
  </si>
  <si>
    <t>3de graad</t>
  </si>
  <si>
    <t>2013</t>
  </si>
  <si>
    <t>2012-2013</t>
  </si>
  <si>
    <t>Nederland</t>
  </si>
  <si>
    <t>Marokko</t>
  </si>
  <si>
    <t>Rusland</t>
  </si>
  <si>
    <t>Roemenië</t>
  </si>
  <si>
    <t>Polen</t>
  </si>
  <si>
    <t>Aantal deelnemers</t>
  </si>
  <si>
    <t>(2) De gegevens naar provincie betreffen de provincie waar de examenscholen gelegen zijn.</t>
  </si>
  <si>
    <t>Aantal geslaagden</t>
  </si>
  <si>
    <t>(5) De middelen voor bedrijfsstages zijn aan de kredieten voor nascholing van het secundair onderwijs toegevoegd.</t>
  </si>
  <si>
    <t xml:space="preserve">     Dit heeft een stijging van het bedrag per voltijdse organieke betrekking tot gevolg.</t>
  </si>
  <si>
    <t>2013 (5)</t>
  </si>
  <si>
    <t>2013-2014</t>
  </si>
  <si>
    <t>2014</t>
  </si>
  <si>
    <t>Secundair onderwijs: niveaugelijkwaardigheid</t>
  </si>
  <si>
    <t>Secundair onderwijs: volledige gelijkwaardigheid</t>
  </si>
  <si>
    <t>Attesten</t>
  </si>
  <si>
    <t>Professionele erkenningen</t>
  </si>
  <si>
    <t>Doorverwijzen/Afwijzen</t>
  </si>
  <si>
    <t>Wettelijke precedenten</t>
  </si>
  <si>
    <t>Procedure</t>
  </si>
  <si>
    <t>Positief (2)</t>
  </si>
  <si>
    <t>Negatief (3)</t>
  </si>
  <si>
    <t>Andere (4)</t>
  </si>
  <si>
    <t>(1) Een dossier moet volledig zijn vooraleer er een eindbeslissing genomen kan worden. Onvolledige dossiers worden daarom buiten beschouwing gelaten.</t>
  </si>
  <si>
    <t>(2) Betrokkene krijgt de gelijkwaardigheid die gevraagd werd of waarvoor het dossier initieel onderzocht werd.</t>
  </si>
  <si>
    <t>(3) Bij een negatieve beslissing wordt er geen gelijkwaardigheid verleend.</t>
  </si>
  <si>
    <t>(4)  Een ‘Andere’ beslissing betreft een gelijkschakeling met een ander studiebewijs of graad dan initieel aangevraagd of onderzocht werd . Iemand vraagt bijvoorbeeld een gelijkwaardigheid met een master maar krijgt een gelijkwaardigheid met een bachelor.</t>
  </si>
  <si>
    <t>Irak</t>
  </si>
  <si>
    <t>Oekraïne</t>
  </si>
  <si>
    <t>Syrië</t>
  </si>
  <si>
    <t>Per graad</t>
  </si>
  <si>
    <t>Geslaagd</t>
  </si>
  <si>
    <t>Niet geslaagd</t>
  </si>
  <si>
    <t>% geslaagd</t>
  </si>
  <si>
    <t>1ste graad</t>
  </si>
  <si>
    <t>2de graad</t>
  </si>
  <si>
    <t>Per onderwijsvorm</t>
  </si>
  <si>
    <t>2014-2015</t>
  </si>
  <si>
    <t>Registraties</t>
  </si>
  <si>
    <t>Inschrijvingen</t>
  </si>
  <si>
    <t>Deelnemers</t>
  </si>
  <si>
    <t>Man</t>
  </si>
  <si>
    <t>Vrouw</t>
  </si>
  <si>
    <t>Wanneer we het slaagpercentage per afgelegd examen per onderwijsvorm bekijken, zien we dat het hoogste percentage in het bso werd behaald, gevolgd door kso en tso. In de onderwijsvorm aso slaagde men voor iets meer dan de helft van de afgelegde examens.</t>
  </si>
  <si>
    <t>Voor de volledige Examencommissie</t>
  </si>
  <si>
    <t>Aantal examens</t>
  </si>
  <si>
    <t>Graad</t>
  </si>
  <si>
    <t>Onderwijsvorm</t>
  </si>
  <si>
    <t>getuigschriften 1ste graad</t>
  </si>
  <si>
    <t>getuigschriften 2de graad</t>
  </si>
  <si>
    <t>diploma’s secundair onderwijs</t>
  </si>
  <si>
    <t>aantal</t>
  </si>
  <si>
    <t>Studiebewijs</t>
  </si>
  <si>
    <t>(4) Als gevolg van de in 2015 doorgevoerde besparingsoefening, werden de nascholingsmiddelen met ongeveer 10% beperkt.</t>
  </si>
  <si>
    <r>
      <t xml:space="preserve">2015 </t>
    </r>
    <r>
      <rPr>
        <sz val="8"/>
        <rFont val="Arial"/>
        <family val="2"/>
      </rPr>
      <t>(4)</t>
    </r>
  </si>
  <si>
    <t>Aantal centra per provincie en soort schoolbestuur</t>
  </si>
  <si>
    <t>2016</t>
  </si>
  <si>
    <t>1*</t>
  </si>
  <si>
    <t>Per graad lag het slaagpercentage in de 1ste graad hoger dan gemiddeld, in de 2de graad en de 3de graad was het slaagpercentage ongeveer even hoog.</t>
  </si>
  <si>
    <t>NIVEAUOVERSCHRIJDENDE GEGEVENS</t>
  </si>
  <si>
    <t>MACHTIGINGEN EN SUBSIDIES VOOR INFRASTRUCTUUR IN HET ONDERWIJS</t>
  </si>
  <si>
    <t>Machtigingen leerplichtonderwijs (in euro) (1)</t>
  </si>
  <si>
    <t>Kalenderjaar</t>
  </si>
  <si>
    <t>Onderwijsniveau</t>
  </si>
  <si>
    <t>Gewoon basisonderwijs</t>
  </si>
  <si>
    <t>Gewoon secundair onderwijs</t>
  </si>
  <si>
    <t>Buitengewoon basisonderwijs</t>
  </si>
  <si>
    <t>Internaat</t>
  </si>
  <si>
    <t>(1) Leerplichtonderwijs: Het verschil tussen het machtigingsbedrag en de besteding aan goedgekeurde subsidies is te verklaren door de toepassing van het vastleggingspercentage.</t>
  </si>
  <si>
    <t>Universiteiten (2)</t>
  </si>
  <si>
    <t>Investeringsubsidies</t>
  </si>
  <si>
    <t>Investeringsmachtigingen (4)</t>
  </si>
  <si>
    <t>Totaal universiteiten</t>
  </si>
  <si>
    <t>Hogescholen (3)</t>
  </si>
  <si>
    <t>Totaal Investeringsmachtigingen (5) :</t>
  </si>
  <si>
    <t>Vrije gesubsidieerde hogescholen</t>
  </si>
  <si>
    <t>Publiekrechtelijke hogescholen</t>
  </si>
  <si>
    <t>Eigenaarsonderhoud hogescholen</t>
  </si>
  <si>
    <t>Totaal hogescholen</t>
  </si>
  <si>
    <t>(2) Inclusief de investeringssubsidies ten aanzien van het Instituut voor Tropische Geneeskunde.</t>
  </si>
  <si>
    <t xml:space="preserve">(3) Vanaf 2015 worden de investeringskredieten voor de hogescholen niet meer via AGIOn maar door AHOVOKS toegekend.  </t>
  </si>
  <si>
    <t xml:space="preserve">(4) Vanaf 2015 wordt in het kader van de integratie van de academische hogeschoolopleidingen in de universiteiten een deel van de investeringskredieten van de hogescholen overgeheveld naar de universiteiten. </t>
  </si>
  <si>
    <t>(5) AHOVOKS maakt enkel nog de budgettaire opsplitsing tussen 'vrije gesubsidieerde instellingen' enerzijds en 'publiekrechtelijke instellingen' anderzijds.</t>
  </si>
  <si>
    <t>Machtigingen: kredieten die in de Vlaamse begroting worden ingeschreven en waarvoor engagementen voor infrastructuurdossiers aangegaan mogen worden.</t>
  </si>
  <si>
    <t>Machtigingen en subsidies voor infrastructuur in het onderwijs</t>
  </si>
  <si>
    <t>Examencommissie basisonderwijs en Examencommissie secundair onderwijs: deelnemers en resultaten in 2016</t>
  </si>
  <si>
    <t>NARIC: aantal aanvragen in 2016</t>
  </si>
  <si>
    <t>16_nivover_01</t>
  </si>
  <si>
    <t>16_nivover_02</t>
  </si>
  <si>
    <t>16_nivover_03</t>
  </si>
  <si>
    <t>16_nivover_04</t>
  </si>
  <si>
    <t>16_nivover_05</t>
  </si>
  <si>
    <t>16_nivover_07</t>
  </si>
  <si>
    <t>16_nivover_08</t>
  </si>
  <si>
    <t>16_nivover_09</t>
  </si>
  <si>
    <t>16_nivover_10</t>
  </si>
  <si>
    <t>16_nivover_11</t>
  </si>
  <si>
    <t>16_nivover_12</t>
  </si>
  <si>
    <t>16_nivover_13</t>
  </si>
  <si>
    <t>Schooljaar 2016-2017</t>
  </si>
  <si>
    <t>2015-2016</t>
  </si>
  <si>
    <t>Aantal budgettaire fulltime-equivalenten in januari 2017 (1)</t>
  </si>
  <si>
    <t>VERDELING KREDIETEN NASCHOLING VOOR DE SCHOLEN - 2017  (in EUR) (1)</t>
  </si>
  <si>
    <t>VERDELING KREDIETEN NASCHOLING VOOR DE KOEPELS - 2017 (in EUR)</t>
  </si>
  <si>
    <t>VERDELING KREDIETEN NASCHOLING OP INITIATIEF VAN DE VLAAMSE REGERING - 2017 (in EUR)</t>
  </si>
  <si>
    <t>Aantal deelnemers voor het behalen van een getuigschrift basisonderwijs en aantal geslaagden per provincie in 2016 (1)(2)</t>
  </si>
  <si>
    <t>Aantal registraties, inschrijvingen en deelnemers in 2016</t>
  </si>
  <si>
    <t xml:space="preserve">Bovenstaande cijfers geven weer hoeveel unieke kandidaten zich in 2016 effectief hebben ingeschreven voor een studierichting en hiervoor hebben betaald (inschrijvingen) nadat zij werden geregistreerd (registraties) op een infosessie. </t>
  </si>
  <si>
    <t>Slaagpercentage per graad en onderwijsvorm in 2016</t>
  </si>
  <si>
    <t>Uitgereikte studiebewijzen in 2016</t>
  </si>
  <si>
    <t>Investeringskredieten hoger onderwijs 2016 (in euro)</t>
  </si>
  <si>
    <t>Overzicht aantal aanvragen in 2016</t>
  </si>
  <si>
    <r>
      <t>Overzicht aantal beslissingen in 2016</t>
    </r>
    <r>
      <rPr>
        <b/>
        <sz val="14"/>
        <rFont val="Calibri"/>
        <family val="2"/>
      </rPr>
      <t xml:space="preserve"> </t>
    </r>
    <r>
      <rPr>
        <sz val="11"/>
        <rFont val="Calibri"/>
        <family val="2"/>
      </rPr>
      <t>(1)</t>
    </r>
  </si>
  <si>
    <t>Overzicht top 10 landen aanvragers 2016</t>
  </si>
  <si>
    <t>Algemene gelijkwaardigheid</t>
  </si>
  <si>
    <t>Secundair Onderwijs: niveaugelijkwaardigheid</t>
  </si>
  <si>
    <t>Secundair Onderwijs: volledige gelijkwaardigheid</t>
  </si>
  <si>
    <t>België</t>
  </si>
  <si>
    <t>Duitsland</t>
  </si>
  <si>
    <t>(2) Volgende leerlingen werden niet in de statistieken opgenomen: 51 studenten van het hogescholenonderwijs, 16 studenten van het universitair onderwijs en 24 studenten van de Europese hogescholen.</t>
  </si>
  <si>
    <t>2010</t>
  </si>
  <si>
    <t>2004</t>
  </si>
  <si>
    <t>In 2016 waren er 5.371 unieke deelnemers aan minstens één examen bij de Examencommissie (deelnemers). Dit cijfer is hoger dan het aantal inschrijvingen: de kandidaten die voor 2016 inschreven, maar nog niet afstudeerden worden hier ook weergegeven.</t>
  </si>
  <si>
    <t>Van alle individuele examens die door de Examencommissie werden afgenomen, waren er 67% waarop de kandidaat minstens 50% van de punten behaalde.</t>
  </si>
  <si>
    <t>Goedgekeurde infrastructuurmiddelen in het leerplichtonderwijs in 2016 naar onderwijsniveau (in euro) (1)</t>
  </si>
  <si>
    <t>(6) Het deeltje “historisch encours” dat in 2016 uitbetaald werd aan de hogescholen (5.000.000 euro)  is niet meegenomen in de cijfers 2016 aangezien deze al eerder in de begroting zijn opgenomen indertijd bij AGIOn.</t>
  </si>
  <si>
    <r>
      <rPr>
        <b/>
        <sz val="11"/>
        <color indexed="8"/>
        <rFont val="Calibri"/>
        <family val="2"/>
      </rPr>
      <t>2016</t>
    </r>
    <r>
      <rPr>
        <sz val="11"/>
        <color indexed="8"/>
        <rFont val="Calibri"/>
        <family val="2"/>
      </rPr>
      <t xml:space="preserve"> (6)</t>
    </r>
  </si>
  <si>
    <t>142.184,00</t>
  </si>
  <si>
    <t>101.709,00</t>
  </si>
  <si>
    <t>174.107,00</t>
  </si>
  <si>
    <t>418.000,00</t>
  </si>
  <si>
    <t>28.000,00</t>
  </si>
  <si>
    <t>2003</t>
  </si>
  <si>
    <t>2002</t>
  </si>
  <si>
    <t>2001</t>
  </si>
  <si>
    <t>2000</t>
  </si>
  <si>
    <t>1999</t>
  </si>
  <si>
    <t>1998</t>
  </si>
  <si>
    <t>1997</t>
  </si>
  <si>
    <t>1996</t>
  </si>
  <si>
    <t>1995</t>
  </si>
  <si>
    <t>1994</t>
  </si>
  <si>
    <t>1993</t>
  </si>
  <si>
    <t>1992</t>
  </si>
  <si>
    <t>1991</t>
  </si>
  <si>
    <t>1990</t>
  </si>
  <si>
    <t>1989</t>
  </si>
  <si>
    <t>1988</t>
  </si>
  <si>
    <t>1987</t>
  </si>
  <si>
    <t>1985</t>
  </si>
  <si>
    <t>1981</t>
  </si>
  <si>
    <t>1975</t>
  </si>
  <si>
    <t>1970</t>
  </si>
  <si>
    <t>1968</t>
  </si>
  <si>
    <t>1965</t>
  </si>
  <si>
    <t>1959</t>
  </si>
  <si>
    <t>Hoger onderwijs: niveaugelijkwaardigheid</t>
  </si>
  <si>
    <t>Hoger onderwijs: volledige gelijkwaardigheid</t>
  </si>
  <si>
    <t>Voor de overige procedures (Algemene gelijkwaardigheid, Hoger beroepsonderwijs, Volwassenenonderwijs, Attesten, Professionele erkenningen en Wettelijke precedenten) zijn geen cijfers meer beschikbaar.</t>
  </si>
  <si>
    <t>Ondersteuning in scholen en competentieontwikkeling van personeelsleden in het kader van de implementatie van het decreet van 21 maart 2014 betreffende maatregelen voor leerlingen met specifieke onderwijsbehoeften ('M-decreet')</t>
  </si>
  <si>
    <t>2017</t>
  </si>
  <si>
    <t>DEELNEMERS EN RESULTATEN IN 2016</t>
  </si>
  <si>
    <t>16_nivover_06</t>
  </si>
  <si>
    <t>Aanvraagjaar 2016-2017</t>
  </si>
  <si>
    <t>SCHOOL- EN STUDIETOELAGEN PER ONDERWIJSNIVEAU (1)</t>
  </si>
  <si>
    <t>Aanvraagjaar 2016-2017 - toestand op 14 december 2017</t>
  </si>
  <si>
    <t>Toegekend</t>
  </si>
  <si>
    <t>Geweigerd</t>
  </si>
  <si>
    <t>Andere (3)</t>
  </si>
  <si>
    <t xml:space="preserve">Gemiddelde </t>
  </si>
  <si>
    <t>aanvragen</t>
  </si>
  <si>
    <t xml:space="preserve">om financiële </t>
  </si>
  <si>
    <t>toelage</t>
  </si>
  <si>
    <t>of andere reden (2)</t>
  </si>
  <si>
    <t>Kleuteronderwijs</t>
  </si>
  <si>
    <t>Lager onderwijs</t>
  </si>
  <si>
    <t>- Voltijds secundair onderwijs</t>
  </si>
  <si>
    <t>- Deeltijds secundair onderwijs</t>
  </si>
  <si>
    <t>HBO5 Verpleegkunde</t>
  </si>
  <si>
    <t>Syntra</t>
  </si>
  <si>
    <t>Hoger onderwijs</t>
  </si>
  <si>
    <t>- Hogescholen</t>
  </si>
  <si>
    <t>- Universiteiten</t>
  </si>
  <si>
    <t>- Niet gekend (4)</t>
  </si>
  <si>
    <t>(1) Schooltoelagen worden toegekend aan leerlingen van het basis- en secundair onderwijs; studietoelagen worden toegekend aan de studenten van het hoger onderwijs.</t>
  </si>
  <si>
    <t>(2) Een weigering om andere dan financiële redenen is meestal om pedagogische redenen.</t>
  </si>
  <si>
    <t>(3) Andere: aanvragen in beraad, in wacht, te laat ingediend, enz…</t>
  </si>
  <si>
    <t>(4) Het onderwijstype is niet gekend. Dit komt o.m. voor als de student in het buitenland of in een andere gemeenschap studeert.</t>
  </si>
  <si>
    <t>Nota:</t>
  </si>
  <si>
    <t>Bovenstaande cijfergegevens zijn nog niet definitief aangezien er voor school- en academiejaar 2016-2017 nog dossiers in beraad staan, waardoor dit aantal nog kan stijgen.</t>
  </si>
  <si>
    <t xml:space="preserve">Dossiers ‘in beraad’ zijn dossiers waarvoor er nog bijkomende informatie wordt opgevraagd aan de burger om het aanvraagdossier verder te kunnen afhandelen. </t>
  </si>
  <si>
    <t>Deze bijkomende informatie kan o.m. zijn: huurcontract van de student, bewijs van betaling van alimentatiegelden,…</t>
  </si>
  <si>
    <t>De burger kan zijn aanvraagdossier nog vervolledigen t.e.m. 31/12/2017.</t>
  </si>
  <si>
    <t>School- en studietoelagen aanvraagjaar 2016-2017: aantal aanvragen, aantal toegekend, bedrag toegekend</t>
  </si>
  <si>
    <t>(1) Gegevens van internaten die gedurende twee schooljaren minder dan 30 internen hebben, worden niet opgenomen in deze tabellen, aangezien ze het daaropvolgende schooljaar niet subsidieerbaar of financierbaar zijn (zie omzendbrief SO 17 van 20/08/1992).</t>
  </si>
  <si>
    <t>INTERNATEN PER NET (1)</t>
  </si>
  <si>
    <t>(1) Gegevens van internaten die gedurende twee schooljaren minder dan 30 internen hebben, worden niet opgenomen in deze tabellen, aangezien ze het daaropvolgende schooljaar niet subsidieerbaar of financierbaar zijn (zie  omzendbrief SO 17 van 20/08/1992).</t>
  </si>
  <si>
    <t xml:space="preserve"> Zij komen enkel nog in aanmerking voor de instandhouding van de internaten.</t>
  </si>
  <si>
    <t xml:space="preserve"> Ze zijn dus niet opgenomen in deze tabel.</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</si>
</sst>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quot;EUR&quot;;\-#,##0.00\ &quot;EUR&quot;"/>
    <numFmt numFmtId="173" formatCode="_-* #,##0.00\ _E_U_R_-;\-* #,##0.00\ _E_U_R_-;_-* &quot;-&quot;??\ _E_U_R_-;_-@_-"/>
    <numFmt numFmtId="174" formatCode="#,##0;0;&quot;-&quot;"/>
    <numFmt numFmtId="175" formatCode="#,##0;;&quot;-&quot;"/>
    <numFmt numFmtId="176" formatCode="#,##0.0"/>
    <numFmt numFmtId="177" formatCode="#,##0.00_ ;\-#,##0.00\ "/>
    <numFmt numFmtId="178" formatCode="#,##0;\-0;&quot;-&quot;&quot; BF&quot;"/>
    <numFmt numFmtId="179" formatCode="#,##0&quot; BEF&quot;;\-#,##0&quot; BEF&quot;"/>
    <numFmt numFmtId="180" formatCode="0.0"/>
    <numFmt numFmtId="181" formatCode="0.0%"/>
    <numFmt numFmtId="182" formatCode="0.000%"/>
    <numFmt numFmtId="183" formatCode="0.0000%"/>
    <numFmt numFmtId="184" formatCode="0.000000"/>
    <numFmt numFmtId="185" formatCode="&quot;£&quot;#,##0;[Red]\-&quot;£&quot;#,##0"/>
    <numFmt numFmtId="186" formatCode="&quot;£&quot;#,##0.00;[Red]\-&quot;£&quot;#,##0.00"/>
    <numFmt numFmtId="187" formatCode="#,##0.00;0.00;&quot;-&quot;"/>
    <numFmt numFmtId="188" formatCode="#,##0_ ;[Red]\-#,##0\ "/>
    <numFmt numFmtId="189" formatCode="#,##0_ ;[Red]\-#,##0\ ;\ ;@"/>
    <numFmt numFmtId="190" formatCode="[$EUR]\ #,##0.00"/>
    <numFmt numFmtId="191" formatCode="_ * #,##0_ ;_ * \-#,##0_ ;_ * &quot;-&quot;??_ ;_ @_ "/>
    <numFmt numFmtId="192" formatCode="&quot;Ja&quot;;&quot;Ja&quot;;&quot;Nee&quot;"/>
    <numFmt numFmtId="193" formatCode="&quot;Waar&quot;;&quot;Waar&quot;;&quot;Onwaar&quot;"/>
    <numFmt numFmtId="194" formatCode="&quot;Aan&quot;;&quot;Aan&quot;;&quot;Uit&quot;"/>
    <numFmt numFmtId="195" formatCode="[$€-2]\ #.##000_);[Red]\([$€-2]\ #.##000\)"/>
    <numFmt numFmtId="196" formatCode="&quot;€&quot;\ #,##0.00"/>
  </numFmts>
  <fonts count="87">
    <font>
      <sz val="10"/>
      <name val="Arial"/>
      <family val="0"/>
    </font>
    <font>
      <sz val="11"/>
      <color indexed="8"/>
      <name val="Calibri"/>
      <family val="2"/>
    </font>
    <font>
      <b/>
      <sz val="10"/>
      <name val="Arial"/>
      <family val="2"/>
    </font>
    <font>
      <b/>
      <sz val="10"/>
      <color indexed="12"/>
      <name val="Arial"/>
      <family val="2"/>
    </font>
    <font>
      <sz val="9"/>
      <name val="Arial"/>
      <family val="2"/>
    </font>
    <font>
      <sz val="10"/>
      <name val="Times New Roman"/>
      <family val="1"/>
    </font>
    <font>
      <sz val="10"/>
      <name val="Helv"/>
      <family val="0"/>
    </font>
    <font>
      <sz val="8"/>
      <name val="Arial"/>
      <family val="2"/>
    </font>
    <font>
      <b/>
      <sz val="9"/>
      <name val="Arial"/>
      <family val="2"/>
    </font>
    <font>
      <sz val="9"/>
      <name val="Helv"/>
      <family val="0"/>
    </font>
    <font>
      <sz val="10"/>
      <name val="Optimum"/>
      <family val="0"/>
    </font>
    <font>
      <sz val="10"/>
      <name val="MS Sans Serif"/>
      <family val="2"/>
    </font>
    <font>
      <u val="single"/>
      <sz val="10"/>
      <color indexed="36"/>
      <name val="Helvetica"/>
      <family val="0"/>
    </font>
    <font>
      <sz val="10"/>
      <name val="Helvetica"/>
      <family val="0"/>
    </font>
    <font>
      <sz val="8"/>
      <color indexed="9"/>
      <name val="Arial"/>
      <family val="2"/>
    </font>
    <font>
      <b/>
      <sz val="12"/>
      <name val="Helvetica"/>
      <family val="2"/>
    </font>
    <font>
      <sz val="10"/>
      <color indexed="10"/>
      <name val="Arial"/>
      <family val="2"/>
    </font>
    <font>
      <sz val="10"/>
      <color indexed="8"/>
      <name val="Arial"/>
      <family val="2"/>
    </font>
    <font>
      <sz val="8"/>
      <color indexed="8"/>
      <name val="Arial"/>
      <family val="2"/>
    </font>
    <font>
      <b/>
      <sz val="10"/>
      <color indexed="10"/>
      <name val="Arial"/>
      <family val="2"/>
    </font>
    <font>
      <b/>
      <sz val="9"/>
      <color indexed="10"/>
      <name val="Arial"/>
      <family val="2"/>
    </font>
    <font>
      <b/>
      <sz val="12"/>
      <color indexed="10"/>
      <name val="Arial"/>
      <family val="2"/>
    </font>
    <font>
      <sz val="10"/>
      <color indexed="18"/>
      <name val="Arial"/>
      <family val="2"/>
    </font>
    <font>
      <b/>
      <sz val="14"/>
      <color indexed="10"/>
      <name val="Arial"/>
      <family val="2"/>
    </font>
    <font>
      <b/>
      <sz val="12"/>
      <name val="Arial"/>
      <family val="2"/>
    </font>
    <font>
      <sz val="11"/>
      <name val="Calibri"/>
      <family val="2"/>
    </font>
    <font>
      <b/>
      <sz val="14"/>
      <name val="Calibri"/>
      <family val="2"/>
    </font>
    <font>
      <b/>
      <sz val="12"/>
      <name val="Calibri"/>
      <family val="2"/>
    </font>
    <font>
      <b/>
      <sz val="11"/>
      <color indexed="8"/>
      <name val="Calibri"/>
      <family val="2"/>
    </font>
    <font>
      <b/>
      <sz val="11"/>
      <name val="Arial"/>
      <family val="2"/>
    </font>
    <font>
      <b/>
      <sz val="10"/>
      <color indexed="8"/>
      <name val="Arial"/>
      <family val="2"/>
    </font>
    <font>
      <u val="single"/>
      <sz val="10"/>
      <name val="Arial"/>
      <family val="2"/>
    </font>
    <font>
      <sz val="9"/>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i/>
      <sz val="11"/>
      <color indexed="8"/>
      <name val="Calibri"/>
      <family val="2"/>
    </font>
    <font>
      <sz val="10"/>
      <color indexed="8"/>
      <name val="Calibri"/>
      <family val="2"/>
    </font>
    <font>
      <sz val="10"/>
      <name val="Calibri"/>
      <family val="2"/>
    </font>
    <font>
      <b/>
      <sz val="11"/>
      <name val="Calibri"/>
      <family val="2"/>
    </font>
    <font>
      <sz val="9"/>
      <color indexed="10"/>
      <name val="Arial"/>
      <family val="2"/>
    </font>
    <font>
      <b/>
      <sz val="12"/>
      <color indexed="8"/>
      <name val="Calibri"/>
      <family val="2"/>
    </font>
    <font>
      <sz val="10"/>
      <color indexed="8"/>
      <name val="Helv"/>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i/>
      <sz val="11"/>
      <color theme="1"/>
      <name val="Calibri"/>
      <family val="2"/>
    </font>
    <font>
      <sz val="10"/>
      <color theme="1"/>
      <name val="Calibri"/>
      <family val="2"/>
    </font>
    <font>
      <sz val="9"/>
      <color rgb="FFFF0000"/>
      <name val="Arial"/>
      <family val="2"/>
    </font>
    <font>
      <sz val="11"/>
      <color rgb="FF000000"/>
      <name val="Calibri"/>
      <family val="2"/>
    </font>
    <font>
      <b/>
      <sz val="11"/>
      <color rgb="FF000000"/>
      <name val="Calibri"/>
      <family val="2"/>
    </font>
    <font>
      <b/>
      <sz val="10"/>
      <color theme="1"/>
      <name val="Arial"/>
      <family val="2"/>
    </font>
    <font>
      <sz val="10"/>
      <color rgb="FF000000"/>
      <name val="Arial"/>
      <family val="2"/>
    </font>
    <font>
      <b/>
      <sz val="10"/>
      <color rgb="FF000000"/>
      <name val="Arial"/>
      <family val="2"/>
    </font>
    <font>
      <sz val="10"/>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rgb="FFF5F5F5"/>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medium"/>
      <bottom/>
    </border>
    <border>
      <left style="thin"/>
      <right style="thin"/>
      <top/>
      <bottom/>
    </border>
    <border>
      <left/>
      <right/>
      <top/>
      <bottom style="thin"/>
    </border>
    <border>
      <left style="thin"/>
      <right style="thin"/>
      <top/>
      <bottom style="thin"/>
    </border>
    <border>
      <left style="thin"/>
      <right/>
      <top style="medium"/>
      <bottom/>
    </border>
    <border>
      <left/>
      <right style="thin"/>
      <top style="medium"/>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style="medium"/>
      <bottom style="thin"/>
    </border>
    <border>
      <left/>
      <right style="medium"/>
      <top style="medium"/>
      <bottom/>
    </border>
    <border>
      <left/>
      <right style="thin"/>
      <top style="medium"/>
      <bottom style="thin"/>
    </border>
    <border>
      <left/>
      <right style="thin">
        <color indexed="8"/>
      </right>
      <top/>
      <bottom/>
    </border>
    <border>
      <left/>
      <right style="thin">
        <color indexed="8"/>
      </right>
      <top style="medium"/>
      <bottom style="thin"/>
    </border>
    <border>
      <left/>
      <right/>
      <top style="medium"/>
      <bottom style="thin"/>
    </border>
    <border>
      <left style="thin"/>
      <right style="thin"/>
      <top style="medium"/>
      <bottom style="thin"/>
    </border>
    <border>
      <left/>
      <right/>
      <top style="thin"/>
      <bottom/>
    </border>
    <border>
      <left style="thin"/>
      <right style="thin"/>
      <top style="thin"/>
      <bottom/>
    </border>
    <border>
      <left/>
      <right style="thin"/>
      <top style="thin"/>
      <bottom/>
    </border>
    <border>
      <left/>
      <right style="thin"/>
      <top/>
      <bottom/>
    </border>
    <border>
      <left style="thin"/>
      <right/>
      <top/>
      <bottom style="thin"/>
    </border>
    <border>
      <left/>
      <right/>
      <top style="thin">
        <color indexed="8"/>
      </top>
      <bottom/>
    </border>
    <border>
      <left style="thin">
        <color indexed="8"/>
      </left>
      <right/>
      <top style="thin">
        <color indexed="8"/>
      </top>
      <bottom/>
    </border>
    <border>
      <left style="thin">
        <color indexed="8"/>
      </left>
      <right/>
      <top/>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right/>
      <top style="medium">
        <color indexed="8"/>
      </top>
      <bottom/>
    </border>
    <border>
      <left/>
      <right/>
      <top/>
      <bottom style="thin">
        <color indexed="8"/>
      </bottom>
    </border>
    <border>
      <left/>
      <right style="thin"/>
      <top/>
      <bottom style="thin"/>
    </border>
    <border>
      <left style="thin"/>
      <right style="thin">
        <color indexed="8"/>
      </right>
      <top style="medium">
        <color indexed="8"/>
      </top>
      <bottom style="thin">
        <color indexed="8"/>
      </bottom>
    </border>
    <border>
      <left style="thin"/>
      <right style="thin">
        <color indexed="8"/>
      </right>
      <top style="thin">
        <color indexed="8"/>
      </top>
      <bottom/>
    </border>
    <border>
      <left style="thin"/>
      <right style="thin">
        <color indexed="8"/>
      </right>
      <top/>
      <bottom/>
    </border>
    <border>
      <left style="medium"/>
      <right style="medium"/>
      <top style="medium"/>
      <bottom/>
    </border>
    <border>
      <left style="medium"/>
      <right/>
      <top style="medium"/>
      <bottom/>
    </border>
    <border>
      <left style="medium"/>
      <right style="thin"/>
      <top style="medium"/>
      <bottom/>
    </border>
    <border>
      <left style="medium"/>
      <right style="medium"/>
      <top/>
      <bottom/>
    </border>
    <border>
      <left style="medium"/>
      <right/>
      <top/>
      <bottom/>
    </border>
    <border>
      <left style="medium"/>
      <right style="thin"/>
      <top/>
      <bottom/>
    </border>
    <border>
      <left style="medium"/>
      <right style="medium"/>
      <top style="thin"/>
      <bottom/>
    </border>
    <border>
      <left style="medium"/>
      <right/>
      <top style="thin"/>
      <bottom/>
    </border>
    <border>
      <left style="thin"/>
      <right style="medium"/>
      <top style="thin"/>
      <bottom/>
    </border>
    <border>
      <left style="medium"/>
      <right style="thin"/>
      <top style="thin"/>
      <bottom/>
    </border>
    <border>
      <left style="thin"/>
      <right style="medium"/>
      <top/>
      <bottom/>
    </border>
    <border>
      <left style="medium"/>
      <right style="medium"/>
      <top style="thin"/>
      <bottom style="thin"/>
    </border>
    <border>
      <left style="thin"/>
      <right style="medium"/>
      <top style="thin"/>
      <bottom style="thin"/>
    </border>
    <border>
      <left style="medium"/>
      <right style="thin"/>
      <top style="thin"/>
      <bottom style="thin"/>
    </border>
    <border>
      <left/>
      <right style="medium"/>
      <top/>
      <bottom/>
    </border>
    <border>
      <left style="thin">
        <color indexed="22"/>
      </left>
      <right style="thin">
        <color indexed="22"/>
      </right>
      <top style="thin">
        <color indexed="22"/>
      </top>
      <bottom style="thin">
        <color indexed="22"/>
      </bottom>
    </border>
    <border>
      <left style="thin">
        <color indexed="8"/>
      </left>
      <right/>
      <top/>
      <bottom style="thin">
        <color indexed="8"/>
      </bottom>
    </border>
    <border>
      <left style="thin">
        <color indexed="8"/>
      </left>
      <right/>
      <top style="medium">
        <color indexed="8"/>
      </top>
      <bottom/>
    </border>
    <border>
      <left/>
      <right style="thin">
        <color indexed="8"/>
      </right>
      <top style="medium">
        <color indexed="8"/>
      </top>
      <bottom/>
    </border>
    <border>
      <left style="thin"/>
      <right style="medium"/>
      <top style="medium"/>
      <bottom/>
    </border>
    <border>
      <left/>
      <right style="medium"/>
      <top style="thin"/>
      <bottom/>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80" fontId="10" fillId="0" borderId="0" applyFont="0" applyFill="0" applyBorder="0" applyAlignment="0" applyProtection="0"/>
    <xf numFmtId="184" fontId="10" fillId="0" borderId="0" applyFon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7" fillId="0" borderId="2">
      <alignment/>
      <protection/>
    </xf>
    <xf numFmtId="38" fontId="0" fillId="0" borderId="0" applyFont="0" applyFill="0" applyBorder="0" applyAlignment="0" applyProtection="0"/>
    <xf numFmtId="40" fontId="0" fillId="0" borderId="0" applyFont="0" applyFill="0" applyBorder="0" applyAlignment="0" applyProtection="0"/>
    <xf numFmtId="0" fontId="60" fillId="27" borderId="3" applyNumberFormat="0" applyAlignment="0" applyProtection="0"/>
    <xf numFmtId="185" fontId="0" fillId="0" borderId="0" applyFont="0" applyFill="0" applyBorder="0" applyAlignment="0" applyProtection="0"/>
    <xf numFmtId="186" fontId="0" fillId="0" borderId="0" applyFont="0" applyFill="0" applyBorder="0" applyAlignment="0" applyProtection="0"/>
    <xf numFmtId="3" fontId="11" fillId="0" borderId="0" applyFont="0" applyFill="0" applyBorder="0" applyAlignment="0" applyProtection="0"/>
    <xf numFmtId="4" fontId="6" fillId="0" borderId="0" applyFont="0" applyFill="0" applyBorder="0" applyAlignment="0" applyProtection="0"/>
    <xf numFmtId="0" fontId="12" fillId="0" borderId="0" applyNumberFormat="0" applyFill="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3" fontId="7" fillId="1" borderId="5" applyBorder="0">
      <alignment/>
      <protection/>
    </xf>
    <xf numFmtId="0" fontId="64" fillId="0" borderId="0" applyNumberFormat="0" applyFill="0" applyBorder="0" applyAlignment="0" applyProtection="0"/>
    <xf numFmtId="0" fontId="6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57" fillId="0" borderId="0" applyFont="0" applyFill="0" applyBorder="0" applyAlignment="0" applyProtection="0"/>
    <xf numFmtId="173" fontId="0" fillId="0" borderId="0" applyFont="0" applyFill="0" applyBorder="0" applyAlignment="0" applyProtection="0"/>
    <xf numFmtId="176" fontId="11" fillId="0" borderId="0" applyFont="0" applyFill="0" applyBorder="0" applyAlignment="0" applyProtection="0"/>
    <xf numFmtId="2" fontId="11" fillId="0" borderId="0" applyFon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4" fontId="6" fillId="0" borderId="0" applyFont="0" applyFill="0" applyBorder="0" applyAlignment="0" applyProtection="0"/>
    <xf numFmtId="0" fontId="13" fillId="0" borderId="0" applyNumberFormat="0" applyFill="0" applyBorder="0" applyAlignment="0" applyProtection="0"/>
    <xf numFmtId="0" fontId="0" fillId="31" borderId="9" applyNumberFormat="0" applyFont="0" applyAlignment="0" applyProtection="0"/>
    <xf numFmtId="0" fontId="70" fillId="32" borderId="0" applyNumberFormat="0" applyBorder="0" applyAlignment="0" applyProtection="0"/>
    <xf numFmtId="181" fontId="11" fillId="0" borderId="0" applyFont="0" applyFill="0" applyBorder="0" applyAlignment="0" applyProtection="0"/>
    <xf numFmtId="10" fontId="11" fillId="0" borderId="0">
      <alignment/>
      <protection/>
    </xf>
    <xf numFmtId="182" fontId="11" fillId="0" borderId="0" applyFont="0" applyFill="0" applyBorder="0" applyAlignment="0" applyProtection="0"/>
    <xf numFmtId="183"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33" borderId="2">
      <alignment/>
      <protection/>
    </xf>
    <xf numFmtId="0" fontId="57" fillId="0" borderId="0">
      <alignment/>
      <protection/>
    </xf>
    <xf numFmtId="0" fontId="0" fillId="0" borderId="0">
      <alignment/>
      <protection/>
    </xf>
    <xf numFmtId="0" fontId="11" fillId="0" borderId="0">
      <alignment/>
      <protection/>
    </xf>
    <xf numFmtId="0" fontId="5" fillId="0" borderId="0">
      <alignment/>
      <protection/>
    </xf>
    <xf numFmtId="0" fontId="0" fillId="0" borderId="0">
      <alignment/>
      <protection/>
    </xf>
    <xf numFmtId="0" fontId="11" fillId="0" borderId="0">
      <alignment/>
      <protection/>
    </xf>
    <xf numFmtId="0" fontId="0" fillId="0" borderId="0">
      <alignment/>
      <protection/>
    </xf>
    <xf numFmtId="0" fontId="6" fillId="0" borderId="0" applyFont="0" applyFill="0" applyBorder="0" applyAlignment="0" applyProtection="0"/>
    <xf numFmtId="0" fontId="0" fillId="0" borderId="0">
      <alignment/>
      <protection/>
    </xf>
    <xf numFmtId="0" fontId="17" fillId="0" borderId="0">
      <alignment/>
      <protection/>
    </xf>
    <xf numFmtId="0" fontId="6" fillId="0" borderId="0" applyFont="0" applyFill="0" applyBorder="0" applyAlignment="0" applyProtection="0"/>
    <xf numFmtId="3" fontId="14" fillId="34" borderId="2" applyBorder="0">
      <alignment/>
      <protection/>
    </xf>
    <xf numFmtId="0" fontId="71" fillId="0" borderId="0" applyNumberFormat="0" applyFill="0" applyBorder="0" applyAlignment="0" applyProtection="0"/>
    <xf numFmtId="0" fontId="15" fillId="35" borderId="0">
      <alignment horizontal="left"/>
      <protection/>
    </xf>
    <xf numFmtId="0" fontId="72" fillId="0" borderId="10" applyNumberFormat="0" applyFill="0" applyAlignment="0" applyProtection="0"/>
    <xf numFmtId="0" fontId="73"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cellStyleXfs>
  <cellXfs count="704">
    <xf numFmtId="0" fontId="0" fillId="0" borderId="0" xfId="0" applyAlignment="1">
      <alignment/>
    </xf>
    <xf numFmtId="0" fontId="0" fillId="0" borderId="0" xfId="0" applyAlignment="1">
      <alignment horizontal="right"/>
    </xf>
    <xf numFmtId="0" fontId="0" fillId="0" borderId="0" xfId="0" applyBorder="1" applyAlignment="1">
      <alignment/>
    </xf>
    <xf numFmtId="0" fontId="2" fillId="0" borderId="0" xfId="0" applyFont="1" applyBorder="1" applyAlignment="1">
      <alignment/>
    </xf>
    <xf numFmtId="174" fontId="0" fillId="0" borderId="0" xfId="0" applyNumberFormat="1" applyBorder="1" applyAlignment="1">
      <alignment/>
    </xf>
    <xf numFmtId="0" fontId="2" fillId="0" borderId="0" xfId="0" applyFont="1" applyAlignment="1">
      <alignment/>
    </xf>
    <xf numFmtId="0" fontId="2" fillId="0" borderId="0" xfId="0" applyFont="1" applyAlignment="1">
      <alignment horizontal="center"/>
    </xf>
    <xf numFmtId="0" fontId="0" fillId="0" borderId="12" xfId="0" applyBorder="1" applyAlignment="1">
      <alignment/>
    </xf>
    <xf numFmtId="0" fontId="0" fillId="0" borderId="13" xfId="84" applyFont="1" applyBorder="1" applyAlignment="1">
      <alignment horizontal="center"/>
      <protection/>
    </xf>
    <xf numFmtId="0" fontId="0" fillId="0" borderId="12" xfId="84" applyFont="1" applyBorder="1" applyAlignment="1">
      <alignment horizontal="center"/>
      <protection/>
    </xf>
    <xf numFmtId="0" fontId="0" fillId="0" borderId="14" xfId="84" applyFont="1" applyBorder="1" applyAlignment="1">
      <alignment horizontal="center"/>
      <protection/>
    </xf>
    <xf numFmtId="0" fontId="0" fillId="0" borderId="0" xfId="84" applyFont="1" applyBorder="1" applyAlignment="1">
      <alignment horizontal="center"/>
      <protection/>
    </xf>
    <xf numFmtId="0" fontId="0" fillId="0" borderId="15" xfId="0" applyBorder="1" applyAlignment="1">
      <alignment/>
    </xf>
    <xf numFmtId="0" fontId="0" fillId="0" borderId="16" xfId="84" applyFont="1" applyBorder="1" applyAlignment="1">
      <alignment horizontal="center"/>
      <protection/>
    </xf>
    <xf numFmtId="0" fontId="0" fillId="0" borderId="15" xfId="84" applyFont="1" applyBorder="1" applyAlignment="1">
      <alignment horizontal="center"/>
      <protection/>
    </xf>
    <xf numFmtId="0" fontId="2" fillId="0" borderId="0" xfId="84" applyFont="1" applyBorder="1">
      <alignment/>
      <protection/>
    </xf>
    <xf numFmtId="0" fontId="0" fillId="0" borderId="0" xfId="84" applyFont="1">
      <alignment/>
      <protection/>
    </xf>
    <xf numFmtId="0" fontId="2" fillId="0" borderId="0" xfId="84" applyFont="1" applyAlignment="1">
      <alignment horizontal="right"/>
      <protection/>
    </xf>
    <xf numFmtId="0" fontId="2" fillId="0" borderId="0" xfId="84" applyFont="1">
      <alignment/>
      <protection/>
    </xf>
    <xf numFmtId="3" fontId="2" fillId="0" borderId="0" xfId="84" applyNumberFormat="1" applyFont="1" applyBorder="1" applyAlignment="1">
      <alignment horizontal="right"/>
      <protection/>
    </xf>
    <xf numFmtId="3" fontId="7" fillId="0" borderId="0" xfId="84" applyNumberFormat="1" applyFont="1" applyAlignment="1">
      <alignment horizontal="left"/>
      <protection/>
    </xf>
    <xf numFmtId="1" fontId="0" fillId="0" borderId="0" xfId="62" applyNumberFormat="1" applyFont="1" applyAlignment="1">
      <alignment/>
    </xf>
    <xf numFmtId="1" fontId="2" fillId="0" borderId="0" xfId="62" applyNumberFormat="1" applyFont="1" applyAlignment="1">
      <alignment/>
    </xf>
    <xf numFmtId="0" fontId="0" fillId="0" borderId="17"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8" xfId="0" applyNumberFormat="1"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1" fontId="0" fillId="0" borderId="15" xfId="62" applyNumberFormat="1"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20" xfId="91" applyFont="1" applyBorder="1" applyAlignment="1">
      <alignment horizontal="right"/>
    </xf>
    <xf numFmtId="1" fontId="2" fillId="0" borderId="0" xfId="62" applyNumberFormat="1" applyFont="1" applyAlignment="1">
      <alignment horizontal="right"/>
    </xf>
    <xf numFmtId="0" fontId="8" fillId="0" borderId="0" xfId="88" applyFont="1" applyBorder="1" applyAlignment="1">
      <alignment/>
    </xf>
    <xf numFmtId="0" fontId="4" fillId="0" borderId="0" xfId="88" applyFont="1" applyAlignment="1">
      <alignment/>
    </xf>
    <xf numFmtId="0" fontId="4" fillId="0" borderId="0" xfId="88" applyFont="1" applyBorder="1" applyAlignment="1">
      <alignment/>
    </xf>
    <xf numFmtId="0" fontId="4" fillId="0" borderId="0" xfId="88" applyFont="1" applyAlignment="1">
      <alignment/>
    </xf>
    <xf numFmtId="0" fontId="9" fillId="0" borderId="0" xfId="88" applyFont="1" applyAlignment="1">
      <alignment/>
    </xf>
    <xf numFmtId="0" fontId="4" fillId="0" borderId="0" xfId="88" applyFont="1" applyAlignment="1">
      <alignment horizontal="fill"/>
    </xf>
    <xf numFmtId="176" fontId="8" fillId="0" borderId="0" xfId="88" applyNumberFormat="1" applyFont="1" applyAlignment="1">
      <alignment/>
    </xf>
    <xf numFmtId="0" fontId="4" fillId="0" borderId="0" xfId="87" applyFont="1">
      <alignment/>
      <protection/>
    </xf>
    <xf numFmtId="0" fontId="4" fillId="0" borderId="0" xfId="87" applyFont="1" applyBorder="1">
      <alignment/>
      <protection/>
    </xf>
    <xf numFmtId="0" fontId="4" fillId="0" borderId="12" xfId="87" applyFont="1" applyBorder="1" applyAlignment="1">
      <alignment horizontal="centerContinuous" vertical="center"/>
      <protection/>
    </xf>
    <xf numFmtId="0" fontId="4" fillId="0" borderId="0" xfId="87" applyFont="1" applyAlignment="1">
      <alignment vertical="center"/>
      <protection/>
    </xf>
    <xf numFmtId="0" fontId="4" fillId="0" borderId="15" xfId="87" applyFont="1" applyBorder="1" applyAlignment="1">
      <alignment horizontal="left"/>
      <protection/>
    </xf>
    <xf numFmtId="0" fontId="0" fillId="0" borderId="0" xfId="89" applyFont="1" applyFill="1" applyBorder="1">
      <alignment/>
      <protection/>
    </xf>
    <xf numFmtId="0" fontId="0" fillId="0" borderId="0" xfId="89" applyFont="1" applyFill="1">
      <alignment/>
      <protection/>
    </xf>
    <xf numFmtId="0" fontId="0" fillId="0" borderId="22" xfId="89" applyFont="1" applyFill="1" applyBorder="1">
      <alignment/>
      <protection/>
    </xf>
    <xf numFmtId="0" fontId="2" fillId="0" borderId="0" xfId="89" applyFont="1" applyFill="1" applyBorder="1" applyAlignment="1">
      <alignment horizontal="right"/>
      <protection/>
    </xf>
    <xf numFmtId="0" fontId="2" fillId="0" borderId="0" xfId="89" applyFont="1" applyFill="1" applyBorder="1">
      <alignment/>
      <protection/>
    </xf>
    <xf numFmtId="0" fontId="2" fillId="0" borderId="0" xfId="89" applyFont="1" applyFill="1">
      <alignment/>
      <protection/>
    </xf>
    <xf numFmtId="0" fontId="0" fillId="0" borderId="23" xfId="89" applyFont="1" applyFill="1" applyBorder="1" applyAlignment="1">
      <alignment horizontal="center"/>
      <protection/>
    </xf>
    <xf numFmtId="172" fontId="2" fillId="0" borderId="0" xfId="89" applyNumberFormat="1" applyFont="1" applyFill="1" applyBorder="1" applyAlignment="1">
      <alignment horizontal="right"/>
      <protection/>
    </xf>
    <xf numFmtId="0" fontId="4" fillId="0" borderId="24" xfId="87" applyFont="1" applyBorder="1">
      <alignment/>
      <protection/>
    </xf>
    <xf numFmtId="0" fontId="4" fillId="0" borderId="0" xfId="88" applyFont="1" applyAlignment="1">
      <alignment horizontal="center"/>
    </xf>
    <xf numFmtId="0" fontId="4" fillId="0" borderId="0" xfId="88" applyFont="1" applyFill="1" applyAlignment="1">
      <alignment/>
    </xf>
    <xf numFmtId="4" fontId="4" fillId="0" borderId="0" xfId="88" applyNumberFormat="1" applyFont="1" applyFill="1" applyAlignment="1">
      <alignment/>
    </xf>
    <xf numFmtId="0" fontId="0" fillId="0" borderId="25" xfId="89" applyFont="1" applyFill="1" applyBorder="1" applyAlignment="1">
      <alignment horizontal="center"/>
      <protection/>
    </xf>
    <xf numFmtId="0" fontId="4" fillId="0" borderId="0" xfId="87" applyFont="1" applyFill="1" applyBorder="1">
      <alignment/>
      <protection/>
    </xf>
    <xf numFmtId="0" fontId="4" fillId="0" borderId="0" xfId="87" applyFont="1" applyFill="1" applyBorder="1" applyAlignment="1">
      <alignment horizontal="center"/>
      <protection/>
    </xf>
    <xf numFmtId="0" fontId="2" fillId="0" borderId="0" xfId="89" applyFont="1" applyAlignment="1">
      <alignment horizontal="center"/>
      <protection/>
    </xf>
    <xf numFmtId="174" fontId="4" fillId="0" borderId="0" xfId="87" applyNumberFormat="1" applyFont="1" applyFill="1" applyBorder="1" applyAlignment="1">
      <alignment horizontal="center"/>
      <protection/>
    </xf>
    <xf numFmtId="0" fontId="4" fillId="0" borderId="0" xfId="88" applyFont="1" applyAlignment="1">
      <alignment horizontal="left"/>
    </xf>
    <xf numFmtId="0" fontId="4" fillId="0" borderId="0" xfId="88" applyFont="1" applyBorder="1" applyAlignment="1">
      <alignment horizontal="left"/>
    </xf>
    <xf numFmtId="1" fontId="2" fillId="0" borderId="0" xfId="62" applyNumberFormat="1" applyFont="1" applyBorder="1" applyAlignment="1">
      <alignment horizontal="right"/>
    </xf>
    <xf numFmtId="175" fontId="2" fillId="0" borderId="0" xfId="62" applyNumberFormat="1" applyFont="1" applyBorder="1" applyAlignment="1">
      <alignment/>
    </xf>
    <xf numFmtId="187" fontId="4" fillId="0" borderId="0" xfId="87" applyNumberFormat="1" applyFont="1" applyFill="1" applyBorder="1" applyAlignment="1">
      <alignment horizontal="center"/>
      <protection/>
    </xf>
    <xf numFmtId="188" fontId="2" fillId="0" borderId="26" xfId="0" applyNumberFormat="1" applyFont="1" applyBorder="1" applyAlignment="1">
      <alignment/>
    </xf>
    <xf numFmtId="188" fontId="0" fillId="0" borderId="26" xfId="0" applyNumberFormat="1" applyBorder="1" applyAlignment="1">
      <alignment wrapText="1"/>
    </xf>
    <xf numFmtId="0" fontId="4" fillId="0" borderId="0" xfId="88" applyFont="1" applyFill="1" applyBorder="1" applyAlignment="1">
      <alignment/>
    </xf>
    <xf numFmtId="188" fontId="2" fillId="0" borderId="27" xfId="0" applyNumberFormat="1" applyFont="1" applyBorder="1" applyAlignment="1">
      <alignment horizontal="left" wrapText="1"/>
    </xf>
    <xf numFmtId="0" fontId="0" fillId="0" borderId="0" xfId="0" applyFont="1" applyFill="1" applyAlignment="1">
      <alignment/>
    </xf>
    <xf numFmtId="0" fontId="22" fillId="0" borderId="0" xfId="0" applyFont="1" applyAlignment="1">
      <alignment/>
    </xf>
    <xf numFmtId="0" fontId="20" fillId="0" borderId="0" xfId="87" applyFont="1">
      <alignment/>
      <protection/>
    </xf>
    <xf numFmtId="0" fontId="2" fillId="0" borderId="0" xfId="0" applyFont="1" applyFill="1" applyBorder="1" applyAlignment="1">
      <alignment/>
    </xf>
    <xf numFmtId="0" fontId="2" fillId="0" borderId="0" xfId="89" applyFont="1" applyFill="1" applyAlignment="1">
      <alignment horizontal="center"/>
      <protection/>
    </xf>
    <xf numFmtId="0" fontId="0" fillId="0" borderId="0" xfId="89" applyFont="1" applyFill="1" applyBorder="1" applyAlignment="1">
      <alignment horizontal="centerContinuous"/>
      <protection/>
    </xf>
    <xf numFmtId="0" fontId="2" fillId="0" borderId="0" xfId="89" applyFont="1" applyFill="1" applyBorder="1" applyAlignment="1">
      <alignment horizontal="center"/>
      <protection/>
    </xf>
    <xf numFmtId="0" fontId="2" fillId="0" borderId="0" xfId="89" applyFont="1" applyFill="1" applyBorder="1" applyAlignment="1">
      <alignment vertical="center"/>
      <protection/>
    </xf>
    <xf numFmtId="0" fontId="0" fillId="0" borderId="28" xfId="89" applyFont="1" applyFill="1" applyBorder="1">
      <alignment/>
      <protection/>
    </xf>
    <xf numFmtId="0" fontId="0" fillId="0" borderId="29" xfId="89" applyFont="1" applyFill="1" applyBorder="1" applyAlignment="1">
      <alignment horizontal="center"/>
      <protection/>
    </xf>
    <xf numFmtId="0" fontId="0" fillId="0" borderId="28" xfId="89" applyFont="1" applyFill="1" applyBorder="1" applyAlignment="1">
      <alignment horizontal="center"/>
      <protection/>
    </xf>
    <xf numFmtId="0" fontId="0" fillId="0" borderId="14" xfId="89" applyFont="1" applyFill="1" applyBorder="1">
      <alignment/>
      <protection/>
    </xf>
    <xf numFmtId="4" fontId="2" fillId="0" borderId="0" xfId="89" applyNumberFormat="1" applyFont="1" applyFill="1" applyBorder="1">
      <alignment/>
      <protection/>
    </xf>
    <xf numFmtId="0" fontId="22" fillId="0" borderId="0" xfId="0" applyFont="1" applyFill="1" applyAlignment="1">
      <alignment horizontal="left" indent="8"/>
    </xf>
    <xf numFmtId="0" fontId="4" fillId="0" borderId="0" xfId="88" applyFont="1" applyFill="1" applyBorder="1" applyAlignment="1">
      <alignment horizontal="left"/>
    </xf>
    <xf numFmtId="0" fontId="0" fillId="0" borderId="12" xfId="89" applyFont="1" applyFill="1" applyBorder="1" applyAlignment="1">
      <alignment horizontal="left"/>
      <protection/>
    </xf>
    <xf numFmtId="0" fontId="0" fillId="0" borderId="17" xfId="89" applyFont="1" applyFill="1" applyBorder="1" applyAlignment="1">
      <alignment horizontal="center"/>
      <protection/>
    </xf>
    <xf numFmtId="0" fontId="2" fillId="0" borderId="30" xfId="89" applyFont="1" applyFill="1" applyBorder="1">
      <alignment/>
      <protection/>
    </xf>
    <xf numFmtId="0" fontId="2" fillId="0" borderId="31" xfId="89" applyFont="1" applyFill="1" applyBorder="1" applyAlignment="1">
      <alignment horizontal="right"/>
      <protection/>
    </xf>
    <xf numFmtId="0" fontId="0" fillId="0" borderId="28" xfId="89" applyFont="1" applyFill="1" applyBorder="1" applyAlignment="1">
      <alignment horizontal="left"/>
      <protection/>
    </xf>
    <xf numFmtId="0" fontId="2" fillId="0" borderId="32" xfId="89" applyFont="1" applyFill="1" applyBorder="1" applyAlignment="1">
      <alignment horizontal="right"/>
      <protection/>
    </xf>
    <xf numFmtId="1" fontId="4" fillId="0" borderId="0" xfId="88" applyNumberFormat="1" applyFont="1" applyAlignment="1">
      <alignment horizontal="left" indent="5"/>
    </xf>
    <xf numFmtId="0" fontId="4" fillId="0" borderId="0" xfId="88" applyFont="1" applyAlignment="1">
      <alignment horizontal="left" indent="5"/>
    </xf>
    <xf numFmtId="0" fontId="4" fillId="0" borderId="0" xfId="87" applyFont="1" applyAlignment="1">
      <alignment horizontal="left" indent="5"/>
      <protection/>
    </xf>
    <xf numFmtId="0" fontId="4" fillId="0" borderId="0" xfId="87" applyFont="1" applyBorder="1" applyAlignment="1">
      <alignment horizontal="left" indent="5"/>
      <protection/>
    </xf>
    <xf numFmtId="1" fontId="0" fillId="0" borderId="0" xfId="62" applyNumberFormat="1" applyFont="1" applyFill="1" applyBorder="1" applyAlignment="1">
      <alignment/>
    </xf>
    <xf numFmtId="174" fontId="0" fillId="0" borderId="0" xfId="0" applyNumberFormat="1" applyFill="1" applyAlignment="1">
      <alignment/>
    </xf>
    <xf numFmtId="0" fontId="21" fillId="0" borderId="0" xfId="89" applyFont="1" applyFill="1">
      <alignment/>
      <protection/>
    </xf>
    <xf numFmtId="0" fontId="0" fillId="0" borderId="0" xfId="0" applyFill="1" applyBorder="1" applyAlignment="1">
      <alignment/>
    </xf>
    <xf numFmtId="0" fontId="4" fillId="0" borderId="0" xfId="0" applyFont="1" applyFill="1" applyBorder="1" applyAlignment="1">
      <alignment/>
    </xf>
    <xf numFmtId="2" fontId="4" fillId="0" borderId="0" xfId="87" applyNumberFormat="1" applyFont="1" applyFill="1" applyBorder="1" applyAlignment="1">
      <alignment horizontal="center"/>
      <protection/>
    </xf>
    <xf numFmtId="188" fontId="0" fillId="0" borderId="26" xfId="0" applyNumberFormat="1" applyFont="1" applyBorder="1" applyAlignment="1">
      <alignment wrapText="1"/>
    </xf>
    <xf numFmtId="188" fontId="0" fillId="0" borderId="26" xfId="0" applyNumberFormat="1" applyFont="1" applyFill="1" applyBorder="1" applyAlignment="1">
      <alignment wrapText="1"/>
    </xf>
    <xf numFmtId="0" fontId="0" fillId="0" borderId="0" xfId="0" applyFill="1" applyAlignment="1">
      <alignment/>
    </xf>
    <xf numFmtId="0" fontId="18" fillId="0" borderId="0" xfId="90" applyFont="1" applyFill="1" applyBorder="1" applyAlignment="1">
      <alignment horizontal="right" wrapText="1"/>
      <protection/>
    </xf>
    <xf numFmtId="188" fontId="2" fillId="0" borderId="26" xfId="0" applyNumberFormat="1" applyFont="1" applyFill="1" applyBorder="1" applyAlignment="1">
      <alignment horizontal="right"/>
    </xf>
    <xf numFmtId="0" fontId="4" fillId="0" borderId="0" xfId="87" applyFont="1" applyFill="1">
      <alignment/>
      <protection/>
    </xf>
    <xf numFmtId="4" fontId="0" fillId="0" borderId="14" xfId="89" applyNumberFormat="1" applyFont="1" applyFill="1" applyBorder="1">
      <alignment/>
      <protection/>
    </xf>
    <xf numFmtId="4" fontId="0" fillId="0" borderId="0" xfId="89" applyNumberFormat="1" applyFont="1" applyFill="1" applyBorder="1">
      <alignment/>
      <protection/>
    </xf>
    <xf numFmtId="4" fontId="2" fillId="0" borderId="31" xfId="89" applyNumberFormat="1" applyFont="1" applyFill="1" applyBorder="1">
      <alignment/>
      <protection/>
    </xf>
    <xf numFmtId="4" fontId="2" fillId="0" borderId="30" xfId="89" applyNumberFormat="1" applyFont="1" applyFill="1" applyBorder="1">
      <alignment/>
      <protection/>
    </xf>
    <xf numFmtId="4" fontId="2" fillId="0" borderId="14" xfId="89" applyNumberFormat="1" applyFont="1" applyFill="1" applyBorder="1">
      <alignment/>
      <protection/>
    </xf>
    <xf numFmtId="4" fontId="2" fillId="0" borderId="5" xfId="89" applyNumberFormat="1" applyFont="1" applyFill="1" applyBorder="1">
      <alignment/>
      <protection/>
    </xf>
    <xf numFmtId="0" fontId="0" fillId="0" borderId="33" xfId="89" applyFont="1" applyFill="1" applyBorder="1">
      <alignment/>
      <protection/>
    </xf>
    <xf numFmtId="174" fontId="0" fillId="0" borderId="22" xfId="85" applyNumberFormat="1" applyFont="1" applyFill="1" applyBorder="1" applyAlignment="1">
      <alignment horizontal="center"/>
      <protection/>
    </xf>
    <xf numFmtId="174" fontId="2" fillId="0" borderId="5" xfId="85" applyNumberFormat="1" applyFont="1" applyFill="1" applyBorder="1" applyAlignment="1">
      <alignment horizontal="center"/>
      <protection/>
    </xf>
    <xf numFmtId="174" fontId="0" fillId="0" borderId="22" xfId="85" applyNumberFormat="1" applyFont="1" applyFill="1" applyBorder="1">
      <alignment/>
      <protection/>
    </xf>
    <xf numFmtId="174" fontId="2" fillId="0" borderId="22" xfId="85" applyNumberFormat="1" applyFont="1" applyFill="1" applyBorder="1" applyAlignment="1">
      <alignment horizontal="center"/>
      <protection/>
    </xf>
    <xf numFmtId="174" fontId="2" fillId="0" borderId="0" xfId="85" applyNumberFormat="1" applyFont="1" applyFill="1" applyBorder="1" applyAlignment="1">
      <alignment horizontal="center"/>
      <protection/>
    </xf>
    <xf numFmtId="0" fontId="0" fillId="0" borderId="0" xfId="85" applyFont="1" applyFill="1">
      <alignment/>
      <protection/>
    </xf>
    <xf numFmtId="0" fontId="2" fillId="0" borderId="0" xfId="85" applyFont="1" applyFill="1" applyAlignment="1">
      <alignment horizontal="centerContinuous"/>
      <protection/>
    </xf>
    <xf numFmtId="0" fontId="0" fillId="0" borderId="17" xfId="85" applyFont="1" applyFill="1" applyBorder="1" applyAlignment="1">
      <alignment horizontal="center"/>
      <protection/>
    </xf>
    <xf numFmtId="0" fontId="0" fillId="0" borderId="22" xfId="85" applyFont="1" applyFill="1" applyBorder="1" applyAlignment="1">
      <alignment horizontal="center"/>
      <protection/>
    </xf>
    <xf numFmtId="0" fontId="0" fillId="0" borderId="5" xfId="85" applyFont="1" applyFill="1" applyBorder="1" applyAlignment="1">
      <alignment horizontal="center"/>
      <protection/>
    </xf>
    <xf numFmtId="0" fontId="0" fillId="0" borderId="0" xfId="89" applyFont="1" applyFill="1" applyBorder="1" applyAlignment="1">
      <alignment horizontal="left" vertical="top" wrapText="1"/>
      <protection/>
    </xf>
    <xf numFmtId="0" fontId="0" fillId="0" borderId="0" xfId="88" applyFont="1" applyAlignment="1">
      <alignment/>
    </xf>
    <xf numFmtId="174" fontId="2" fillId="0" borderId="31" xfId="0" applyNumberFormat="1" applyFont="1" applyFill="1" applyBorder="1" applyAlignment="1">
      <alignment horizontal="right"/>
    </xf>
    <xf numFmtId="0" fontId="7" fillId="0" borderId="0" xfId="90" applyFont="1" applyFill="1" applyBorder="1" applyAlignment="1">
      <alignment horizontal="right" wrapText="1"/>
      <protection/>
    </xf>
    <xf numFmtId="0" fontId="72" fillId="0" borderId="0" xfId="0" applyFont="1" applyAlignment="1">
      <alignment/>
    </xf>
    <xf numFmtId="0" fontId="72" fillId="0" borderId="0" xfId="0" applyFont="1" applyAlignment="1">
      <alignment horizontal="center"/>
    </xf>
    <xf numFmtId="0" fontId="0" fillId="0" borderId="0" xfId="0" applyFont="1" applyAlignment="1">
      <alignment/>
    </xf>
    <xf numFmtId="0" fontId="76" fillId="0" borderId="0" xfId="0" applyFont="1" applyAlignment="1">
      <alignment/>
    </xf>
    <xf numFmtId="0" fontId="0" fillId="0" borderId="20" xfId="89" applyFont="1" applyFill="1" applyBorder="1">
      <alignment/>
      <protection/>
    </xf>
    <xf numFmtId="0" fontId="0" fillId="0" borderId="19" xfId="89" applyFont="1" applyFill="1" applyBorder="1">
      <alignment/>
      <protection/>
    </xf>
    <xf numFmtId="0" fontId="0" fillId="0" borderId="0" xfId="89" applyFont="1" applyFill="1" applyBorder="1">
      <alignment/>
      <protection/>
    </xf>
    <xf numFmtId="0" fontId="0" fillId="0" borderId="22" xfId="89" applyFont="1" applyFill="1" applyBorder="1">
      <alignment/>
      <protection/>
    </xf>
    <xf numFmtId="0" fontId="0" fillId="0" borderId="15" xfId="89" applyFont="1" applyFill="1" applyBorder="1">
      <alignment/>
      <protection/>
    </xf>
    <xf numFmtId="0" fontId="0" fillId="0" borderId="34" xfId="89" applyFont="1" applyFill="1" applyBorder="1">
      <alignment/>
      <protection/>
    </xf>
    <xf numFmtId="0" fontId="0" fillId="0" borderId="21" xfId="89" applyFont="1" applyFill="1" applyBorder="1" applyAlignment="1">
      <alignment horizontal="left" vertical="center"/>
      <protection/>
    </xf>
    <xf numFmtId="0" fontId="0" fillId="0" borderId="5" xfId="89" applyFont="1" applyFill="1" applyBorder="1">
      <alignment/>
      <protection/>
    </xf>
    <xf numFmtId="0" fontId="0" fillId="0" borderId="23" xfId="89" applyFont="1" applyFill="1" applyBorder="1" applyAlignment="1">
      <alignment horizontal="center" wrapText="1"/>
      <protection/>
    </xf>
    <xf numFmtId="0" fontId="2" fillId="0" borderId="31" xfId="89" applyFont="1" applyFill="1" applyBorder="1" applyAlignment="1">
      <alignment horizontal="center" vertical="center"/>
      <protection/>
    </xf>
    <xf numFmtId="4" fontId="2" fillId="0" borderId="5" xfId="89" applyNumberFormat="1" applyFont="1" applyFill="1" applyBorder="1" applyAlignment="1">
      <alignment vertical="center"/>
      <protection/>
    </xf>
    <xf numFmtId="49" fontId="0" fillId="0" borderId="29"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23" xfId="0" applyNumberFormat="1" applyFont="1" applyBorder="1" applyAlignment="1">
      <alignment horizontal="center" vertical="center"/>
    </xf>
    <xf numFmtId="189" fontId="2" fillId="0" borderId="14" xfId="0" applyNumberFormat="1" applyFont="1" applyBorder="1" applyAlignment="1">
      <alignment/>
    </xf>
    <xf numFmtId="189" fontId="2" fillId="0" borderId="22" xfId="0" applyNumberFormat="1" applyFont="1" applyBorder="1" applyAlignment="1">
      <alignment/>
    </xf>
    <xf numFmtId="189" fontId="0" fillId="0" borderId="14" xfId="0" applyNumberFormat="1" applyBorder="1" applyAlignment="1">
      <alignment/>
    </xf>
    <xf numFmtId="189" fontId="0" fillId="0" borderId="14" xfId="0" applyNumberFormat="1" applyFill="1" applyBorder="1" applyAlignment="1">
      <alignment/>
    </xf>
    <xf numFmtId="189" fontId="25" fillId="0" borderId="14" xfId="0" applyNumberFormat="1" applyFont="1" applyFill="1" applyBorder="1" applyAlignment="1">
      <alignment/>
    </xf>
    <xf numFmtId="189" fontId="0" fillId="0" borderId="14" xfId="0" applyNumberFormat="1" applyFont="1" applyBorder="1" applyAlignment="1">
      <alignment/>
    </xf>
    <xf numFmtId="189" fontId="0" fillId="0" borderId="14" xfId="0" applyNumberFormat="1" applyFont="1" applyFill="1" applyBorder="1" applyAlignment="1">
      <alignment/>
    </xf>
    <xf numFmtId="189" fontId="0" fillId="0" borderId="14" xfId="0" applyNumberFormat="1" applyFont="1" applyFill="1" applyBorder="1" applyAlignment="1">
      <alignment/>
    </xf>
    <xf numFmtId="189" fontId="2" fillId="0" borderId="31" xfId="0" applyNumberFormat="1" applyFont="1" applyFill="1" applyBorder="1" applyAlignment="1">
      <alignment/>
    </xf>
    <xf numFmtId="189" fontId="2" fillId="0" borderId="31" xfId="0" applyNumberFormat="1" applyFont="1" applyFill="1" applyBorder="1" applyAlignment="1">
      <alignment/>
    </xf>
    <xf numFmtId="177" fontId="2" fillId="0" borderId="5" xfId="89" applyNumberFormat="1" applyFont="1" applyFill="1" applyBorder="1" applyAlignment="1">
      <alignment horizontal="right"/>
      <protection/>
    </xf>
    <xf numFmtId="4" fontId="0" fillId="0" borderId="0" xfId="89" applyNumberFormat="1" applyFont="1" applyFill="1">
      <alignment/>
      <protection/>
    </xf>
    <xf numFmtId="0" fontId="72" fillId="0" borderId="0" xfId="0" applyFont="1" applyBorder="1" applyAlignment="1">
      <alignment horizontal="center"/>
    </xf>
    <xf numFmtId="0" fontId="0" fillId="0" borderId="0" xfId="0" applyAlignment="1">
      <alignment horizontal="right" wrapText="1"/>
    </xf>
    <xf numFmtId="0" fontId="0" fillId="0" borderId="0" xfId="0" applyFill="1" applyBorder="1" applyAlignment="1">
      <alignment horizontal="left" vertical="center" indent="5"/>
    </xf>
    <xf numFmtId="0" fontId="0" fillId="0" borderId="0" xfId="0" applyFill="1" applyBorder="1" applyAlignment="1">
      <alignment horizontal="right" vertical="center"/>
    </xf>
    <xf numFmtId="0" fontId="0" fillId="0" borderId="0" xfId="0" applyFill="1" applyBorder="1" applyAlignment="1">
      <alignment vertical="center"/>
    </xf>
    <xf numFmtId="0" fontId="77" fillId="0" borderId="0" xfId="0" applyFont="1" applyFill="1" applyBorder="1" applyAlignment="1">
      <alignment vertical="center"/>
    </xf>
    <xf numFmtId="0" fontId="72" fillId="0" borderId="0" xfId="0" applyFont="1" applyFill="1" applyBorder="1" applyAlignment="1">
      <alignment vertical="center"/>
    </xf>
    <xf numFmtId="0" fontId="78" fillId="0" borderId="0" xfId="0" applyFont="1" applyAlignment="1">
      <alignment/>
    </xf>
    <xf numFmtId="0" fontId="0" fillId="0" borderId="0" xfId="0" applyFont="1" applyFill="1" applyBorder="1" applyAlignment="1">
      <alignment horizontal="left" vertical="center"/>
    </xf>
    <xf numFmtId="0" fontId="52" fillId="0" borderId="0" xfId="0" applyFont="1" applyAlignment="1">
      <alignment horizontal="left" vertical="center" wrapText="1" indent="1"/>
    </xf>
    <xf numFmtId="0" fontId="25" fillId="0" borderId="0" xfId="0" applyFont="1" applyAlignment="1">
      <alignment/>
    </xf>
    <xf numFmtId="0" fontId="78" fillId="0" borderId="0" xfId="0" applyFont="1" applyAlignment="1">
      <alignment horizontal="left" vertical="center" wrapText="1" indent="1"/>
    </xf>
    <xf numFmtId="0" fontId="0" fillId="0" borderId="33" xfId="0" applyFill="1" applyBorder="1" applyAlignment="1">
      <alignment horizontal="left" vertical="center"/>
    </xf>
    <xf numFmtId="0" fontId="0" fillId="0" borderId="33" xfId="0" applyFont="1" applyFill="1" applyBorder="1" applyAlignment="1">
      <alignment horizontal="left" vertical="center"/>
    </xf>
    <xf numFmtId="0" fontId="0" fillId="0" borderId="33" xfId="0" applyFont="1" applyFill="1" applyBorder="1" applyAlignment="1">
      <alignment vertical="center"/>
    </xf>
    <xf numFmtId="174" fontId="0" fillId="0" borderId="17" xfId="0" applyNumberFormat="1" applyFill="1" applyBorder="1" applyAlignment="1">
      <alignment horizontal="right" vertical="center"/>
    </xf>
    <xf numFmtId="174" fontId="0" fillId="0" borderId="22" xfId="0" applyNumberFormat="1" applyFill="1" applyBorder="1" applyAlignment="1">
      <alignment horizontal="right" vertical="center"/>
    </xf>
    <xf numFmtId="174" fontId="0" fillId="0" borderId="22" xfId="0" applyNumberFormat="1" applyFill="1" applyBorder="1" applyAlignment="1">
      <alignment vertical="center"/>
    </xf>
    <xf numFmtId="174" fontId="0" fillId="0" borderId="22" xfId="0" applyNumberFormat="1" applyFont="1" applyFill="1" applyBorder="1" applyAlignment="1">
      <alignment vertical="center"/>
    </xf>
    <xf numFmtId="174" fontId="2" fillId="0" borderId="5" xfId="0" applyNumberFormat="1" applyFont="1" applyFill="1" applyBorder="1" applyAlignment="1">
      <alignment vertical="center"/>
    </xf>
    <xf numFmtId="0" fontId="0" fillId="0" borderId="18" xfId="0" applyFill="1" applyBorder="1" applyAlignment="1">
      <alignment horizontal="left" vertical="center"/>
    </xf>
    <xf numFmtId="0" fontId="2" fillId="0" borderId="32" xfId="0" applyFont="1" applyFill="1" applyBorder="1" applyAlignment="1">
      <alignment vertical="center"/>
    </xf>
    <xf numFmtId="0" fontId="72" fillId="0" borderId="0" xfId="0" applyFont="1" applyBorder="1" applyAlignment="1">
      <alignment/>
    </xf>
    <xf numFmtId="0" fontId="52" fillId="0" borderId="0" xfId="0" applyFont="1" applyBorder="1" applyAlignment="1" quotePrefix="1">
      <alignment horizontal="left" vertical="center"/>
    </xf>
    <xf numFmtId="0" fontId="78" fillId="0" borderId="0" xfId="0" applyFont="1" applyBorder="1" applyAlignment="1">
      <alignment horizontal="left" vertical="center" wrapText="1" indent="1"/>
    </xf>
    <xf numFmtId="174" fontId="0" fillId="0" borderId="14" xfId="0" applyNumberFormat="1" applyFill="1" applyBorder="1" applyAlignment="1">
      <alignment horizontal="right" vertical="center"/>
    </xf>
    <xf numFmtId="174" fontId="0" fillId="0" borderId="14" xfId="0" applyNumberFormat="1" applyFill="1" applyBorder="1" applyAlignment="1">
      <alignment vertical="center"/>
    </xf>
    <xf numFmtId="0" fontId="2" fillId="0" borderId="0" xfId="0" applyFont="1" applyFill="1" applyBorder="1" applyAlignment="1">
      <alignment vertical="center"/>
    </xf>
    <xf numFmtId="174" fontId="2" fillId="0" borderId="0" xfId="0" applyNumberFormat="1" applyFont="1" applyFill="1" applyBorder="1" applyAlignment="1">
      <alignment vertical="center"/>
    </xf>
    <xf numFmtId="0" fontId="52" fillId="0" borderId="0" xfId="0" applyFont="1" applyBorder="1" applyAlignment="1" quotePrefix="1">
      <alignment horizontal="left" vertical="center" wrapText="1"/>
    </xf>
    <xf numFmtId="0" fontId="0" fillId="0" borderId="14" xfId="0" applyFont="1" applyBorder="1" applyAlignment="1">
      <alignment/>
    </xf>
    <xf numFmtId="174" fontId="0" fillId="0" borderId="14" xfId="0" applyNumberFormat="1" applyFont="1" applyFill="1" applyBorder="1" applyAlignment="1">
      <alignment/>
    </xf>
    <xf numFmtId="174" fontId="0" fillId="0" borderId="0" xfId="0" applyNumberFormat="1" applyFont="1" applyFill="1" applyAlignment="1">
      <alignment/>
    </xf>
    <xf numFmtId="174" fontId="2" fillId="0" borderId="31" xfId="0" applyNumberFormat="1" applyFont="1" applyFill="1" applyBorder="1" applyAlignment="1">
      <alignment/>
    </xf>
    <xf numFmtId="174" fontId="2" fillId="0" borderId="5" xfId="0" applyNumberFormat="1" applyFont="1" applyFill="1" applyBorder="1" applyAlignment="1">
      <alignment/>
    </xf>
    <xf numFmtId="174" fontId="2" fillId="0" borderId="14" xfId="0" applyNumberFormat="1" applyFont="1" applyFill="1" applyBorder="1" applyAlignment="1">
      <alignment/>
    </xf>
    <xf numFmtId="174" fontId="2" fillId="0" borderId="22" xfId="0" applyNumberFormat="1" applyFont="1" applyFill="1" applyBorder="1" applyAlignment="1">
      <alignment/>
    </xf>
    <xf numFmtId="188" fontId="4" fillId="0" borderId="22" xfId="88" applyNumberFormat="1" applyFont="1" applyBorder="1" applyAlignment="1">
      <alignment/>
    </xf>
    <xf numFmtId="188" fontId="4" fillId="0" borderId="22" xfId="88" applyNumberFormat="1" applyFont="1" applyFill="1" applyBorder="1" applyAlignment="1">
      <alignment/>
    </xf>
    <xf numFmtId="189" fontId="2" fillId="0" borderId="5" xfId="0" applyNumberFormat="1" applyFont="1" applyFill="1" applyBorder="1" applyAlignment="1">
      <alignment/>
    </xf>
    <xf numFmtId="0" fontId="2" fillId="0" borderId="0" xfId="0" applyFont="1" applyFill="1" applyAlignment="1">
      <alignment/>
    </xf>
    <xf numFmtId="0" fontId="0" fillId="0" borderId="12" xfId="85" applyFont="1" applyFill="1" applyBorder="1">
      <alignment/>
      <protection/>
    </xf>
    <xf numFmtId="0" fontId="0" fillId="0" borderId="22" xfId="85" applyFont="1" applyFill="1" applyBorder="1">
      <alignment/>
      <protection/>
    </xf>
    <xf numFmtId="0" fontId="0" fillId="0" borderId="30" xfId="85" applyFont="1" applyFill="1" applyBorder="1">
      <alignment/>
      <protection/>
    </xf>
    <xf numFmtId="0" fontId="0" fillId="0" borderId="5" xfId="85" applyFont="1" applyFill="1" applyBorder="1">
      <alignment/>
      <protection/>
    </xf>
    <xf numFmtId="0" fontId="2" fillId="0" borderId="0" xfId="85" applyFont="1" applyFill="1">
      <alignment/>
      <protection/>
    </xf>
    <xf numFmtId="174" fontId="0" fillId="0" borderId="34" xfId="85" applyNumberFormat="1" applyFont="1" applyFill="1" applyBorder="1" applyAlignment="1">
      <alignment horizontal="center"/>
      <protection/>
    </xf>
    <xf numFmtId="0" fontId="2" fillId="0" borderId="0" xfId="85" applyFont="1" applyFill="1" applyAlignment="1">
      <alignment horizontal="right"/>
      <protection/>
    </xf>
    <xf numFmtId="3" fontId="0" fillId="0" borderId="0" xfId="85" applyNumberFormat="1" applyFont="1" applyFill="1">
      <alignment/>
      <protection/>
    </xf>
    <xf numFmtId="0" fontId="16" fillId="0" borderId="0" xfId="85" applyFont="1" applyFill="1">
      <alignment/>
      <protection/>
    </xf>
    <xf numFmtId="1" fontId="4" fillId="0" borderId="0" xfId="88" applyNumberFormat="1" applyFont="1" applyFill="1" applyAlignment="1">
      <alignment horizontal="left" indent="5"/>
    </xf>
    <xf numFmtId="0" fontId="22" fillId="0" borderId="0" xfId="0" applyFont="1" applyFill="1" applyAlignment="1">
      <alignment/>
    </xf>
    <xf numFmtId="4" fontId="0" fillId="0" borderId="14" xfId="89" applyNumberFormat="1" applyFont="1" applyFill="1" applyBorder="1">
      <alignment/>
      <protection/>
    </xf>
    <xf numFmtId="4" fontId="0" fillId="0" borderId="22" xfId="89" applyNumberFormat="1" applyFont="1" applyFill="1" applyBorder="1">
      <alignment/>
      <protection/>
    </xf>
    <xf numFmtId="4" fontId="0" fillId="0" borderId="19" xfId="89" applyNumberFormat="1" applyFont="1" applyFill="1" applyBorder="1">
      <alignment/>
      <protection/>
    </xf>
    <xf numFmtId="4" fontId="0" fillId="0" borderId="22" xfId="89" applyNumberFormat="1" applyFont="1" applyFill="1" applyBorder="1">
      <alignment/>
      <protection/>
    </xf>
    <xf numFmtId="4" fontId="0" fillId="0" borderId="22" xfId="0" applyNumberFormat="1" applyFont="1" applyFill="1" applyBorder="1" applyAlignment="1">
      <alignment vertical="center"/>
    </xf>
    <xf numFmtId="4" fontId="0" fillId="0" borderId="5" xfId="0" applyNumberFormat="1" applyFont="1" applyFill="1" applyBorder="1" applyAlignment="1">
      <alignment vertical="center"/>
    </xf>
    <xf numFmtId="4" fontId="0" fillId="0" borderId="34" xfId="0" applyNumberFormat="1" applyFont="1" applyFill="1" applyBorder="1" applyAlignment="1">
      <alignment vertical="center"/>
    </xf>
    <xf numFmtId="0" fontId="2" fillId="0" borderId="0" xfId="86" applyFont="1" applyFill="1">
      <alignment/>
      <protection/>
    </xf>
    <xf numFmtId="0" fontId="0" fillId="0" borderId="0" xfId="86" applyFont="1" applyFill="1" applyBorder="1">
      <alignment/>
      <protection/>
    </xf>
    <xf numFmtId="0" fontId="0" fillId="0" borderId="0" xfId="86" applyFont="1" applyFill="1">
      <alignment/>
      <protection/>
    </xf>
    <xf numFmtId="0" fontId="2" fillId="0" borderId="0" xfId="86" applyFont="1" applyFill="1" applyAlignment="1">
      <alignment horizontal="centerContinuous"/>
      <protection/>
    </xf>
    <xf numFmtId="0" fontId="2" fillId="0" borderId="0" xfId="86" applyFont="1" applyFill="1" applyBorder="1" applyAlignment="1">
      <alignment horizontal="centerContinuous"/>
      <protection/>
    </xf>
    <xf numFmtId="0" fontId="2" fillId="0" borderId="0" xfId="86" applyFont="1" applyFill="1" applyAlignment="1">
      <alignment/>
      <protection/>
    </xf>
    <xf numFmtId="0" fontId="53" fillId="0" borderId="0" xfId="0" applyFont="1" applyFill="1" applyBorder="1" applyAlignment="1">
      <alignment/>
    </xf>
    <xf numFmtId="0" fontId="53" fillId="0" borderId="0" xfId="0" applyFont="1" applyFill="1" applyAlignment="1">
      <alignment/>
    </xf>
    <xf numFmtId="0" fontId="4" fillId="0" borderId="0" xfId="0" applyFont="1" applyFill="1" applyBorder="1" applyAlignment="1" quotePrefix="1">
      <alignment/>
    </xf>
    <xf numFmtId="0" fontId="2" fillId="0" borderId="0" xfId="86" applyFont="1" applyFill="1" applyBorder="1">
      <alignment/>
      <protection/>
    </xf>
    <xf numFmtId="0" fontId="0" fillId="0" borderId="0" xfId="86" applyFont="1" applyFill="1" applyAlignment="1">
      <alignment horizontal="right"/>
      <protection/>
    </xf>
    <xf numFmtId="0" fontId="0" fillId="0" borderId="0" xfId="86" applyFont="1" applyFill="1" applyBorder="1" applyAlignment="1">
      <alignment horizontal="right"/>
      <protection/>
    </xf>
    <xf numFmtId="0" fontId="0" fillId="0" borderId="20" xfId="86" applyFont="1" applyFill="1" applyBorder="1" applyAlignment="1">
      <alignment horizontal="right"/>
      <protection/>
    </xf>
    <xf numFmtId="0" fontId="0" fillId="0" borderId="19" xfId="86" applyFont="1" applyFill="1" applyBorder="1" applyAlignment="1">
      <alignment horizontal="right"/>
      <protection/>
    </xf>
    <xf numFmtId="0" fontId="0" fillId="0" borderId="21" xfId="86" applyFont="1" applyFill="1" applyBorder="1" applyAlignment="1">
      <alignment horizontal="right"/>
      <protection/>
    </xf>
    <xf numFmtId="3" fontId="0" fillId="0" borderId="0" xfId="86" applyNumberFormat="1" applyFont="1" applyFill="1" applyBorder="1">
      <alignment/>
      <protection/>
    </xf>
    <xf numFmtId="3" fontId="0" fillId="0" borderId="0" xfId="86" applyNumberFormat="1" applyFont="1" applyFill="1">
      <alignment/>
      <protection/>
    </xf>
    <xf numFmtId="3" fontId="0" fillId="0" borderId="22" xfId="86" applyNumberFormat="1" applyFont="1" applyFill="1" applyBorder="1">
      <alignment/>
      <protection/>
    </xf>
    <xf numFmtId="3" fontId="0" fillId="0" borderId="33" xfId="86" applyNumberFormat="1" applyFont="1" applyFill="1" applyBorder="1">
      <alignment/>
      <protection/>
    </xf>
    <xf numFmtId="0" fontId="0" fillId="0" borderId="2" xfId="86" applyFont="1" applyFill="1" applyBorder="1" applyAlignment="1">
      <alignment horizontal="right"/>
      <protection/>
    </xf>
    <xf numFmtId="3" fontId="0" fillId="0" borderId="14" xfId="86" applyNumberFormat="1" applyFont="1" applyFill="1" applyBorder="1">
      <alignment/>
      <protection/>
    </xf>
    <xf numFmtId="0" fontId="0" fillId="0" borderId="20" xfId="86" applyFont="1" applyFill="1" applyBorder="1">
      <alignment/>
      <protection/>
    </xf>
    <xf numFmtId="0" fontId="0" fillId="0" borderId="28" xfId="86" applyFont="1" applyFill="1" applyBorder="1">
      <alignment/>
      <protection/>
    </xf>
    <xf numFmtId="0" fontId="0" fillId="0" borderId="23" xfId="86" applyFont="1" applyFill="1" applyBorder="1" applyAlignment="1">
      <alignment horizontal="right"/>
      <protection/>
    </xf>
    <xf numFmtId="0" fontId="2" fillId="0" borderId="0" xfId="86" applyFont="1" applyFill="1" applyBorder="1" applyAlignment="1">
      <alignment horizontal="right"/>
      <protection/>
    </xf>
    <xf numFmtId="0" fontId="2" fillId="0" borderId="5" xfId="86" applyFont="1" applyFill="1" applyBorder="1" applyAlignment="1">
      <alignment horizontal="right"/>
      <protection/>
    </xf>
    <xf numFmtId="0" fontId="79" fillId="0" borderId="0" xfId="88" applyFont="1" applyAlignment="1">
      <alignment/>
    </xf>
    <xf numFmtId="3" fontId="2" fillId="0" borderId="0" xfId="86" applyNumberFormat="1" applyFont="1" applyFill="1" applyBorder="1">
      <alignment/>
      <protection/>
    </xf>
    <xf numFmtId="3" fontId="2" fillId="0" borderId="14" xfId="86" applyNumberFormat="1" applyFont="1" applyFill="1" applyBorder="1">
      <alignment/>
      <protection/>
    </xf>
    <xf numFmtId="9" fontId="2" fillId="0" borderId="0" xfId="86" applyNumberFormat="1" applyFont="1" applyFill="1">
      <alignment/>
      <protection/>
    </xf>
    <xf numFmtId="9" fontId="0" fillId="0" borderId="0" xfId="86" applyNumberFormat="1" applyFont="1" applyFill="1">
      <alignment/>
      <protection/>
    </xf>
    <xf numFmtId="3" fontId="2" fillId="0" borderId="31" xfId="86" applyNumberFormat="1" applyFont="1" applyFill="1" applyBorder="1" applyAlignment="1">
      <alignment horizontal="right"/>
      <protection/>
    </xf>
    <xf numFmtId="0" fontId="2" fillId="0" borderId="0" xfId="86" applyFont="1" applyFill="1" applyAlignment="1">
      <alignment horizontal="right"/>
      <protection/>
    </xf>
    <xf numFmtId="3" fontId="2" fillId="0" borderId="0" xfId="86" applyNumberFormat="1" applyFont="1" applyFill="1" applyBorder="1" applyAlignment="1">
      <alignment horizontal="right"/>
      <protection/>
    </xf>
    <xf numFmtId="0" fontId="24" fillId="0" borderId="0" xfId="0" applyFont="1" applyFill="1" applyAlignment="1">
      <alignment/>
    </xf>
    <xf numFmtId="0" fontId="0" fillId="0" borderId="0" xfId="82">
      <alignment/>
      <protection/>
    </xf>
    <xf numFmtId="0" fontId="0" fillId="0" borderId="0" xfId="82" applyBorder="1">
      <alignment/>
      <protection/>
    </xf>
    <xf numFmtId="0" fontId="4" fillId="0" borderId="0" xfId="82" applyFont="1" applyFill="1" applyBorder="1">
      <alignment/>
      <protection/>
    </xf>
    <xf numFmtId="0" fontId="4" fillId="0" borderId="0" xfId="82" applyFont="1" applyBorder="1">
      <alignment/>
      <protection/>
    </xf>
    <xf numFmtId="0" fontId="4" fillId="0" borderId="0" xfId="82" applyFont="1">
      <alignment/>
      <protection/>
    </xf>
    <xf numFmtId="174" fontId="0" fillId="0" borderId="0" xfId="82" applyNumberFormat="1">
      <alignment/>
      <protection/>
    </xf>
    <xf numFmtId="0" fontId="2" fillId="0" borderId="0" xfId="82" applyFont="1" applyBorder="1">
      <alignment/>
      <protection/>
    </xf>
    <xf numFmtId="174" fontId="2" fillId="0" borderId="35" xfId="82" applyNumberFormat="1" applyFont="1" applyBorder="1">
      <alignment/>
      <protection/>
    </xf>
    <xf numFmtId="174" fontId="2" fillId="0" borderId="35" xfId="82" applyNumberFormat="1" applyFont="1" applyBorder="1" applyAlignment="1">
      <alignment horizontal="right"/>
      <protection/>
    </xf>
    <xf numFmtId="174" fontId="2" fillId="0" borderId="36" xfId="82" applyNumberFormat="1" applyFont="1" applyBorder="1" applyAlignment="1">
      <alignment horizontal="right"/>
      <protection/>
    </xf>
    <xf numFmtId="174" fontId="2" fillId="0" borderId="36" xfId="82" applyNumberFormat="1" applyFont="1" applyBorder="1">
      <alignment/>
      <protection/>
    </xf>
    <xf numFmtId="0" fontId="2" fillId="0" borderId="0" xfId="82" applyFont="1" applyBorder="1" applyAlignment="1">
      <alignment horizontal="right"/>
      <protection/>
    </xf>
    <xf numFmtId="174" fontId="0" fillId="0" borderId="0" xfId="82" applyNumberFormat="1" applyBorder="1" applyAlignment="1">
      <alignment horizontal="right"/>
      <protection/>
    </xf>
    <xf numFmtId="174" fontId="0" fillId="0" borderId="0" xfId="82" applyNumberFormat="1" applyAlignment="1">
      <alignment horizontal="right"/>
      <protection/>
    </xf>
    <xf numFmtId="174" fontId="0" fillId="0" borderId="37" xfId="82" applyNumberFormat="1" applyBorder="1" applyAlignment="1">
      <alignment horizontal="right"/>
      <protection/>
    </xf>
    <xf numFmtId="174" fontId="0" fillId="0" borderId="0" xfId="82" applyNumberFormat="1" applyFill="1" applyBorder="1" applyAlignment="1">
      <alignment horizontal="right"/>
      <protection/>
    </xf>
    <xf numFmtId="174" fontId="0" fillId="0" borderId="0" xfId="82" applyNumberFormat="1" applyFill="1">
      <alignment/>
      <protection/>
    </xf>
    <xf numFmtId="174" fontId="0" fillId="0" borderId="37" xfId="82" applyNumberFormat="1" applyFill="1" applyBorder="1">
      <alignment/>
      <protection/>
    </xf>
    <xf numFmtId="174" fontId="0" fillId="0" borderId="0" xfId="82" applyNumberFormat="1" applyFill="1" applyBorder="1">
      <alignment/>
      <protection/>
    </xf>
    <xf numFmtId="0" fontId="0" fillId="0" borderId="0" xfId="82" applyAlignment="1">
      <alignment horizontal="right"/>
      <protection/>
    </xf>
    <xf numFmtId="0" fontId="0" fillId="0" borderId="38" xfId="82" applyBorder="1" applyAlignment="1">
      <alignment horizontal="right"/>
      <protection/>
    </xf>
    <xf numFmtId="0" fontId="0" fillId="0" borderId="39" xfId="82" applyBorder="1" applyAlignment="1">
      <alignment horizontal="right"/>
      <protection/>
    </xf>
    <xf numFmtId="0" fontId="0" fillId="0" borderId="40" xfId="82" applyBorder="1" applyAlignment="1">
      <alignment horizontal="right"/>
      <protection/>
    </xf>
    <xf numFmtId="0" fontId="0" fillId="0" borderId="0" xfId="82" applyBorder="1" applyAlignment="1">
      <alignment horizontal="center"/>
      <protection/>
    </xf>
    <xf numFmtId="0" fontId="0" fillId="0" borderId="37" xfId="82" applyBorder="1" applyAlignment="1">
      <alignment horizontal="center"/>
      <protection/>
    </xf>
    <xf numFmtId="0" fontId="0" fillId="0" borderId="41" xfId="82" applyBorder="1">
      <alignment/>
      <protection/>
    </xf>
    <xf numFmtId="0" fontId="2" fillId="0" borderId="0" xfId="82" applyFont="1" applyBorder="1" applyAlignment="1">
      <alignment horizontal="center"/>
      <protection/>
    </xf>
    <xf numFmtId="174" fontId="2" fillId="0" borderId="35" xfId="82" applyNumberFormat="1" applyFont="1" applyFill="1" applyBorder="1">
      <alignment/>
      <protection/>
    </xf>
    <xf numFmtId="174" fontId="2" fillId="0" borderId="35" xfId="82" applyNumberFormat="1" applyFont="1" applyFill="1" applyBorder="1" applyAlignment="1">
      <alignment horizontal="right"/>
      <protection/>
    </xf>
    <xf numFmtId="174" fontId="2" fillId="0" borderId="36" xfId="82" applyNumberFormat="1" applyFont="1" applyFill="1" applyBorder="1" applyAlignment="1">
      <alignment horizontal="right"/>
      <protection/>
    </xf>
    <xf numFmtId="174" fontId="2" fillId="0" borderId="36" xfId="82" applyNumberFormat="1" applyFont="1" applyFill="1" applyBorder="1">
      <alignment/>
      <protection/>
    </xf>
    <xf numFmtId="0" fontId="2" fillId="0" borderId="0" xfId="82" applyFont="1" applyFill="1" applyBorder="1" applyAlignment="1">
      <alignment horizontal="right"/>
      <protection/>
    </xf>
    <xf numFmtId="174" fontId="0" fillId="0" borderId="0" xfId="82" applyNumberFormat="1" applyFill="1" applyAlignment="1">
      <alignment horizontal="right"/>
      <protection/>
    </xf>
    <xf numFmtId="174" fontId="0" fillId="0" borderId="37" xfId="82" applyNumberFormat="1" applyFill="1" applyBorder="1" applyAlignment="1">
      <alignment horizontal="right"/>
      <protection/>
    </xf>
    <xf numFmtId="0" fontId="0" fillId="0" borderId="0" xfId="82" applyFill="1" applyBorder="1">
      <alignment/>
      <protection/>
    </xf>
    <xf numFmtId="0" fontId="0" fillId="0" borderId="38" xfId="82" applyFill="1" applyBorder="1" applyAlignment="1">
      <alignment horizontal="right"/>
      <protection/>
    </xf>
    <xf numFmtId="0" fontId="0" fillId="0" borderId="39" xfId="82" applyFill="1" applyBorder="1" applyAlignment="1">
      <alignment horizontal="right"/>
      <protection/>
    </xf>
    <xf numFmtId="0" fontId="0" fillId="0" borderId="40" xfId="82" applyFill="1" applyBorder="1" applyAlignment="1">
      <alignment horizontal="right"/>
      <protection/>
    </xf>
    <xf numFmtId="0" fontId="0" fillId="0" borderId="0" xfId="82" applyFill="1" applyBorder="1" applyAlignment="1">
      <alignment horizontal="center"/>
      <protection/>
    </xf>
    <xf numFmtId="0" fontId="0" fillId="0" borderId="37" xfId="82" applyFill="1" applyBorder="1" applyAlignment="1">
      <alignment horizontal="center"/>
      <protection/>
    </xf>
    <xf numFmtId="0" fontId="0" fillId="0" borderId="41" xfId="82" applyFill="1" applyBorder="1">
      <alignment/>
      <protection/>
    </xf>
    <xf numFmtId="0" fontId="0" fillId="0" borderId="0" xfId="82" applyFill="1">
      <alignment/>
      <protection/>
    </xf>
    <xf numFmtId="0" fontId="2" fillId="0" borderId="0" xfId="82" applyFont="1" applyFill="1" applyBorder="1">
      <alignment/>
      <protection/>
    </xf>
    <xf numFmtId="0" fontId="2" fillId="0" borderId="0" xfId="82" applyFont="1" applyFill="1" applyBorder="1" applyAlignment="1">
      <alignment horizontal="center"/>
      <protection/>
    </xf>
    <xf numFmtId="174" fontId="0" fillId="0" borderId="42" xfId="82" applyNumberFormat="1" applyFill="1" applyBorder="1" applyAlignment="1">
      <alignment horizontal="right"/>
      <protection/>
    </xf>
    <xf numFmtId="174" fontId="0" fillId="0" borderId="0" xfId="82" applyNumberFormat="1" applyFont="1" applyFill="1" applyBorder="1">
      <alignment/>
      <protection/>
    </xf>
    <xf numFmtId="0" fontId="0" fillId="0" borderId="0" xfId="82" applyFont="1" applyFill="1" applyBorder="1">
      <alignment/>
      <protection/>
    </xf>
    <xf numFmtId="174" fontId="0" fillId="0" borderId="0" xfId="82" applyNumberFormat="1" applyBorder="1">
      <alignment/>
      <protection/>
    </xf>
    <xf numFmtId="174" fontId="0" fillId="0" borderId="35" xfId="82" applyNumberFormat="1" applyBorder="1" applyAlignment="1">
      <alignment horizontal="center"/>
      <protection/>
    </xf>
    <xf numFmtId="174" fontId="0" fillId="0" borderId="36" xfId="82" applyNumberFormat="1" applyBorder="1" applyAlignment="1">
      <alignment horizontal="center"/>
      <protection/>
    </xf>
    <xf numFmtId="174" fontId="0" fillId="0" borderId="35" xfId="82" applyNumberFormat="1" applyFill="1" applyBorder="1" applyAlignment="1">
      <alignment horizontal="center"/>
      <protection/>
    </xf>
    <xf numFmtId="174" fontId="0" fillId="0" borderId="36" xfId="82" applyNumberFormat="1" applyFill="1" applyBorder="1" applyAlignment="1">
      <alignment horizontal="center"/>
      <protection/>
    </xf>
    <xf numFmtId="174" fontId="0" fillId="0" borderId="36" xfId="82" applyNumberFormat="1" applyBorder="1">
      <alignment/>
      <protection/>
    </xf>
    <xf numFmtId="0" fontId="0" fillId="0" borderId="40" xfId="82" applyBorder="1">
      <alignment/>
      <protection/>
    </xf>
    <xf numFmtId="0" fontId="0" fillId="0" borderId="0" xfId="82" applyBorder="1" applyAlignment="1">
      <alignment horizontal="left"/>
      <protection/>
    </xf>
    <xf numFmtId="0" fontId="23" fillId="0" borderId="0" xfId="82" applyFont="1">
      <alignment/>
      <protection/>
    </xf>
    <xf numFmtId="0" fontId="19" fillId="0" borderId="0" xfId="82" applyFont="1" applyBorder="1" applyAlignment="1">
      <alignment horizontal="left"/>
      <protection/>
    </xf>
    <xf numFmtId="174" fontId="0" fillId="0" borderId="37" xfId="82" applyNumberFormat="1" applyBorder="1">
      <alignment/>
      <protection/>
    </xf>
    <xf numFmtId="174" fontId="0" fillId="0" borderId="35" xfId="82" applyNumberFormat="1" applyBorder="1" applyAlignment="1">
      <alignment horizontal="right"/>
      <protection/>
    </xf>
    <xf numFmtId="0" fontId="0" fillId="0" borderId="40" xfId="82" applyBorder="1" applyAlignment="1">
      <alignment horizontal="left"/>
      <protection/>
    </xf>
    <xf numFmtId="0" fontId="0" fillId="0" borderId="41" xfId="82" applyBorder="1" applyAlignment="1">
      <alignment horizontal="left"/>
      <protection/>
    </xf>
    <xf numFmtId="0" fontId="2" fillId="0" borderId="0" xfId="82" applyFont="1" applyBorder="1" applyAlignment="1">
      <alignment horizontal="left"/>
      <protection/>
    </xf>
    <xf numFmtId="0" fontId="3" fillId="0" borderId="0" xfId="82" applyFont="1">
      <alignment/>
      <protection/>
    </xf>
    <xf numFmtId="0" fontId="0" fillId="0" borderId="0" xfId="82" applyFont="1" applyFill="1">
      <alignment/>
      <protection/>
    </xf>
    <xf numFmtId="3" fontId="4" fillId="0" borderId="0" xfId="82" applyNumberFormat="1" applyFont="1" applyFill="1" applyBorder="1">
      <alignment/>
      <protection/>
    </xf>
    <xf numFmtId="3" fontId="0" fillId="0" borderId="0" xfId="82" applyNumberFormat="1" applyFont="1" applyFill="1">
      <alignment/>
      <protection/>
    </xf>
    <xf numFmtId="3" fontId="0" fillId="0" borderId="14" xfId="82" applyNumberFormat="1" applyFont="1" applyFill="1" applyBorder="1" applyAlignment="1">
      <alignment/>
      <protection/>
    </xf>
    <xf numFmtId="3" fontId="0" fillId="0" borderId="14" xfId="82" applyNumberFormat="1" applyFont="1" applyFill="1" applyBorder="1" applyAlignment="1">
      <alignment horizontal="right"/>
      <protection/>
    </xf>
    <xf numFmtId="0" fontId="0" fillId="0" borderId="33" xfId="82" applyFont="1" applyFill="1" applyBorder="1" applyAlignment="1">
      <alignment horizontal="left" indent="2"/>
      <protection/>
    </xf>
    <xf numFmtId="0" fontId="0" fillId="0" borderId="28" xfId="82" applyFont="1" applyFill="1" applyBorder="1" applyAlignment="1">
      <alignment horizontal="right"/>
      <protection/>
    </xf>
    <xf numFmtId="0" fontId="0" fillId="0" borderId="29" xfId="82" applyFont="1" applyFill="1" applyBorder="1" applyAlignment="1">
      <alignment horizontal="right"/>
      <protection/>
    </xf>
    <xf numFmtId="0" fontId="0" fillId="0" borderId="25" xfId="82" applyFont="1" applyFill="1" applyBorder="1" applyAlignment="1">
      <alignment horizontal="center"/>
      <protection/>
    </xf>
    <xf numFmtId="16" fontId="0" fillId="0" borderId="0" xfId="82" applyNumberFormat="1" applyFont="1" applyFill="1">
      <alignment/>
      <protection/>
    </xf>
    <xf numFmtId="3" fontId="2" fillId="0" borderId="0" xfId="82" applyNumberFormat="1" applyFont="1" applyFill="1" applyBorder="1">
      <alignment/>
      <protection/>
    </xf>
    <xf numFmtId="3" fontId="4" fillId="0" borderId="0" xfId="82" applyNumberFormat="1" applyFont="1" applyFill="1">
      <alignment/>
      <protection/>
    </xf>
    <xf numFmtId="3" fontId="0" fillId="0" borderId="22" xfId="82" applyNumberFormat="1" applyFont="1" applyFill="1" applyBorder="1">
      <alignment/>
      <protection/>
    </xf>
    <xf numFmtId="3" fontId="0" fillId="0" borderId="0" xfId="82" applyNumberFormat="1" applyFont="1" applyFill="1" applyBorder="1" applyAlignment="1">
      <alignment horizontal="right"/>
      <protection/>
    </xf>
    <xf numFmtId="3" fontId="0" fillId="0" borderId="0" xfId="82" applyNumberFormat="1" applyFont="1" applyFill="1" applyBorder="1" applyAlignment="1">
      <alignment/>
      <protection/>
    </xf>
    <xf numFmtId="3" fontId="0" fillId="0" borderId="22" xfId="82" applyNumberFormat="1" applyFont="1" applyFill="1" applyBorder="1" applyAlignment="1">
      <alignment/>
      <protection/>
    </xf>
    <xf numFmtId="3" fontId="0" fillId="0" borderId="14" xfId="82" applyNumberFormat="1" applyFont="1" applyFill="1" applyBorder="1">
      <alignment/>
      <protection/>
    </xf>
    <xf numFmtId="3" fontId="0" fillId="0" borderId="0" xfId="82" applyNumberFormat="1" applyFont="1" applyFill="1" applyAlignment="1">
      <alignment/>
      <protection/>
    </xf>
    <xf numFmtId="3" fontId="0" fillId="0" borderId="22" xfId="82" applyNumberFormat="1" applyFont="1" applyFill="1" applyBorder="1" applyAlignment="1">
      <alignment horizontal="right"/>
      <protection/>
    </xf>
    <xf numFmtId="0" fontId="0" fillId="0" borderId="0" xfId="82" applyFont="1" applyFill="1" applyAlignment="1">
      <alignment horizontal="right"/>
      <protection/>
    </xf>
    <xf numFmtId="3" fontId="0" fillId="0" borderId="15" xfId="82" applyNumberFormat="1" applyFont="1" applyFill="1" applyBorder="1" applyAlignment="1">
      <alignment horizontal="right"/>
      <protection/>
    </xf>
    <xf numFmtId="0" fontId="0" fillId="0" borderId="15" xfId="82" applyFont="1" applyFill="1" applyBorder="1" applyAlignment="1">
      <alignment horizontal="right"/>
      <protection/>
    </xf>
    <xf numFmtId="0" fontId="0" fillId="0" borderId="34" xfId="82" applyFont="1" applyFill="1" applyBorder="1" applyAlignment="1">
      <alignment horizontal="right"/>
      <protection/>
    </xf>
    <xf numFmtId="3" fontId="0" fillId="0" borderId="16" xfId="82" applyNumberFormat="1" applyFont="1" applyFill="1" applyBorder="1" applyAlignment="1">
      <alignment horizontal="right"/>
      <protection/>
    </xf>
    <xf numFmtId="3" fontId="0" fillId="0" borderId="43" xfId="82" applyNumberFormat="1" applyFont="1" applyFill="1" applyBorder="1" applyAlignment="1">
      <alignment horizontal="center"/>
      <protection/>
    </xf>
    <xf numFmtId="3" fontId="0" fillId="0" borderId="22" xfId="82" applyNumberFormat="1" applyFont="1" applyFill="1" applyBorder="1" applyAlignment="1">
      <alignment horizontal="center"/>
      <protection/>
    </xf>
    <xf numFmtId="3" fontId="0" fillId="0" borderId="14" xfId="82" applyNumberFormat="1" applyFont="1" applyFill="1" applyBorder="1" applyAlignment="1">
      <alignment horizontal="center"/>
      <protection/>
    </xf>
    <xf numFmtId="3" fontId="0" fillId="0" borderId="33" xfId="82" applyNumberFormat="1" applyFont="1" applyFill="1" applyBorder="1">
      <alignment/>
      <protection/>
    </xf>
    <xf numFmtId="3" fontId="0" fillId="0" borderId="18" xfId="82" applyNumberFormat="1" applyFont="1" applyFill="1" applyBorder="1">
      <alignment/>
      <protection/>
    </xf>
    <xf numFmtId="0" fontId="2" fillId="0" borderId="35" xfId="82" applyFont="1" applyBorder="1" applyAlignment="1">
      <alignment horizontal="right"/>
      <protection/>
    </xf>
    <xf numFmtId="0" fontId="2" fillId="0" borderId="36" xfId="82" applyFont="1" applyBorder="1" applyAlignment="1">
      <alignment horizontal="right"/>
      <protection/>
    </xf>
    <xf numFmtId="0" fontId="0" fillId="0" borderId="0" xfId="82" applyFont="1">
      <alignment/>
      <protection/>
    </xf>
    <xf numFmtId="0" fontId="0" fillId="0" borderId="0" xfId="82" applyFont="1" applyBorder="1">
      <alignment/>
      <protection/>
    </xf>
    <xf numFmtId="0" fontId="0" fillId="0" borderId="41" xfId="82" applyFont="1" applyBorder="1" applyAlignment="1">
      <alignment vertical="center" wrapText="1"/>
      <protection/>
    </xf>
    <xf numFmtId="0" fontId="0" fillId="0" borderId="44" xfId="82" applyFont="1" applyBorder="1" applyAlignment="1">
      <alignment horizontal="center" vertical="center" wrapText="1"/>
      <protection/>
    </xf>
    <xf numFmtId="0" fontId="0" fillId="0" borderId="0" xfId="82" applyFont="1" applyBorder="1" applyAlignment="1">
      <alignment wrapText="1"/>
      <protection/>
    </xf>
    <xf numFmtId="0" fontId="0" fillId="0" borderId="40" xfId="82" applyFont="1" applyBorder="1" applyAlignment="1">
      <alignment horizontal="left"/>
      <protection/>
    </xf>
    <xf numFmtId="0" fontId="0" fillId="0" borderId="38" xfId="82" applyFont="1" applyBorder="1" applyAlignment="1">
      <alignment horizontal="right"/>
      <protection/>
    </xf>
    <xf numFmtId="0" fontId="0" fillId="0" borderId="39" xfId="82" applyFont="1" applyBorder="1" applyAlignment="1">
      <alignment horizontal="right"/>
      <protection/>
    </xf>
    <xf numFmtId="0" fontId="0" fillId="0" borderId="0" xfId="82" applyFont="1" applyAlignment="1">
      <alignment horizontal="right"/>
      <protection/>
    </xf>
    <xf numFmtId="0" fontId="0" fillId="0" borderId="45" xfId="82" applyFont="1" applyBorder="1">
      <alignment/>
      <protection/>
    </xf>
    <xf numFmtId="174" fontId="0" fillId="0" borderId="37" xfId="82" applyNumberFormat="1" applyFont="1" applyBorder="1">
      <alignment/>
      <protection/>
    </xf>
    <xf numFmtId="174" fontId="0" fillId="0" borderId="0" xfId="82" applyNumberFormat="1" applyFont="1" applyBorder="1">
      <alignment/>
      <protection/>
    </xf>
    <xf numFmtId="174" fontId="0" fillId="0" borderId="0" xfId="82" applyNumberFormat="1" applyFont="1" applyBorder="1" applyAlignment="1">
      <alignment horizontal="right"/>
      <protection/>
    </xf>
    <xf numFmtId="174" fontId="0" fillId="0" borderId="37" xfId="82" applyNumberFormat="1" applyFont="1" applyBorder="1" applyAlignment="1">
      <alignment horizontal="right"/>
      <protection/>
    </xf>
    <xf numFmtId="0" fontId="0" fillId="0" borderId="46" xfId="82" applyFont="1" applyFill="1" applyBorder="1">
      <alignment/>
      <protection/>
    </xf>
    <xf numFmtId="3" fontId="2" fillId="0" borderId="5" xfId="86" applyNumberFormat="1" applyFont="1" applyFill="1" applyBorder="1" applyAlignment="1">
      <alignment horizontal="right"/>
      <protection/>
    </xf>
    <xf numFmtId="4" fontId="0" fillId="0" borderId="19" xfId="0" applyNumberFormat="1" applyFont="1" applyFill="1" applyBorder="1" applyAlignment="1">
      <alignment vertical="center"/>
    </xf>
    <xf numFmtId="175" fontId="0" fillId="0" borderId="22" xfId="62" applyNumberFormat="1" applyFont="1" applyFill="1" applyBorder="1" applyAlignment="1">
      <alignment/>
    </xf>
    <xf numFmtId="175" fontId="0" fillId="0" borderId="0" xfId="62" applyNumberFormat="1" applyFont="1" applyFill="1" applyBorder="1" applyAlignment="1">
      <alignment/>
    </xf>
    <xf numFmtId="175" fontId="0" fillId="0" borderId="33" xfId="62" applyNumberFormat="1" applyFont="1" applyFill="1" applyBorder="1" applyAlignment="1">
      <alignment/>
    </xf>
    <xf numFmtId="175" fontId="0" fillId="0" borderId="0" xfId="62" applyNumberFormat="1" applyFont="1" applyFill="1" applyAlignment="1">
      <alignment/>
    </xf>
    <xf numFmtId="175" fontId="2" fillId="0" borderId="5" xfId="62" applyNumberFormat="1" applyFont="1" applyFill="1" applyBorder="1" applyAlignment="1">
      <alignment/>
    </xf>
    <xf numFmtId="175" fontId="2" fillId="0" borderId="30" xfId="62" applyNumberFormat="1" applyFont="1" applyFill="1" applyBorder="1" applyAlignment="1">
      <alignment/>
    </xf>
    <xf numFmtId="175" fontId="2" fillId="0" borderId="32" xfId="62" applyNumberFormat="1" applyFont="1" applyFill="1" applyBorder="1" applyAlignment="1">
      <alignment/>
    </xf>
    <xf numFmtId="0" fontId="0" fillId="0" borderId="33" xfId="0" applyFont="1" applyFill="1" applyBorder="1" applyAlignment="1">
      <alignment horizontal="left" vertical="center"/>
    </xf>
    <xf numFmtId="174" fontId="57" fillId="0" borderId="22" xfId="0" applyNumberFormat="1" applyFont="1" applyFill="1" applyBorder="1" applyAlignment="1">
      <alignment vertical="center"/>
    </xf>
    <xf numFmtId="3" fontId="0" fillId="0" borderId="0" xfId="0" applyNumberFormat="1" applyAlignment="1">
      <alignment/>
    </xf>
    <xf numFmtId="4" fontId="0" fillId="0" borderId="0" xfId="0" applyNumberFormat="1" applyAlignment="1">
      <alignment/>
    </xf>
    <xf numFmtId="0" fontId="2" fillId="0" borderId="0" xfId="0" applyFont="1" applyFill="1" applyAlignment="1">
      <alignment/>
    </xf>
    <xf numFmtId="0" fontId="0" fillId="0" borderId="28" xfId="0" applyFont="1" applyBorder="1" applyAlignment="1">
      <alignment/>
    </xf>
    <xf numFmtId="0" fontId="0" fillId="0" borderId="29" xfId="0" applyFont="1" applyBorder="1" applyAlignment="1">
      <alignment horizontal="center" vertical="top"/>
    </xf>
    <xf numFmtId="0" fontId="0" fillId="0" borderId="23" xfId="0" applyFont="1" applyBorder="1" applyAlignment="1">
      <alignment horizontal="center" vertical="top"/>
    </xf>
    <xf numFmtId="0" fontId="0" fillId="0" borderId="0" xfId="0" applyFont="1" applyBorder="1" applyAlignment="1">
      <alignment horizontal="center" vertical="top"/>
    </xf>
    <xf numFmtId="0" fontId="0" fillId="0" borderId="0" xfId="0" applyFont="1" applyFill="1" applyBorder="1" applyAlignment="1">
      <alignment horizontal="center" vertical="top"/>
    </xf>
    <xf numFmtId="0" fontId="0" fillId="0" borderId="0" xfId="0" applyBorder="1" applyAlignment="1">
      <alignment horizontal="left"/>
    </xf>
    <xf numFmtId="3" fontId="0" fillId="0" borderId="14" xfId="0" applyNumberFormat="1" applyBorder="1" applyAlignment="1">
      <alignment/>
    </xf>
    <xf numFmtId="3" fontId="0" fillId="0" borderId="14" xfId="0" applyNumberFormat="1" applyFont="1" applyBorder="1" applyAlignment="1">
      <alignment vertical="top" wrapText="1"/>
    </xf>
    <xf numFmtId="3" fontId="0" fillId="0" borderId="22" xfId="0" applyNumberFormat="1" applyFont="1" applyBorder="1" applyAlignment="1">
      <alignment vertical="top" wrapText="1"/>
    </xf>
    <xf numFmtId="3" fontId="0" fillId="0" borderId="0" xfId="0" applyNumberFormat="1" applyFont="1" applyBorder="1" applyAlignment="1">
      <alignment horizontal="right" vertical="top" wrapText="1"/>
    </xf>
    <xf numFmtId="3" fontId="0" fillId="0" borderId="0" xfId="0" applyNumberFormat="1" applyFont="1" applyFill="1" applyBorder="1" applyAlignment="1">
      <alignment vertical="top" wrapText="1"/>
    </xf>
    <xf numFmtId="3" fontId="0" fillId="0" borderId="14" xfId="0" applyNumberFormat="1" applyFont="1" applyFill="1" applyBorder="1" applyAlignment="1">
      <alignment vertical="top" wrapText="1"/>
    </xf>
    <xf numFmtId="3" fontId="0" fillId="0" borderId="22" xfId="0" applyNumberFormat="1" applyFont="1" applyFill="1" applyBorder="1" applyAlignment="1">
      <alignment vertical="top" wrapText="1"/>
    </xf>
    <xf numFmtId="3" fontId="0" fillId="0" borderId="0" xfId="0" applyNumberFormat="1" applyFont="1" applyFill="1" applyBorder="1" applyAlignment="1">
      <alignment horizontal="right" vertical="top" wrapText="1"/>
    </xf>
    <xf numFmtId="0" fontId="0" fillId="0" borderId="28" xfId="0" applyBorder="1" applyAlignment="1">
      <alignment/>
    </xf>
    <xf numFmtId="0" fontId="0" fillId="0" borderId="29" xfId="0" applyFont="1"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30" xfId="0" applyBorder="1" applyAlignment="1">
      <alignment/>
    </xf>
    <xf numFmtId="174" fontId="0" fillId="0" borderId="31" xfId="0" applyNumberFormat="1" applyFill="1" applyBorder="1" applyAlignment="1">
      <alignment/>
    </xf>
    <xf numFmtId="174" fontId="0" fillId="0" borderId="30" xfId="0" applyNumberFormat="1" applyBorder="1" applyAlignment="1">
      <alignment/>
    </xf>
    <xf numFmtId="174" fontId="0" fillId="0" borderId="14" xfId="0" applyNumberFormat="1" applyFill="1" applyBorder="1" applyAlignment="1">
      <alignment/>
    </xf>
    <xf numFmtId="174" fontId="0" fillId="0" borderId="0" xfId="0" applyNumberFormat="1" applyAlignment="1">
      <alignment/>
    </xf>
    <xf numFmtId="0" fontId="0" fillId="0" borderId="0" xfId="0" applyFont="1" applyBorder="1" applyAlignment="1">
      <alignment/>
    </xf>
    <xf numFmtId="174" fontId="2" fillId="0" borderId="0" xfId="0" applyNumberFormat="1" applyFont="1" applyFill="1" applyBorder="1" applyAlignment="1">
      <alignment/>
    </xf>
    <xf numFmtId="0" fontId="0" fillId="0" borderId="0" xfId="0" applyFont="1" applyFill="1" applyBorder="1" applyAlignment="1">
      <alignment horizontal="left" wrapText="1"/>
    </xf>
    <xf numFmtId="0" fontId="0" fillId="0" borderId="0" xfId="0" applyFill="1" applyBorder="1" applyAlignment="1">
      <alignment wrapText="1"/>
    </xf>
    <xf numFmtId="0" fontId="25" fillId="0" borderId="0" xfId="0" applyFont="1" applyBorder="1" applyAlignment="1">
      <alignment vertical="center"/>
    </xf>
    <xf numFmtId="0" fontId="80" fillId="0" borderId="28" xfId="0" applyFont="1" applyFill="1" applyBorder="1" applyAlignment="1">
      <alignment vertical="center"/>
    </xf>
    <xf numFmtId="0" fontId="80" fillId="0" borderId="25" xfId="0" applyFont="1" applyFill="1" applyBorder="1" applyAlignment="1">
      <alignment vertical="center"/>
    </xf>
    <xf numFmtId="0" fontId="81" fillId="0" borderId="0" xfId="0" applyFont="1" applyFill="1" applyBorder="1" applyAlignment="1">
      <alignment vertical="center"/>
    </xf>
    <xf numFmtId="0" fontId="80" fillId="0" borderId="14" xfId="0" applyFont="1" applyFill="1" applyBorder="1" applyAlignment="1">
      <alignment vertical="center"/>
    </xf>
    <xf numFmtId="0" fontId="80" fillId="0" borderId="0" xfId="0" applyFont="1" applyFill="1" applyBorder="1" applyAlignment="1">
      <alignment vertical="center"/>
    </xf>
    <xf numFmtId="4" fontId="80" fillId="0" borderId="0" xfId="0" applyNumberFormat="1" applyFont="1" applyFill="1" applyBorder="1" applyAlignment="1">
      <alignment horizontal="right" vertical="center"/>
    </xf>
    <xf numFmtId="0" fontId="81" fillId="0" borderId="31" xfId="0" applyFont="1" applyFill="1" applyBorder="1" applyAlignment="1">
      <alignment horizontal="right" vertical="center"/>
    </xf>
    <xf numFmtId="4" fontId="81" fillId="0" borderId="30" xfId="0" applyNumberFormat="1" applyFont="1" applyFill="1" applyBorder="1" applyAlignment="1">
      <alignment horizontal="right" vertical="center"/>
    </xf>
    <xf numFmtId="4" fontId="0" fillId="0" borderId="0" xfId="0" applyNumberFormat="1" applyFill="1" applyAlignment="1">
      <alignment/>
    </xf>
    <xf numFmtId="0" fontId="25" fillId="0" borderId="0" xfId="0" applyFont="1" applyAlignment="1">
      <alignment vertical="center"/>
    </xf>
    <xf numFmtId="0" fontId="0" fillId="0" borderId="0" xfId="0" applyFont="1" applyFill="1" applyBorder="1" applyAlignment="1">
      <alignment wrapText="1"/>
    </xf>
    <xf numFmtId="0" fontId="0" fillId="0" borderId="0" xfId="0" applyAlignment="1">
      <alignment/>
    </xf>
    <xf numFmtId="0" fontId="0" fillId="0" borderId="0" xfId="82" applyFont="1" applyFill="1" applyBorder="1" applyAlignment="1">
      <alignment horizontal="left" indent="2"/>
      <protection/>
    </xf>
    <xf numFmtId="3" fontId="0" fillId="0" borderId="0" xfId="82" applyNumberFormat="1" applyFont="1" applyFill="1" applyBorder="1">
      <alignment/>
      <protection/>
    </xf>
    <xf numFmtId="0" fontId="0" fillId="0" borderId="0" xfId="0" applyFill="1" applyBorder="1" applyAlignment="1">
      <alignment horizontal="left"/>
    </xf>
    <xf numFmtId="0" fontId="77" fillId="0" borderId="0" xfId="0" applyFont="1" applyFill="1" applyBorder="1" applyAlignment="1">
      <alignment horizontal="right" vertical="center" indent="1"/>
    </xf>
    <xf numFmtId="0" fontId="0" fillId="0" borderId="0" xfId="0" applyFont="1" applyFill="1" applyBorder="1" applyAlignment="1">
      <alignment horizontal="right" vertical="center" indent="5"/>
    </xf>
    <xf numFmtId="0" fontId="57" fillId="0" borderId="0" xfId="0" applyFont="1" applyFill="1" applyBorder="1" applyAlignment="1">
      <alignment horizontal="right" vertical="center"/>
    </xf>
    <xf numFmtId="0" fontId="76" fillId="0" borderId="0" xfId="0" applyFont="1" applyAlignment="1">
      <alignment horizontal="center"/>
    </xf>
    <xf numFmtId="174" fontId="0" fillId="0" borderId="14" xfId="0" applyNumberFormat="1" applyFont="1" applyFill="1" applyBorder="1" applyAlignment="1">
      <alignment horizontal="right"/>
    </xf>
    <xf numFmtId="174" fontId="0" fillId="0" borderId="37" xfId="82" applyNumberFormat="1" applyFont="1" applyFill="1" applyBorder="1">
      <alignment/>
      <protection/>
    </xf>
    <xf numFmtId="174" fontId="0" fillId="0" borderId="0" xfId="82" applyNumberFormat="1" applyFont="1" applyFill="1" applyBorder="1" applyAlignment="1">
      <alignment horizontal="right"/>
      <protection/>
    </xf>
    <xf numFmtId="174" fontId="0" fillId="0" borderId="22" xfId="0" applyNumberFormat="1" applyBorder="1" applyAlignment="1">
      <alignment/>
    </xf>
    <xf numFmtId="174" fontId="0" fillId="0" borderId="34" xfId="0" applyNumberFormat="1" applyBorder="1" applyAlignment="1">
      <alignment/>
    </xf>
    <xf numFmtId="0" fontId="80" fillId="0" borderId="23" xfId="0" applyFont="1" applyFill="1" applyBorder="1" applyAlignment="1">
      <alignment horizontal="center" vertical="center"/>
    </xf>
    <xf numFmtId="0" fontId="0" fillId="0" borderId="14" xfId="89" applyFont="1" applyFill="1" applyBorder="1" applyAlignment="1">
      <alignment horizontal="right"/>
      <protection/>
    </xf>
    <xf numFmtId="4" fontId="2" fillId="0" borderId="0" xfId="89" applyNumberFormat="1" applyFont="1" applyFill="1" applyBorder="1" applyAlignment="1">
      <alignment horizontal="right"/>
      <protection/>
    </xf>
    <xf numFmtId="4" fontId="0" fillId="0" borderId="14" xfId="89" applyNumberFormat="1" applyFont="1" applyFill="1" applyBorder="1" applyAlignment="1">
      <alignment horizontal="right"/>
      <protection/>
    </xf>
    <xf numFmtId="4" fontId="0" fillId="0" borderId="14" xfId="89" applyNumberFormat="1" applyFont="1" applyFill="1" applyBorder="1" applyAlignment="1">
      <alignment horizontal="right"/>
      <protection/>
    </xf>
    <xf numFmtId="0" fontId="72" fillId="36" borderId="33" xfId="0" applyFont="1" applyFill="1" applyBorder="1" applyAlignment="1">
      <alignment horizontal="left" vertical="center" wrapText="1" indent="1"/>
    </xf>
    <xf numFmtId="0" fontId="72" fillId="36" borderId="0" xfId="0" applyFont="1" applyFill="1" applyBorder="1" applyAlignment="1">
      <alignment horizontal="left" vertical="center" wrapText="1" indent="1"/>
    </xf>
    <xf numFmtId="174" fontId="72" fillId="36" borderId="0" xfId="0" applyNumberFormat="1" applyFont="1" applyFill="1" applyBorder="1" applyAlignment="1">
      <alignment horizontal="center" vertical="center" wrapText="1"/>
    </xf>
    <xf numFmtId="0" fontId="0" fillId="0" borderId="2" xfId="89" applyFont="1" applyFill="1" applyBorder="1" applyAlignment="1">
      <alignment horizontal="center" vertical="center"/>
      <protection/>
    </xf>
    <xf numFmtId="0" fontId="0" fillId="0" borderId="0" xfId="0" applyFont="1" applyFill="1" applyAlignment="1">
      <alignment/>
    </xf>
    <xf numFmtId="174" fontId="72" fillId="36" borderId="31" xfId="0" applyNumberFormat="1" applyFont="1" applyFill="1" applyBorder="1" applyAlignment="1">
      <alignment horizontal="right" vertical="center" wrapText="1"/>
    </xf>
    <xf numFmtId="174" fontId="72" fillId="36" borderId="5" xfId="0" applyNumberFormat="1" applyFont="1" applyFill="1" applyBorder="1" applyAlignment="1">
      <alignment horizontal="right" vertical="center" wrapText="1"/>
    </xf>
    <xf numFmtId="0" fontId="25" fillId="0" borderId="22" xfId="0" applyFont="1" applyFill="1" applyBorder="1" applyAlignment="1">
      <alignment/>
    </xf>
    <xf numFmtId="0" fontId="25" fillId="0" borderId="14" xfId="0" applyFont="1" applyFill="1" applyBorder="1" applyAlignment="1">
      <alignment horizontal="center"/>
    </xf>
    <xf numFmtId="0" fontId="72" fillId="0" borderId="0" xfId="0" applyFont="1" applyBorder="1" applyAlignment="1">
      <alignment/>
    </xf>
    <xf numFmtId="0" fontId="53" fillId="0" borderId="0" xfId="0" applyFont="1" applyAlignment="1">
      <alignment/>
    </xf>
    <xf numFmtId="0" fontId="27" fillId="0" borderId="0" xfId="0" applyFont="1" applyFill="1" applyBorder="1" applyAlignment="1">
      <alignment/>
    </xf>
    <xf numFmtId="0" fontId="53" fillId="0" borderId="0" xfId="0" applyFont="1" applyFill="1" applyAlignment="1">
      <alignment horizontal="center"/>
    </xf>
    <xf numFmtId="0" fontId="53" fillId="0" borderId="0" xfId="0" applyFont="1" applyFill="1" applyAlignment="1">
      <alignment/>
    </xf>
    <xf numFmtId="0" fontId="53" fillId="0" borderId="0" xfId="0" applyFont="1" applyFill="1" applyBorder="1" applyAlignment="1">
      <alignment/>
    </xf>
    <xf numFmtId="0" fontId="53" fillId="0" borderId="28" xfId="0" applyFont="1" applyFill="1" applyBorder="1" applyAlignment="1">
      <alignment/>
    </xf>
    <xf numFmtId="0" fontId="0" fillId="0" borderId="23" xfId="0" applyFont="1" applyFill="1" applyBorder="1" applyAlignment="1">
      <alignment horizontal="right" wrapText="1"/>
    </xf>
    <xf numFmtId="0" fontId="0" fillId="0" borderId="0" xfId="0" applyFont="1" applyFill="1" applyAlignment="1">
      <alignment/>
    </xf>
    <xf numFmtId="0" fontId="0" fillId="0" borderId="0" xfId="0" applyFont="1" applyFill="1" applyBorder="1" applyAlignment="1">
      <alignment/>
    </xf>
    <xf numFmtId="0" fontId="0" fillId="0" borderId="22" xfId="0" applyFont="1" applyFill="1" applyBorder="1" applyAlignment="1">
      <alignment/>
    </xf>
    <xf numFmtId="0" fontId="53" fillId="0" borderId="0" xfId="0" applyFont="1" applyFill="1" applyBorder="1" applyAlignment="1">
      <alignment horizontal="right"/>
    </xf>
    <xf numFmtId="0" fontId="53" fillId="0" borderId="5" xfId="0" applyFont="1" applyFill="1" applyBorder="1" applyAlignment="1">
      <alignment/>
    </xf>
    <xf numFmtId="0" fontId="72" fillId="36" borderId="25" xfId="0" applyFont="1" applyFill="1" applyBorder="1" applyAlignment="1">
      <alignment horizontal="left" vertical="center" wrapText="1" indent="1"/>
    </xf>
    <xf numFmtId="0" fontId="72" fillId="36" borderId="29" xfId="0" applyFont="1" applyFill="1" applyBorder="1" applyAlignment="1">
      <alignment horizontal="center" vertical="center" wrapText="1"/>
    </xf>
    <xf numFmtId="0" fontId="72" fillId="36" borderId="23" xfId="0" applyFont="1" applyFill="1" applyBorder="1" applyAlignment="1">
      <alignment horizontal="center" vertical="center" wrapText="1"/>
    </xf>
    <xf numFmtId="0" fontId="0" fillId="0" borderId="23" xfId="0" applyFill="1" applyBorder="1" applyAlignment="1">
      <alignment/>
    </xf>
    <xf numFmtId="3" fontId="2" fillId="0" borderId="0" xfId="0" applyNumberFormat="1" applyFont="1" applyAlignment="1">
      <alignment/>
    </xf>
    <xf numFmtId="191" fontId="0" fillId="0" borderId="0" xfId="60" applyNumberFormat="1" applyFont="1" applyAlignment="1">
      <alignment/>
    </xf>
    <xf numFmtId="0" fontId="0" fillId="0" borderId="0" xfId="83" applyFont="1">
      <alignment/>
      <protection/>
    </xf>
    <xf numFmtId="191" fontId="0" fillId="0" borderId="0" xfId="60" applyNumberFormat="1" applyFont="1" applyBorder="1" applyAlignment="1">
      <alignment/>
    </xf>
    <xf numFmtId="0" fontId="2" fillId="0" borderId="0" xfId="83" applyFont="1" applyAlignment="1">
      <alignment horizontal="center"/>
      <protection/>
    </xf>
    <xf numFmtId="191" fontId="2" fillId="0" borderId="0" xfId="60" applyNumberFormat="1" applyFont="1" applyAlignment="1">
      <alignment horizontal="center"/>
    </xf>
    <xf numFmtId="191" fontId="2" fillId="0" borderId="0" xfId="60" applyNumberFormat="1" applyFont="1" applyBorder="1" applyAlignment="1">
      <alignment horizontal="center"/>
    </xf>
    <xf numFmtId="0" fontId="0" fillId="0" borderId="12" xfId="83" applyFont="1" applyBorder="1">
      <alignment/>
      <protection/>
    </xf>
    <xf numFmtId="191" fontId="0" fillId="0" borderId="47" xfId="60" applyNumberFormat="1" applyFont="1" applyBorder="1" applyAlignment="1">
      <alignment horizontal="center"/>
    </xf>
    <xf numFmtId="191" fontId="0" fillId="0" borderId="48" xfId="60" applyNumberFormat="1" applyFont="1" applyBorder="1" applyAlignment="1">
      <alignment horizontal="centerContinuous"/>
    </xf>
    <xf numFmtId="0" fontId="0" fillId="0" borderId="12" xfId="83" applyFont="1" applyBorder="1" applyAlignment="1">
      <alignment horizontal="centerContinuous"/>
      <protection/>
    </xf>
    <xf numFmtId="191" fontId="0" fillId="0" borderId="17" xfId="60" applyNumberFormat="1" applyFont="1" applyBorder="1" applyAlignment="1">
      <alignment horizontal="centerContinuous"/>
    </xf>
    <xf numFmtId="178" fontId="0" fillId="0" borderId="49" xfId="83" applyNumberFormat="1" applyFont="1" applyBorder="1" applyAlignment="1">
      <alignment horizontal="center"/>
      <protection/>
    </xf>
    <xf numFmtId="178" fontId="0" fillId="0" borderId="12" xfId="83" applyNumberFormat="1" applyFont="1" applyBorder="1" applyAlignment="1">
      <alignment horizontal="center"/>
      <protection/>
    </xf>
    <xf numFmtId="191" fontId="0" fillId="0" borderId="50" xfId="60" applyNumberFormat="1" applyFont="1" applyBorder="1" applyAlignment="1">
      <alignment horizontal="center"/>
    </xf>
    <xf numFmtId="191" fontId="0" fillId="0" borderId="51" xfId="60" applyNumberFormat="1" applyFont="1" applyBorder="1" applyAlignment="1">
      <alignment/>
    </xf>
    <xf numFmtId="0" fontId="0" fillId="0" borderId="0" xfId="83" applyFont="1" applyBorder="1">
      <alignment/>
      <protection/>
    </xf>
    <xf numFmtId="191" fontId="0" fillId="0" borderId="22" xfId="60" applyNumberFormat="1" applyFont="1" applyBorder="1" applyAlignment="1">
      <alignment horizontal="centerContinuous"/>
    </xf>
    <xf numFmtId="0" fontId="0" fillId="0" borderId="0" xfId="83" applyFont="1" applyBorder="1" applyAlignment="1">
      <alignment horizontal="centerContinuous"/>
      <protection/>
    </xf>
    <xf numFmtId="178" fontId="0" fillId="0" borderId="52" xfId="83" applyNumberFormat="1" applyFont="1" applyBorder="1">
      <alignment/>
      <protection/>
    </xf>
    <xf numFmtId="178" fontId="0" fillId="0" borderId="0" xfId="83" applyNumberFormat="1" applyFont="1" applyBorder="1" applyAlignment="1">
      <alignment horizontal="center"/>
      <protection/>
    </xf>
    <xf numFmtId="191" fontId="0" fillId="0" borderId="50" xfId="60" applyNumberFormat="1" applyFont="1" applyBorder="1" applyAlignment="1">
      <alignment/>
    </xf>
    <xf numFmtId="0" fontId="0" fillId="0" borderId="30" xfId="83" applyFont="1" applyBorder="1">
      <alignment/>
      <protection/>
    </xf>
    <xf numFmtId="191" fontId="0" fillId="0" borderId="53" xfId="60" applyNumberFormat="1" applyFont="1" applyBorder="1" applyAlignment="1">
      <alignment/>
    </xf>
    <xf numFmtId="191" fontId="0" fillId="0" borderId="54" xfId="60" applyNumberFormat="1" applyFont="1" applyBorder="1" applyAlignment="1">
      <alignment/>
    </xf>
    <xf numFmtId="0" fontId="0" fillId="0" borderId="5" xfId="83" applyFont="1" applyBorder="1">
      <alignment/>
      <protection/>
    </xf>
    <xf numFmtId="191" fontId="0" fillId="0" borderId="31" xfId="60" applyNumberFormat="1" applyFont="1" applyBorder="1" applyAlignment="1">
      <alignment/>
    </xf>
    <xf numFmtId="191" fontId="0" fillId="0" borderId="5" xfId="60" applyNumberFormat="1" applyFont="1" applyBorder="1" applyAlignment="1">
      <alignment/>
    </xf>
    <xf numFmtId="0" fontId="0" fillId="0" borderId="55" xfId="83" applyFont="1" applyBorder="1">
      <alignment/>
      <protection/>
    </xf>
    <xf numFmtId="0" fontId="0" fillId="0" borderId="56" xfId="83" applyFont="1" applyBorder="1">
      <alignment/>
      <protection/>
    </xf>
    <xf numFmtId="0" fontId="2" fillId="0" borderId="0" xfId="83" applyFont="1">
      <alignment/>
      <protection/>
    </xf>
    <xf numFmtId="191" fontId="82" fillId="0" borderId="50" xfId="60" applyNumberFormat="1" applyFont="1" applyFill="1" applyBorder="1" applyAlignment="1">
      <alignment/>
    </xf>
    <xf numFmtId="191" fontId="82" fillId="0" borderId="0" xfId="60" applyNumberFormat="1" applyFont="1" applyBorder="1" applyAlignment="1">
      <alignment/>
    </xf>
    <xf numFmtId="10" fontId="2" fillId="0" borderId="22" xfId="83" applyNumberFormat="1" applyFont="1" applyFill="1" applyBorder="1">
      <alignment/>
      <protection/>
    </xf>
    <xf numFmtId="191" fontId="82" fillId="0" borderId="14" xfId="60" applyNumberFormat="1" applyFont="1" applyBorder="1" applyAlignment="1">
      <alignment/>
    </xf>
    <xf numFmtId="10" fontId="2" fillId="0" borderId="33" xfId="83" applyNumberFormat="1" applyFont="1" applyFill="1" applyBorder="1">
      <alignment/>
      <protection/>
    </xf>
    <xf numFmtId="191" fontId="2" fillId="0" borderId="14" xfId="60" applyNumberFormat="1" applyFont="1" applyFill="1" applyBorder="1" applyAlignment="1">
      <alignment/>
    </xf>
    <xf numFmtId="10" fontId="2" fillId="0" borderId="57" xfId="83" applyNumberFormat="1" applyFont="1" applyFill="1" applyBorder="1">
      <alignment/>
      <protection/>
    </xf>
    <xf numFmtId="172" fontId="82" fillId="0" borderId="52" xfId="0" applyNumberFormat="1" applyFont="1" applyBorder="1" applyAlignment="1">
      <alignment/>
    </xf>
    <xf numFmtId="172" fontId="2" fillId="0" borderId="0" xfId="83" applyNumberFormat="1" applyFont="1" applyFill="1" applyBorder="1" applyAlignment="1">
      <alignment horizontal="right"/>
      <protection/>
    </xf>
    <xf numFmtId="10" fontId="2" fillId="0" borderId="0" xfId="83" applyNumberFormat="1" applyFont="1">
      <alignment/>
      <protection/>
    </xf>
    <xf numFmtId="0" fontId="0" fillId="0" borderId="22" xfId="83" applyFont="1" applyBorder="1">
      <alignment/>
      <protection/>
    </xf>
    <xf numFmtId="191" fontId="0" fillId="0" borderId="14" xfId="60" applyNumberFormat="1" applyFont="1" applyBorder="1" applyAlignment="1">
      <alignment/>
    </xf>
    <xf numFmtId="191" fontId="0" fillId="0" borderId="22" xfId="60" applyNumberFormat="1" applyFont="1" applyBorder="1" applyAlignment="1">
      <alignment/>
    </xf>
    <xf numFmtId="0" fontId="0" fillId="0" borderId="57" xfId="83" applyFont="1" applyBorder="1">
      <alignment/>
      <protection/>
    </xf>
    <xf numFmtId="190" fontId="0" fillId="0" borderId="52" xfId="83" applyNumberFormat="1" applyFont="1" applyBorder="1">
      <alignment/>
      <protection/>
    </xf>
    <xf numFmtId="10" fontId="0" fillId="0" borderId="0" xfId="83" applyNumberFormat="1" applyFont="1">
      <alignment/>
      <protection/>
    </xf>
    <xf numFmtId="0" fontId="0" fillId="0" borderId="0" xfId="83" applyFont="1" quotePrefix="1">
      <alignment/>
      <protection/>
    </xf>
    <xf numFmtId="10" fontId="0" fillId="0" borderId="22" xfId="83" applyNumberFormat="1" applyFont="1" applyBorder="1">
      <alignment/>
      <protection/>
    </xf>
    <xf numFmtId="10" fontId="0" fillId="0" borderId="0" xfId="83" applyNumberFormat="1" applyFont="1" applyBorder="1">
      <alignment/>
      <protection/>
    </xf>
    <xf numFmtId="10" fontId="0" fillId="0" borderId="57" xfId="83" applyNumberFormat="1" applyFont="1" applyBorder="1">
      <alignment/>
      <protection/>
    </xf>
    <xf numFmtId="172" fontId="83" fillId="0" borderId="52" xfId="0" applyNumberFormat="1" applyFont="1" applyBorder="1" applyAlignment="1">
      <alignment vertical="center"/>
    </xf>
    <xf numFmtId="172" fontId="83" fillId="0" borderId="0" xfId="0" applyNumberFormat="1" applyFont="1" applyBorder="1" applyAlignment="1">
      <alignment vertical="center"/>
    </xf>
    <xf numFmtId="172" fontId="0" fillId="0" borderId="0" xfId="83" applyNumberFormat="1" applyFont="1">
      <alignment/>
      <protection/>
    </xf>
    <xf numFmtId="0" fontId="2" fillId="0" borderId="0" xfId="83" applyFont="1" applyAlignment="1" quotePrefix="1">
      <alignment horizontal="right"/>
      <protection/>
    </xf>
    <xf numFmtId="191" fontId="82" fillId="0" borderId="53" xfId="60" applyNumberFormat="1" applyFont="1" applyFill="1" applyBorder="1" applyAlignment="1">
      <alignment/>
    </xf>
    <xf numFmtId="191" fontId="82" fillId="0" borderId="30" xfId="60" applyNumberFormat="1" applyFont="1" applyBorder="1" applyAlignment="1">
      <alignment/>
    </xf>
    <xf numFmtId="10" fontId="2" fillId="0" borderId="5" xfId="83" applyNumberFormat="1" applyFont="1" applyFill="1" applyBorder="1">
      <alignment/>
      <protection/>
    </xf>
    <xf numFmtId="191" fontId="82" fillId="0" borderId="31" xfId="60" applyNumberFormat="1" applyFont="1" applyBorder="1" applyAlignment="1">
      <alignment/>
    </xf>
    <xf numFmtId="10" fontId="2" fillId="0" borderId="32" xfId="83" applyNumberFormat="1" applyFont="1" applyFill="1" applyBorder="1">
      <alignment/>
      <protection/>
    </xf>
    <xf numFmtId="191" fontId="2" fillId="0" borderId="31" xfId="60" applyNumberFormat="1" applyFont="1" applyFill="1" applyBorder="1" applyAlignment="1">
      <alignment/>
    </xf>
    <xf numFmtId="10" fontId="2" fillId="0" borderId="55" xfId="83" applyNumberFormat="1" applyFont="1" applyFill="1" applyBorder="1">
      <alignment/>
      <protection/>
    </xf>
    <xf numFmtId="172" fontId="84" fillId="0" borderId="56" xfId="0" applyNumberFormat="1" applyFont="1" applyBorder="1" applyAlignment="1">
      <alignment vertical="center"/>
    </xf>
    <xf numFmtId="172" fontId="2" fillId="0" borderId="30" xfId="83" applyNumberFormat="1" applyFont="1" applyFill="1" applyBorder="1" applyAlignment="1">
      <alignment horizontal="right"/>
      <protection/>
    </xf>
    <xf numFmtId="9" fontId="0" fillId="0" borderId="22" xfId="83" applyNumberFormat="1" applyFont="1" applyBorder="1">
      <alignment/>
      <protection/>
    </xf>
    <xf numFmtId="9" fontId="0" fillId="0" borderId="0" xfId="83" applyNumberFormat="1" applyFont="1" applyBorder="1">
      <alignment/>
      <protection/>
    </xf>
    <xf numFmtId="9" fontId="0" fillId="0" borderId="57" xfId="83" applyNumberFormat="1" applyFont="1" applyBorder="1">
      <alignment/>
      <protection/>
    </xf>
    <xf numFmtId="190" fontId="2" fillId="0" borderId="52" xfId="83" applyNumberFormat="1" applyFont="1" applyBorder="1" applyAlignment="1">
      <alignment horizontal="right"/>
      <protection/>
    </xf>
    <xf numFmtId="179" fontId="2" fillId="0" borderId="0" xfId="83" applyNumberFormat="1" applyFont="1" applyBorder="1" applyAlignment="1">
      <alignment horizontal="right"/>
      <protection/>
    </xf>
    <xf numFmtId="191" fontId="2" fillId="0" borderId="50" xfId="60" applyNumberFormat="1" applyFont="1" applyBorder="1" applyAlignment="1">
      <alignment/>
    </xf>
    <xf numFmtId="191" fontId="2" fillId="0" borderId="0" xfId="60" applyNumberFormat="1" applyFont="1" applyBorder="1" applyAlignment="1">
      <alignment/>
    </xf>
    <xf numFmtId="10" fontId="2" fillId="0" borderId="22" xfId="83" applyNumberFormat="1" applyFont="1" applyBorder="1">
      <alignment/>
      <protection/>
    </xf>
    <xf numFmtId="191" fontId="2" fillId="0" borderId="14" xfId="60" applyNumberFormat="1" applyFont="1" applyBorder="1" applyAlignment="1">
      <alignment/>
    </xf>
    <xf numFmtId="10" fontId="2" fillId="0" borderId="0" xfId="79" applyNumberFormat="1" applyFont="1" applyBorder="1" applyAlignment="1">
      <alignment/>
    </xf>
    <xf numFmtId="191" fontId="2" fillId="0" borderId="22" xfId="60" applyNumberFormat="1" applyFont="1" applyBorder="1" applyAlignment="1">
      <alignment/>
    </xf>
    <xf numFmtId="10" fontId="2" fillId="0" borderId="57" xfId="79" applyNumberFormat="1" applyFont="1" applyBorder="1" applyAlignment="1">
      <alignment/>
    </xf>
    <xf numFmtId="172" fontId="82" fillId="0" borderId="0" xfId="0" applyNumberFormat="1" applyFont="1" applyBorder="1" applyAlignment="1">
      <alignment/>
    </xf>
    <xf numFmtId="172" fontId="2" fillId="0" borderId="0" xfId="83" applyNumberFormat="1" applyFont="1">
      <alignment/>
      <protection/>
    </xf>
    <xf numFmtId="191" fontId="0" fillId="0" borderId="0" xfId="83" applyNumberFormat="1" applyFont="1">
      <alignment/>
      <protection/>
    </xf>
    <xf numFmtId="172" fontId="2" fillId="0" borderId="0" xfId="83" applyNumberFormat="1" applyFont="1" applyBorder="1">
      <alignment/>
      <protection/>
    </xf>
    <xf numFmtId="0" fontId="2" fillId="0" borderId="0" xfId="83" applyFont="1" applyBorder="1">
      <alignment/>
      <protection/>
    </xf>
    <xf numFmtId="0" fontId="0" fillId="0" borderId="0" xfId="83" applyFont="1" applyBorder="1" applyAlignment="1" quotePrefix="1">
      <alignment horizontal="left"/>
      <protection/>
    </xf>
    <xf numFmtId="191" fontId="85" fillId="0" borderId="50" xfId="60" applyNumberFormat="1" applyFont="1" applyFill="1" applyBorder="1" applyAlignment="1">
      <alignment/>
    </xf>
    <xf numFmtId="191" fontId="17" fillId="0" borderId="51" xfId="60" applyNumberFormat="1" applyFont="1" applyFill="1" applyBorder="1" applyAlignment="1">
      <alignment horizontal="right" wrapText="1"/>
    </xf>
    <xf numFmtId="191" fontId="17" fillId="0" borderId="14" xfId="60" applyNumberFormat="1" applyFont="1" applyFill="1" applyBorder="1" applyAlignment="1">
      <alignment horizontal="right" wrapText="1"/>
    </xf>
    <xf numFmtId="172" fontId="0" fillId="0" borderId="52" xfId="83" applyNumberFormat="1" applyFont="1" applyBorder="1" applyAlignment="1">
      <alignment horizontal="right"/>
      <protection/>
    </xf>
    <xf numFmtId="172" fontId="0" fillId="0" borderId="0" xfId="83" applyNumberFormat="1" applyFont="1" applyBorder="1" applyAlignment="1">
      <alignment horizontal="right"/>
      <protection/>
    </xf>
    <xf numFmtId="172" fontId="0" fillId="0" borderId="0" xfId="83" applyNumberFormat="1" applyFont="1" applyBorder="1">
      <alignment/>
      <protection/>
    </xf>
    <xf numFmtId="191" fontId="17" fillId="0" borderId="52" xfId="60" applyNumberFormat="1" applyFont="1" applyFill="1" applyBorder="1" applyAlignment="1">
      <alignment horizontal="right" wrapText="1"/>
    </xf>
    <xf numFmtId="0" fontId="2" fillId="0" borderId="0" xfId="83" applyFont="1" applyBorder="1" applyAlignment="1">
      <alignment horizontal="right"/>
      <protection/>
    </xf>
    <xf numFmtId="191" fontId="82" fillId="0" borderId="58" xfId="60" applyNumberFormat="1" applyFont="1" applyFill="1" applyBorder="1" applyAlignment="1">
      <alignment/>
    </xf>
    <xf numFmtId="191" fontId="82" fillId="0" borderId="20" xfId="60" applyNumberFormat="1" applyFont="1" applyBorder="1" applyAlignment="1">
      <alignment/>
    </xf>
    <xf numFmtId="10" fontId="2" fillId="0" borderId="19" xfId="83" applyNumberFormat="1" applyFont="1" applyFill="1" applyBorder="1">
      <alignment/>
      <protection/>
    </xf>
    <xf numFmtId="191" fontId="82" fillId="0" borderId="2" xfId="60" applyNumberFormat="1" applyFont="1" applyBorder="1" applyAlignment="1">
      <alignment/>
    </xf>
    <xf numFmtId="10" fontId="2" fillId="0" borderId="21" xfId="83" applyNumberFormat="1" applyFont="1" applyFill="1" applyBorder="1">
      <alignment/>
      <protection/>
    </xf>
    <xf numFmtId="191" fontId="2" fillId="0" borderId="19" xfId="60" applyNumberFormat="1" applyFont="1" applyBorder="1" applyAlignment="1">
      <alignment/>
    </xf>
    <xf numFmtId="10" fontId="2" fillId="0" borderId="59" xfId="83" applyNumberFormat="1" applyFont="1" applyFill="1" applyBorder="1">
      <alignment/>
      <protection/>
    </xf>
    <xf numFmtId="172" fontId="82" fillId="0" borderId="60" xfId="0" applyNumberFormat="1" applyFont="1" applyBorder="1" applyAlignment="1">
      <alignment/>
    </xf>
    <xf numFmtId="172" fontId="2" fillId="0" borderId="20" xfId="83" applyNumberFormat="1" applyFont="1" applyFill="1" applyBorder="1" applyAlignment="1">
      <alignment horizontal="right"/>
      <protection/>
    </xf>
    <xf numFmtId="0" fontId="2" fillId="0" borderId="61" xfId="83" applyFont="1" applyFill="1" applyBorder="1" applyAlignment="1">
      <alignment horizontal="right"/>
      <protection/>
    </xf>
    <xf numFmtId="191" fontId="2" fillId="0" borderId="53" xfId="60" applyNumberFormat="1" applyFont="1" applyFill="1" applyBorder="1" applyAlignment="1">
      <alignment/>
    </xf>
    <xf numFmtId="191" fontId="2" fillId="0" borderId="54" xfId="60" applyNumberFormat="1" applyFont="1" applyFill="1" applyBorder="1" applyAlignment="1">
      <alignment/>
    </xf>
    <xf numFmtId="191" fontId="30" fillId="0" borderId="31" xfId="60" applyNumberFormat="1" applyFont="1" applyFill="1" applyBorder="1" applyAlignment="1">
      <alignment horizontal="right" wrapText="1"/>
    </xf>
    <xf numFmtId="191" fontId="2" fillId="0" borderId="5" xfId="60" applyNumberFormat="1" applyFont="1" applyFill="1" applyBorder="1" applyAlignment="1">
      <alignment/>
    </xf>
    <xf numFmtId="172" fontId="2" fillId="0" borderId="32" xfId="83" applyNumberFormat="1" applyFont="1" applyFill="1" applyBorder="1" applyAlignment="1">
      <alignment horizontal="right"/>
      <protection/>
    </xf>
    <xf numFmtId="172" fontId="2" fillId="0" borderId="5" xfId="83" applyNumberFormat="1" applyFont="1" applyFill="1" applyBorder="1" applyAlignment="1">
      <alignment horizontal="right"/>
      <protection/>
    </xf>
    <xf numFmtId="10" fontId="0" fillId="0" borderId="0" xfId="83" applyNumberFormat="1" applyFont="1" applyFill="1">
      <alignment/>
      <protection/>
    </xf>
    <xf numFmtId="172" fontId="0" fillId="0" borderId="0" xfId="83" applyNumberFormat="1" applyFont="1" applyFill="1" applyBorder="1">
      <alignment/>
      <protection/>
    </xf>
    <xf numFmtId="0" fontId="2" fillId="0" borderId="0" xfId="83" applyFont="1" applyFill="1" applyBorder="1">
      <alignment/>
      <protection/>
    </xf>
    <xf numFmtId="0" fontId="2" fillId="0" borderId="0" xfId="83" applyFont="1" applyAlignment="1">
      <alignment horizontal="centerContinuous"/>
      <protection/>
    </xf>
    <xf numFmtId="191" fontId="0" fillId="0" borderId="0" xfId="60" applyNumberFormat="1" applyFont="1" applyAlignment="1">
      <alignment horizontal="centerContinuous"/>
    </xf>
    <xf numFmtId="0" fontId="0" fillId="0" borderId="0" xfId="83" applyFont="1" applyAlignment="1">
      <alignment horizontal="centerContinuous"/>
      <protection/>
    </xf>
    <xf numFmtId="0" fontId="0" fillId="0" borderId="0" xfId="83" applyFont="1" applyAlignment="1">
      <alignment horizontal="left"/>
      <protection/>
    </xf>
    <xf numFmtId="178" fontId="0" fillId="0" borderId="0" xfId="83" applyNumberFormat="1" applyFont="1" applyBorder="1">
      <alignment/>
      <protection/>
    </xf>
    <xf numFmtId="0" fontId="31" fillId="0" borderId="0" xfId="83" applyFont="1">
      <alignment/>
      <protection/>
    </xf>
    <xf numFmtId="4" fontId="85" fillId="0" borderId="0" xfId="0" applyNumberFormat="1" applyFont="1" applyBorder="1" applyAlignment="1">
      <alignment/>
    </xf>
    <xf numFmtId="0" fontId="32" fillId="0" borderId="62" xfId="90" applyFont="1" applyFill="1" applyBorder="1" applyAlignment="1">
      <alignment horizontal="right" wrapText="1"/>
      <protection/>
    </xf>
    <xf numFmtId="0" fontId="8" fillId="0" borderId="0" xfId="82" applyFont="1">
      <alignment/>
      <protection/>
    </xf>
    <xf numFmtId="0" fontId="4" fillId="0" borderId="0" xfId="82" applyFont="1" applyFill="1">
      <alignment/>
      <protection/>
    </xf>
    <xf numFmtId="0" fontId="0" fillId="0" borderId="63" xfId="82" applyBorder="1" applyAlignment="1">
      <alignment horizontal="center"/>
      <protection/>
    </xf>
    <xf numFmtId="0" fontId="0" fillId="0" borderId="42" xfId="82" applyBorder="1" applyAlignment="1">
      <alignment horizontal="center"/>
      <protection/>
    </xf>
    <xf numFmtId="0" fontId="0" fillId="0" borderId="40" xfId="82" applyBorder="1" applyAlignment="1">
      <alignment horizontal="center"/>
      <protection/>
    </xf>
    <xf numFmtId="0" fontId="0" fillId="0" borderId="64" xfId="82" applyFill="1" applyBorder="1" applyAlignment="1">
      <alignment horizontal="center"/>
      <protection/>
    </xf>
    <xf numFmtId="0" fontId="0" fillId="0" borderId="41" xfId="82" applyFill="1" applyBorder="1" applyAlignment="1">
      <alignment horizontal="center"/>
      <protection/>
    </xf>
    <xf numFmtId="0" fontId="0" fillId="0" borderId="63" xfId="82" applyFill="1" applyBorder="1" applyAlignment="1">
      <alignment horizontal="center"/>
      <protection/>
    </xf>
    <xf numFmtId="0" fontId="0" fillId="0" borderId="42" xfId="82" applyFill="1" applyBorder="1" applyAlignment="1">
      <alignment horizontal="center"/>
      <protection/>
    </xf>
    <xf numFmtId="0" fontId="0" fillId="0" borderId="40" xfId="82" applyFill="1" applyBorder="1" applyAlignment="1">
      <alignment horizontal="center"/>
      <protection/>
    </xf>
    <xf numFmtId="0" fontId="2" fillId="0" borderId="0" xfId="82" applyFont="1" applyBorder="1" applyAlignment="1">
      <alignment horizontal="center"/>
      <protection/>
    </xf>
    <xf numFmtId="0" fontId="0" fillId="0" borderId="64" xfId="82" applyBorder="1" applyAlignment="1">
      <alignment horizontal="center"/>
      <protection/>
    </xf>
    <xf numFmtId="0" fontId="0" fillId="0" borderId="41" xfId="82" applyBorder="1" applyAlignment="1">
      <alignment horizontal="center"/>
      <protection/>
    </xf>
    <xf numFmtId="0" fontId="0" fillId="0" borderId="65" xfId="82" applyBorder="1" applyAlignment="1">
      <alignment horizontal="center"/>
      <protection/>
    </xf>
    <xf numFmtId="0" fontId="0" fillId="0" borderId="65" xfId="82" applyFill="1" applyBorder="1" applyAlignment="1">
      <alignment horizontal="center"/>
      <protection/>
    </xf>
    <xf numFmtId="0" fontId="4" fillId="0" borderId="0" xfId="82" applyFont="1" applyBorder="1" applyAlignment="1">
      <alignment horizontal="left" wrapText="1"/>
      <protection/>
    </xf>
    <xf numFmtId="0" fontId="2" fillId="0" borderId="0" xfId="82" applyFont="1" applyFill="1" applyBorder="1" applyAlignment="1">
      <alignment horizontal="center"/>
      <protection/>
    </xf>
    <xf numFmtId="3" fontId="0" fillId="0" borderId="23" xfId="82" applyNumberFormat="1" applyFont="1" applyFill="1" applyBorder="1" applyAlignment="1">
      <alignment horizontal="center"/>
      <protection/>
    </xf>
    <xf numFmtId="3" fontId="0" fillId="0" borderId="28" xfId="82" applyNumberFormat="1" applyFont="1" applyFill="1" applyBorder="1" applyAlignment="1">
      <alignment horizontal="center"/>
      <protection/>
    </xf>
    <xf numFmtId="3" fontId="4" fillId="0" borderId="0" xfId="82" applyNumberFormat="1" applyFont="1" applyFill="1" applyBorder="1" applyAlignment="1">
      <alignment horizontal="left" wrapText="1"/>
      <protection/>
    </xf>
    <xf numFmtId="3" fontId="0" fillId="0" borderId="34" xfId="82" applyNumberFormat="1" applyFont="1" applyFill="1" applyBorder="1" applyAlignment="1">
      <alignment horizontal="center"/>
      <protection/>
    </xf>
    <xf numFmtId="3" fontId="0" fillId="0" borderId="15" xfId="82" applyNumberFormat="1" applyFont="1" applyFill="1" applyBorder="1" applyAlignment="1">
      <alignment horizontal="center"/>
      <protection/>
    </xf>
    <xf numFmtId="3" fontId="0" fillId="0" borderId="43" xfId="82" applyNumberFormat="1" applyFont="1" applyFill="1" applyBorder="1" applyAlignment="1">
      <alignment horizontal="center"/>
      <protection/>
    </xf>
    <xf numFmtId="3" fontId="0" fillId="0" borderId="25" xfId="82" applyNumberFormat="1" applyFont="1" applyFill="1" applyBorder="1" applyAlignment="1">
      <alignment horizontal="center"/>
      <protection/>
    </xf>
    <xf numFmtId="0" fontId="0" fillId="0" borderId="64" xfId="82" applyFont="1" applyBorder="1" applyAlignment="1">
      <alignment horizontal="center" vertical="center" wrapText="1"/>
      <protection/>
    </xf>
    <xf numFmtId="0" fontId="0" fillId="0" borderId="41" xfId="82" applyFont="1" applyBorder="1" applyAlignment="1">
      <alignment horizontal="center" vertical="center" wrapText="1"/>
      <protection/>
    </xf>
    <xf numFmtId="0" fontId="0" fillId="0" borderId="65" xfId="82" applyFont="1" applyBorder="1" applyAlignment="1">
      <alignment horizontal="center" vertical="center" wrapText="1"/>
      <protection/>
    </xf>
    <xf numFmtId="0" fontId="2" fillId="0" borderId="0" xfId="0" applyFont="1" applyAlignment="1">
      <alignment horizontal="center"/>
    </xf>
    <xf numFmtId="1" fontId="2" fillId="0" borderId="0" xfId="62" applyNumberFormat="1" applyFont="1" applyAlignment="1">
      <alignment horizontal="center"/>
    </xf>
    <xf numFmtId="0" fontId="2" fillId="0" borderId="0" xfId="83" applyFont="1" applyAlignment="1">
      <alignment horizontal="center"/>
      <protection/>
    </xf>
    <xf numFmtId="0" fontId="0" fillId="0" borderId="17" xfId="83" applyFont="1" applyBorder="1" applyAlignment="1">
      <alignment horizontal="center"/>
      <protection/>
    </xf>
    <xf numFmtId="0" fontId="0" fillId="0" borderId="24" xfId="83" applyFont="1" applyBorder="1" applyAlignment="1">
      <alignment horizontal="center"/>
      <protection/>
    </xf>
    <xf numFmtId="0" fontId="0" fillId="0" borderId="22" xfId="83" applyFont="1" applyBorder="1" applyAlignment="1">
      <alignment horizontal="center"/>
      <protection/>
    </xf>
    <xf numFmtId="0" fontId="0" fillId="0" borderId="61" xfId="83" applyFont="1" applyBorder="1" applyAlignment="1">
      <alignment horizontal="center"/>
      <protection/>
    </xf>
    <xf numFmtId="0" fontId="2" fillId="0" borderId="0" xfId="85" applyFont="1" applyFill="1" applyAlignment="1">
      <alignment horizontal="left"/>
      <protection/>
    </xf>
    <xf numFmtId="0" fontId="0" fillId="0" borderId="33" xfId="0" applyFill="1" applyBorder="1" applyAlignment="1">
      <alignment horizontal="left"/>
    </xf>
    <xf numFmtId="0" fontId="0" fillId="0" borderId="0" xfId="85" applyFont="1" applyFill="1" applyAlignment="1">
      <alignment/>
      <protection/>
    </xf>
    <xf numFmtId="0" fontId="0" fillId="0" borderId="33" xfId="85" applyFont="1" applyFill="1" applyBorder="1" applyAlignment="1">
      <alignment/>
      <protection/>
    </xf>
    <xf numFmtId="0" fontId="2" fillId="0" borderId="0" xfId="85" applyFont="1" applyFill="1" applyAlignment="1">
      <alignment/>
      <protection/>
    </xf>
    <xf numFmtId="0" fontId="0" fillId="0" borderId="33" xfId="0" applyFill="1" applyBorder="1" applyAlignment="1">
      <alignment/>
    </xf>
    <xf numFmtId="0" fontId="2" fillId="0" borderId="0" xfId="89" applyFont="1" applyAlignment="1">
      <alignment horizontal="center"/>
      <protection/>
    </xf>
    <xf numFmtId="0" fontId="2" fillId="0" borderId="0" xfId="88" applyFont="1" applyAlignment="1">
      <alignment horizontal="center"/>
    </xf>
    <xf numFmtId="0" fontId="0" fillId="0" borderId="19" xfId="89" applyFont="1" applyFill="1" applyBorder="1" applyAlignment="1">
      <alignment horizontal="left" vertical="top" wrapText="1"/>
      <protection/>
    </xf>
    <xf numFmtId="0" fontId="0" fillId="0" borderId="21" xfId="89" applyFont="1" applyFill="1" applyBorder="1" applyAlignment="1">
      <alignment horizontal="left" vertical="top" wrapText="1"/>
      <protection/>
    </xf>
    <xf numFmtId="0" fontId="2" fillId="0" borderId="0" xfId="89" applyFont="1" applyFill="1" applyAlignment="1">
      <alignment horizontal="center"/>
      <protection/>
    </xf>
    <xf numFmtId="174" fontId="4" fillId="0" borderId="51" xfId="87" applyNumberFormat="1" applyFont="1" applyFill="1" applyBorder="1" applyAlignment="1">
      <alignment horizontal="center"/>
      <protection/>
    </xf>
    <xf numFmtId="174" fontId="4" fillId="0" borderId="33" xfId="87" applyNumberFormat="1" applyFont="1" applyFill="1" applyBorder="1" applyAlignment="1">
      <alignment horizontal="center"/>
      <protection/>
    </xf>
    <xf numFmtId="0" fontId="4" fillId="0" borderId="22" xfId="87" applyFont="1" applyFill="1" applyBorder="1" applyAlignment="1">
      <alignment horizontal="center"/>
      <protection/>
    </xf>
    <xf numFmtId="0" fontId="4" fillId="0" borderId="61" xfId="87" applyFont="1" applyFill="1" applyBorder="1" applyAlignment="1">
      <alignment horizontal="center"/>
      <protection/>
    </xf>
    <xf numFmtId="0" fontId="4" fillId="0" borderId="0" xfId="87" applyFont="1" applyFill="1" applyBorder="1" applyAlignment="1">
      <alignment horizontal="center"/>
      <protection/>
    </xf>
    <xf numFmtId="2" fontId="4" fillId="0" borderId="22" xfId="87" applyNumberFormat="1" applyFont="1" applyFill="1" applyBorder="1" applyAlignment="1">
      <alignment horizontal="center"/>
      <protection/>
    </xf>
    <xf numFmtId="2" fontId="4" fillId="0" borderId="61" xfId="87" applyNumberFormat="1" applyFont="1" applyFill="1" applyBorder="1" applyAlignment="1">
      <alignment horizontal="center"/>
      <protection/>
    </xf>
    <xf numFmtId="187" fontId="4" fillId="0" borderId="22" xfId="87" applyNumberFormat="1" applyFont="1" applyFill="1" applyBorder="1" applyAlignment="1">
      <alignment horizontal="center"/>
      <protection/>
    </xf>
    <xf numFmtId="187" fontId="4" fillId="0" borderId="61" xfId="87" applyNumberFormat="1" applyFont="1" applyFill="1" applyBorder="1" applyAlignment="1">
      <alignment horizontal="center"/>
      <protection/>
    </xf>
    <xf numFmtId="2" fontId="4" fillId="0" borderId="0" xfId="87" applyNumberFormat="1" applyFont="1" applyFill="1" applyBorder="1" applyAlignment="1">
      <alignment horizontal="center"/>
      <protection/>
    </xf>
    <xf numFmtId="0" fontId="2" fillId="0" borderId="0" xfId="88" applyFont="1" applyBorder="1" applyAlignment="1">
      <alignment horizontal="center"/>
    </xf>
    <xf numFmtId="0" fontId="2" fillId="0" borderId="0" xfId="88" applyFont="1" applyAlignment="1">
      <alignment horizontal="center"/>
    </xf>
    <xf numFmtId="0" fontId="4" fillId="0" borderId="49" xfId="87" applyFont="1" applyBorder="1" applyAlignment="1">
      <alignment horizontal="center" vertical="center"/>
      <protection/>
    </xf>
    <xf numFmtId="0" fontId="4" fillId="0" borderId="13" xfId="87" applyFont="1" applyBorder="1" applyAlignment="1">
      <alignment horizontal="center" vertical="center"/>
      <protection/>
    </xf>
    <xf numFmtId="0" fontId="4" fillId="0" borderId="66" xfId="87" applyFont="1" applyBorder="1" applyAlignment="1">
      <alignment horizontal="center" vertical="center"/>
      <protection/>
    </xf>
    <xf numFmtId="0" fontId="4" fillId="0" borderId="17" xfId="87" applyFont="1" applyBorder="1" applyAlignment="1">
      <alignment horizontal="center" vertical="center"/>
      <protection/>
    </xf>
    <xf numFmtId="174" fontId="4" fillId="0" borderId="54" xfId="87" applyNumberFormat="1" applyFont="1" applyBorder="1" applyAlignment="1">
      <alignment horizontal="center" vertical="center"/>
      <protection/>
    </xf>
    <xf numFmtId="174" fontId="4" fillId="0" borderId="32" xfId="87" applyNumberFormat="1" applyFont="1" applyBorder="1" applyAlignment="1">
      <alignment horizontal="center" vertical="center"/>
      <protection/>
    </xf>
    <xf numFmtId="177" fontId="4" fillId="0" borderId="5" xfId="89" applyNumberFormat="1" applyFont="1" applyBorder="1" applyAlignment="1">
      <alignment horizontal="center" vertical="center"/>
      <protection/>
    </xf>
    <xf numFmtId="177" fontId="4" fillId="0" borderId="67" xfId="89" applyNumberFormat="1" applyFont="1" applyBorder="1" applyAlignment="1">
      <alignment horizontal="center" vertical="center"/>
      <protection/>
    </xf>
    <xf numFmtId="174" fontId="4" fillId="0" borderId="30" xfId="87" applyNumberFormat="1" applyFont="1" applyBorder="1" applyAlignment="1">
      <alignment horizontal="center" vertical="center"/>
      <protection/>
    </xf>
    <xf numFmtId="174" fontId="4" fillId="0" borderId="5" xfId="87" applyNumberFormat="1" applyFont="1" applyBorder="1" applyAlignment="1">
      <alignment horizontal="center" vertical="center"/>
      <protection/>
    </xf>
    <xf numFmtId="174" fontId="4" fillId="0" borderId="51" xfId="87" applyNumberFormat="1" applyFont="1" applyBorder="1" applyAlignment="1">
      <alignment horizontal="center" vertical="center"/>
      <protection/>
    </xf>
    <xf numFmtId="174" fontId="4" fillId="0" borderId="33" xfId="87" applyNumberFormat="1" applyFont="1" applyBorder="1" applyAlignment="1">
      <alignment horizontal="center" vertical="center"/>
      <protection/>
    </xf>
    <xf numFmtId="2" fontId="4" fillId="0" borderId="22" xfId="87" applyNumberFormat="1" applyFont="1" applyBorder="1" applyAlignment="1">
      <alignment horizontal="center"/>
      <protection/>
    </xf>
    <xf numFmtId="2" fontId="4" fillId="0" borderId="0" xfId="87" applyNumberFormat="1" applyFont="1" applyBorder="1" applyAlignment="1">
      <alignment horizontal="center"/>
      <protection/>
    </xf>
    <xf numFmtId="0" fontId="4" fillId="0" borderId="68" xfId="87" applyFont="1" applyBorder="1" applyAlignment="1">
      <alignment horizontal="center" vertical="top" wrapText="1"/>
      <protection/>
    </xf>
    <xf numFmtId="0" fontId="4" fillId="0" borderId="21" xfId="87" applyFont="1" applyBorder="1" applyAlignment="1">
      <alignment horizontal="center" vertical="top" wrapText="1"/>
      <protection/>
    </xf>
    <xf numFmtId="0" fontId="4" fillId="0" borderId="2" xfId="87" applyFont="1" applyBorder="1" applyAlignment="1">
      <alignment horizontal="center" vertical="top" wrapText="1"/>
      <protection/>
    </xf>
    <xf numFmtId="0" fontId="4" fillId="0" borderId="59" xfId="87" applyFont="1" applyBorder="1" applyAlignment="1">
      <alignment horizontal="center" vertical="top" wrapText="1"/>
      <protection/>
    </xf>
    <xf numFmtId="0" fontId="4" fillId="0" borderId="19" xfId="87" applyFont="1" applyBorder="1" applyAlignment="1">
      <alignment horizontal="center" vertical="top" wrapText="1"/>
      <protection/>
    </xf>
    <xf numFmtId="177" fontId="4" fillId="0" borderId="22" xfId="89" applyNumberFormat="1" applyFont="1" applyBorder="1" applyAlignment="1">
      <alignment horizontal="center" vertical="center"/>
      <protection/>
    </xf>
    <xf numFmtId="177" fontId="4" fillId="0" borderId="61" xfId="89" applyNumberFormat="1" applyFont="1" applyBorder="1" applyAlignment="1">
      <alignment horizontal="center" vertical="center"/>
      <protection/>
    </xf>
    <xf numFmtId="0" fontId="4" fillId="0" borderId="22" xfId="87" applyFont="1" applyBorder="1" applyAlignment="1">
      <alignment horizontal="center"/>
      <protection/>
    </xf>
    <xf numFmtId="0" fontId="4" fillId="0" borderId="0" xfId="87" applyFont="1" applyBorder="1" applyAlignment="1">
      <alignment horizontal="center"/>
      <protection/>
    </xf>
    <xf numFmtId="174" fontId="4" fillId="0" borderId="51" xfId="87" applyNumberFormat="1" applyFont="1" applyFill="1" applyBorder="1" applyAlignment="1">
      <alignment horizontal="center" vertical="center"/>
      <protection/>
    </xf>
    <xf numFmtId="174" fontId="4" fillId="0" borderId="33" xfId="87" applyNumberFormat="1" applyFont="1" applyFill="1" applyBorder="1" applyAlignment="1">
      <alignment horizontal="center" vertical="center"/>
      <protection/>
    </xf>
    <xf numFmtId="177" fontId="4" fillId="0" borderId="22" xfId="89" applyNumberFormat="1" applyFont="1" applyFill="1" applyBorder="1" applyAlignment="1">
      <alignment horizontal="center" vertical="center"/>
      <protection/>
    </xf>
    <xf numFmtId="177" fontId="4" fillId="0" borderId="61" xfId="89" applyNumberFormat="1" applyFont="1" applyFill="1" applyBorder="1" applyAlignment="1">
      <alignment horizontal="center" vertical="center"/>
      <protection/>
    </xf>
    <xf numFmtId="174" fontId="4" fillId="0" borderId="51" xfId="87" applyNumberFormat="1" applyFont="1" applyBorder="1" applyAlignment="1">
      <alignment horizontal="center"/>
      <protection/>
    </xf>
    <xf numFmtId="174" fontId="4" fillId="0" borderId="33" xfId="87" applyNumberFormat="1" applyFont="1" applyBorder="1" applyAlignment="1">
      <alignment horizontal="center"/>
      <protection/>
    </xf>
    <xf numFmtId="0" fontId="4" fillId="0" borderId="61" xfId="87" applyFont="1" applyBorder="1" applyAlignment="1">
      <alignment horizontal="center"/>
      <protection/>
    </xf>
    <xf numFmtId="0" fontId="4" fillId="0" borderId="49" xfId="87" applyFont="1" applyFill="1" applyBorder="1" applyAlignment="1">
      <alignment horizontal="center" vertical="center"/>
      <protection/>
    </xf>
    <xf numFmtId="0" fontId="4" fillId="0" borderId="13" xfId="87" applyFont="1" applyFill="1" applyBorder="1" applyAlignment="1">
      <alignment horizontal="center" vertical="center"/>
      <protection/>
    </xf>
    <xf numFmtId="0" fontId="4" fillId="0" borderId="17" xfId="87" applyFont="1" applyFill="1" applyBorder="1" applyAlignment="1">
      <alignment horizontal="center" vertical="center"/>
      <protection/>
    </xf>
    <xf numFmtId="0" fontId="4" fillId="0" borderId="68" xfId="87" applyFont="1" applyFill="1" applyBorder="1" applyAlignment="1">
      <alignment horizontal="center" vertical="top" wrapText="1"/>
      <protection/>
    </xf>
    <xf numFmtId="0" fontId="4" fillId="0" borderId="21" xfId="87" applyFont="1" applyFill="1" applyBorder="1" applyAlignment="1">
      <alignment horizontal="center" vertical="top" wrapText="1"/>
      <protection/>
    </xf>
    <xf numFmtId="0" fontId="4" fillId="0" borderId="2" xfId="87" applyFont="1" applyFill="1" applyBorder="1" applyAlignment="1">
      <alignment horizontal="center" vertical="top" wrapText="1"/>
      <protection/>
    </xf>
    <xf numFmtId="0" fontId="4" fillId="0" borderId="59" xfId="87" applyFont="1" applyFill="1" applyBorder="1" applyAlignment="1">
      <alignment horizontal="center" vertical="top" wrapText="1"/>
      <protection/>
    </xf>
    <xf numFmtId="187" fontId="4" fillId="0" borderId="0" xfId="87" applyNumberFormat="1" applyFont="1" applyFill="1" applyBorder="1" applyAlignment="1">
      <alignment horizontal="center"/>
      <protection/>
    </xf>
    <xf numFmtId="0" fontId="4" fillId="0" borderId="19" xfId="87" applyFont="1" applyFill="1" applyBorder="1" applyAlignment="1">
      <alignment horizontal="center" vertical="top" wrapText="1"/>
      <protection/>
    </xf>
    <xf numFmtId="174" fontId="4" fillId="0" borderId="22" xfId="87" applyNumberFormat="1" applyFont="1" applyFill="1" applyBorder="1" applyAlignment="1">
      <alignment horizontal="center"/>
      <protection/>
    </xf>
    <xf numFmtId="174" fontId="4" fillId="0" borderId="0" xfId="87" applyNumberFormat="1" applyFont="1" applyFill="1" applyBorder="1" applyAlignment="1">
      <alignment horizontal="center"/>
      <protection/>
    </xf>
    <xf numFmtId="0" fontId="2" fillId="0" borderId="0" xfId="86" applyFont="1" applyFill="1" applyAlignment="1">
      <alignment horizontal="center"/>
      <protection/>
    </xf>
    <xf numFmtId="0" fontId="0" fillId="0" borderId="25" xfId="86" applyFont="1" applyFill="1" applyBorder="1" applyAlignment="1">
      <alignment horizontal="center"/>
      <protection/>
    </xf>
    <xf numFmtId="0" fontId="0" fillId="0" borderId="29" xfId="86" applyFont="1" applyFill="1" applyBorder="1" applyAlignment="1">
      <alignment horizontal="center"/>
      <protection/>
    </xf>
    <xf numFmtId="0" fontId="0" fillId="0" borderId="23" xfId="86" applyFont="1" applyFill="1" applyBorder="1" applyAlignment="1">
      <alignment horizontal="center"/>
      <protection/>
    </xf>
    <xf numFmtId="0" fontId="2" fillId="0" borderId="28" xfId="86" applyFont="1" applyFill="1" applyBorder="1" applyAlignment="1">
      <alignment horizontal="center"/>
      <protection/>
    </xf>
    <xf numFmtId="0" fontId="0" fillId="0" borderId="0" xfId="86" applyFont="1" applyFill="1" applyBorder="1" applyAlignment="1">
      <alignment horizontal="left" vertical="top" wrapText="1"/>
      <protection/>
    </xf>
    <xf numFmtId="0" fontId="0" fillId="0" borderId="0" xfId="86" applyFont="1" applyFill="1" applyBorder="1" applyAlignment="1">
      <alignment horizontal="left" wrapText="1"/>
      <protection/>
    </xf>
    <xf numFmtId="0" fontId="29" fillId="0" borderId="0" xfId="86" applyFont="1" applyFill="1" applyBorder="1" applyAlignment="1">
      <alignment horizontal="center"/>
      <protection/>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2" fillId="0" borderId="0" xfId="0" applyFont="1" applyFill="1" applyAlignment="1">
      <alignment horizontal="center"/>
    </xf>
    <xf numFmtId="0" fontId="2" fillId="0" borderId="0" xfId="0" applyFont="1" applyBorder="1" applyAlignment="1">
      <alignment horizontal="right"/>
    </xf>
    <xf numFmtId="0" fontId="2" fillId="0" borderId="33" xfId="0" applyFont="1" applyBorder="1" applyAlignment="1">
      <alignment horizontal="right"/>
    </xf>
    <xf numFmtId="0" fontId="0" fillId="0" borderId="0" xfId="0" applyFont="1" applyFill="1" applyBorder="1" applyAlignment="1">
      <alignment horizontal="left" wrapText="1"/>
    </xf>
    <xf numFmtId="0" fontId="27" fillId="0" borderId="0" xfId="0" applyFont="1" applyAlignment="1">
      <alignment horizontal="center" vertical="center"/>
    </xf>
    <xf numFmtId="0" fontId="0" fillId="0" borderId="0" xfId="0" applyFont="1"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0" fontId="52" fillId="0" borderId="0" xfId="0" applyFont="1" applyBorder="1" applyAlignment="1">
      <alignment horizontal="left" vertical="center" wrapText="1"/>
    </xf>
    <xf numFmtId="0" fontId="52" fillId="0" borderId="0" xfId="0" applyFont="1" applyBorder="1" applyAlignment="1" quotePrefix="1">
      <alignment horizontal="left" vertical="center" wrapText="1"/>
    </xf>
    <xf numFmtId="0" fontId="25" fillId="0" borderId="0" xfId="0" applyFont="1" applyFill="1" applyAlignment="1">
      <alignment horizontal="left" wrapText="1"/>
    </xf>
    <xf numFmtId="0" fontId="72" fillId="0" borderId="0" xfId="0" applyFont="1" applyBorder="1" applyAlignment="1">
      <alignment horizontal="center"/>
    </xf>
    <xf numFmtId="0" fontId="53" fillId="0" borderId="0" xfId="0" applyFont="1" applyAlignment="1">
      <alignment horizontal="center"/>
    </xf>
    <xf numFmtId="0" fontId="86" fillId="0" borderId="0" xfId="0" applyFont="1" applyAlignment="1">
      <alignment horizontal="center"/>
    </xf>
    <xf numFmtId="0" fontId="78" fillId="0" borderId="69" xfId="0" applyFont="1" applyBorder="1" applyAlignment="1">
      <alignment horizontal="left" vertical="top" wrapText="1"/>
    </xf>
    <xf numFmtId="0" fontId="78" fillId="0" borderId="70" xfId="0" applyFont="1" applyBorder="1" applyAlignment="1">
      <alignment horizontal="left" vertical="top" wrapText="1"/>
    </xf>
    <xf numFmtId="0" fontId="78" fillId="0" borderId="71" xfId="0" applyFont="1" applyBorder="1" applyAlignment="1">
      <alignment horizontal="left" vertical="top" wrapText="1"/>
    </xf>
    <xf numFmtId="0" fontId="0" fillId="0" borderId="0" xfId="0" applyAlignment="1">
      <alignment horizontal="left" vertical="top" wrapText="1"/>
    </xf>
  </cellXfs>
  <cellStyles count="87">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ell" xfId="43"/>
    <cellStyle name="Comma [0]_A_8_FR" xfId="44"/>
    <cellStyle name="Comma_A_8_FR" xfId="45"/>
    <cellStyle name="Controlecel" xfId="46"/>
    <cellStyle name="Currency [0]_A_8_FR" xfId="47"/>
    <cellStyle name="Currency_A_8_FR" xfId="48"/>
    <cellStyle name="decimalen" xfId="49"/>
    <cellStyle name="decimalenpunt2" xfId="50"/>
    <cellStyle name="Followed Hyperlink" xfId="51"/>
    <cellStyle name="Gekoppelde cel" xfId="52"/>
    <cellStyle name="Followed Hyperlink" xfId="53"/>
    <cellStyle name="Goed" xfId="54"/>
    <cellStyle name="Header" xfId="55"/>
    <cellStyle name="Hyperlink" xfId="56"/>
    <cellStyle name="Invoer" xfId="57"/>
    <cellStyle name="Comma" xfId="58"/>
    <cellStyle name="Comma [0]" xfId="59"/>
    <cellStyle name="Komma 2" xfId="60"/>
    <cellStyle name="Komma 2 2" xfId="61"/>
    <cellStyle name="Komma_CLB_0405" xfId="62"/>
    <cellStyle name="komma1nul" xfId="63"/>
    <cellStyle name="komma2nul" xfId="64"/>
    <cellStyle name="Kop 1" xfId="65"/>
    <cellStyle name="Kop 2" xfId="66"/>
    <cellStyle name="Kop 3" xfId="67"/>
    <cellStyle name="Kop 4" xfId="68"/>
    <cellStyle name="Neutraal" xfId="69"/>
    <cellStyle name="nieuw" xfId="70"/>
    <cellStyle name="Normal_A_8_FR" xfId="71"/>
    <cellStyle name="Notitie" xfId="72"/>
    <cellStyle name="Ongeldig" xfId="73"/>
    <cellStyle name="perc1nul" xfId="74"/>
    <cellStyle name="perc2nul" xfId="75"/>
    <cellStyle name="perc3nul" xfId="76"/>
    <cellStyle name="perc4" xfId="77"/>
    <cellStyle name="Percent" xfId="78"/>
    <cellStyle name="Procent 2" xfId="79"/>
    <cellStyle name="row" xfId="80"/>
    <cellStyle name="Standaard 2" xfId="81"/>
    <cellStyle name="Standaard 3" xfId="82"/>
    <cellStyle name="Standaard_96DIV02" xfId="83"/>
    <cellStyle name="Standaard_96DIV02A" xfId="84"/>
    <cellStyle name="Standaard_96DIV04" xfId="85"/>
    <cellStyle name="Standaard_96DIV06" xfId="86"/>
    <cellStyle name="Standaard_96DIV08 " xfId="87"/>
    <cellStyle name="Standaard_96div08a" xfId="88"/>
    <cellStyle name="Standaard_96DIV09" xfId="89"/>
    <cellStyle name="Standaard_Blad1" xfId="90"/>
    <cellStyle name="Standaard_Sheet1" xfId="91"/>
    <cellStyle name="SubTotaal" xfId="92"/>
    <cellStyle name="Titel" xfId="93"/>
    <cellStyle name="TopBox" xfId="94"/>
    <cellStyle name="Totaal" xfId="95"/>
    <cellStyle name="Uitvoer" xfId="96"/>
    <cellStyle name="Currency" xfId="97"/>
    <cellStyle name="Currency [0]" xfId="98"/>
    <cellStyle name="Verklarende tekst" xfId="99"/>
    <cellStyle name="Waarschuwingsteks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9</xdr:col>
      <xdr:colOff>561975</xdr:colOff>
      <xdr:row>36</xdr:row>
      <xdr:rowOff>9525</xdr:rowOff>
    </xdr:to>
    <xdr:sp>
      <xdr:nvSpPr>
        <xdr:cNvPr id="1" name="Text Box 2"/>
        <xdr:cNvSpPr txBox="1">
          <a:spLocks noChangeArrowheads="1"/>
        </xdr:cNvSpPr>
      </xdr:nvSpPr>
      <xdr:spPr>
        <a:xfrm>
          <a:off x="0" y="3752850"/>
          <a:ext cx="7667625" cy="1905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 ingang van 1 september 1996 werd, naast de afbouwende aanbodgerichte navorming, een drieledig systeem van nascholing geïntroduceerd:  
</a:t>
          </a:r>
          <a:r>
            <a:rPr lang="en-US" cap="none" sz="1000" b="0" i="0" u="none" baseline="0">
              <a:solidFill>
                <a:srgbClr val="000000"/>
              </a:solidFill>
              <a:latin typeface="Arial"/>
              <a:ea typeface="Arial"/>
              <a:cs typeface="Arial"/>
            </a:rPr>
            <a:t>1.  Nascholing op initiatief van de scholen: de scholen krijgen financiële middelen toegewezen om aan nascholingsbehoeften  te voldoen.
</a:t>
          </a:r>
          <a:r>
            <a:rPr lang="en-US" cap="none" sz="1000" b="0" i="0" u="none" baseline="0">
              <a:solidFill>
                <a:srgbClr val="000000"/>
              </a:solidFill>
              <a:latin typeface="Arial"/>
              <a:ea typeface="Arial"/>
              <a:cs typeface="Arial"/>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Arial"/>
              <a:ea typeface="Arial"/>
              <a:cs typeface="Arial"/>
            </a:rPr>
            <a:t>3.  Nascholing op initiatief van de Vlaamse regering: de Vlaamse regering organiseert met de haar toegewezen middelen nascholingsactiviteiten om aan beleidsprioriteiten tegemoet te komen.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381000</xdr:colOff>
      <xdr:row>0</xdr:row>
      <xdr:rowOff>0</xdr:rowOff>
    </xdr:to>
    <xdr:sp>
      <xdr:nvSpPr>
        <xdr:cNvPr id="1" name="Tekst 1"/>
        <xdr:cNvSpPr txBox="1">
          <a:spLocks noChangeArrowheads="1"/>
        </xdr:cNvSpPr>
      </xdr:nvSpPr>
      <xdr:spPr>
        <a:xfrm>
          <a:off x="0" y="0"/>
          <a:ext cx="816292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Helv"/>
              <a:ea typeface="Helv"/>
              <a:cs typeface="Helv"/>
            </a:rPr>
            <a:t>Tengevolge van het decreet betreffende de lerarenopleiding en de nascholing, dat in werking trad op 1 september 1996, werd het systeem van navorming geleidelijk afgebouwd gedurende een periode van drie schooljaren.  
</a:t>
          </a:r>
          <a:r>
            <a:rPr lang="en-US" cap="none" sz="1000" b="0" i="0" u="none" baseline="0">
              <a:solidFill>
                <a:srgbClr val="000000"/>
              </a:solidFill>
              <a:latin typeface="Helv"/>
              <a:ea typeface="Helv"/>
              <a:cs typeface="Helv"/>
            </a:rPr>
            <a:t>
</a:t>
          </a:r>
          <a:r>
            <a:rPr lang="en-US" cap="none" sz="1000" b="0" i="0" u="none" baseline="0">
              <a:solidFill>
                <a:srgbClr val="000000"/>
              </a:solidFill>
              <a:latin typeface="Helv"/>
              <a:ea typeface="Helv"/>
              <a:cs typeface="Helv"/>
            </a:rPr>
            <a:t>Met ingang van 1 september 1996 werd, naast de afbouwende aanbodgerichte navorming, een drieledig systeem van nascholing geïntroduceerd:  
</a:t>
          </a:r>
          <a:r>
            <a:rPr lang="en-US" cap="none" sz="1000" b="0" i="0" u="none" baseline="0">
              <a:solidFill>
                <a:srgbClr val="000000"/>
              </a:solidFill>
              <a:latin typeface="Helv"/>
              <a:ea typeface="Helv"/>
              <a:cs typeface="Helv"/>
            </a:rPr>
            <a:t>1.  Nascholing op initiatief van de scholen: de scholen krijgen financiële middelen toegewezen om aan nascholingsbehoeften  te voldoen.
</a:t>
          </a:r>
          <a:r>
            <a:rPr lang="en-US" cap="none" sz="1000" b="0" i="0" u="none" baseline="0">
              <a:solidFill>
                <a:srgbClr val="000000"/>
              </a:solidFill>
              <a:latin typeface="Helv"/>
              <a:ea typeface="Helv"/>
              <a:cs typeface="Helv"/>
            </a:rPr>
            <a:t>2.  Nascholing op initiatief van de koepels: het Gemeenschapsonderwijs en de representatieve verenigingen van inrichtende machten krijgen middelen om nascholingsinitiatieven op te zetten voor de personeelsleden van de centra voor leerlingenbegeleiding, de pedagogische begeleidingsdiensten en de internaten. Ook initiatieven die kaderen in het eigen pedagogische project kunnen hiermee gefinancierd worden. 
</a:t>
          </a:r>
          <a:r>
            <a:rPr lang="en-US" cap="none" sz="1000" b="0" i="0" u="none" baseline="0">
              <a:solidFill>
                <a:srgbClr val="000000"/>
              </a:solidFill>
              <a:latin typeface="Helv"/>
              <a:ea typeface="Helv"/>
              <a:cs typeface="Helv"/>
            </a:rPr>
            <a:t>3.  Nascholing op initiatief van de Vlaamse Regering:  in 2005 en 2006 was er geen budget voorzien voor nascholingsprojecten op initiatief van de Vlaamse Regering. In 2007 was er 1.500.000 euro voorzien en in 2008  1.406.000 euro.
</a:t>
          </a:r>
          <a:r>
            <a:rPr lang="en-US" cap="none" sz="1000" b="0" i="0" u="none" baseline="0">
              <a:solidFill>
                <a:srgbClr val="000000"/>
              </a:solidFill>
              <a:latin typeface="Helv"/>
              <a:ea typeface="Helv"/>
              <a:cs typeface="Helv"/>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5"/>
  <sheetViews>
    <sheetView tabSelected="1" zoomScalePageLayoutView="0" workbookViewId="0" topLeftCell="A1">
      <selection activeCell="A51" sqref="A51"/>
    </sheetView>
  </sheetViews>
  <sheetFormatPr defaultColWidth="9.140625" defaultRowHeight="12.75"/>
  <cols>
    <col min="1" max="1" width="13.7109375" style="105" customWidth="1"/>
    <col min="2" max="2" width="47.00390625" style="0" customWidth="1"/>
  </cols>
  <sheetData>
    <row r="1" ht="15">
      <c r="A1" s="253" t="s">
        <v>273</v>
      </c>
    </row>
    <row r="3" spans="1:2" ht="12.75">
      <c r="A3" s="438" t="s">
        <v>301</v>
      </c>
      <c r="B3" t="s">
        <v>182</v>
      </c>
    </row>
    <row r="4" spans="1:2" ht="12.75">
      <c r="A4" s="438" t="s">
        <v>302</v>
      </c>
      <c r="B4" t="s">
        <v>183</v>
      </c>
    </row>
    <row r="5" spans="1:2" ht="12.75">
      <c r="A5" s="438" t="s">
        <v>303</v>
      </c>
      <c r="B5" t="s">
        <v>184</v>
      </c>
    </row>
    <row r="6" spans="1:2" ht="12.75">
      <c r="A6" s="438" t="s">
        <v>304</v>
      </c>
      <c r="B6" t="s">
        <v>185</v>
      </c>
    </row>
    <row r="7" spans="1:2" ht="12.75">
      <c r="A7" s="438" t="s">
        <v>305</v>
      </c>
      <c r="B7" t="s">
        <v>186</v>
      </c>
    </row>
    <row r="8" spans="1:2" ht="12.75">
      <c r="A8" s="438" t="s">
        <v>376</v>
      </c>
      <c r="B8" t="s">
        <v>407</v>
      </c>
    </row>
    <row r="9" spans="1:2" ht="12.75">
      <c r="A9" s="438" t="s">
        <v>306</v>
      </c>
      <c r="B9" t="s">
        <v>187</v>
      </c>
    </row>
    <row r="10" spans="1:2" ht="12.75">
      <c r="A10" s="438" t="s">
        <v>307</v>
      </c>
      <c r="B10" t="s">
        <v>188</v>
      </c>
    </row>
    <row r="11" spans="1:2" ht="12.75">
      <c r="A11" s="438" t="s">
        <v>308</v>
      </c>
      <c r="B11" t="s">
        <v>189</v>
      </c>
    </row>
    <row r="12" spans="1:2" ht="12.75">
      <c r="A12" s="438" t="s">
        <v>309</v>
      </c>
      <c r="B12" t="s">
        <v>190</v>
      </c>
    </row>
    <row r="13" spans="1:2" ht="12.75">
      <c r="A13" s="438" t="s">
        <v>310</v>
      </c>
      <c r="B13" s="132" t="s">
        <v>299</v>
      </c>
    </row>
    <row r="14" spans="1:2" ht="12.75">
      <c r="A14" s="438" t="s">
        <v>311</v>
      </c>
      <c r="B14" s="132" t="s">
        <v>298</v>
      </c>
    </row>
    <row r="15" spans="1:2" ht="12.75">
      <c r="A15" s="438" t="s">
        <v>312</v>
      </c>
      <c r="B15" s="132" t="s">
        <v>300</v>
      </c>
    </row>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A59" sqref="A59"/>
    </sheetView>
  </sheetViews>
  <sheetFormatPr defaultColWidth="9.140625" defaultRowHeight="12.75"/>
  <cols>
    <col min="1" max="1" width="39.421875" style="46" customWidth="1"/>
    <col min="2" max="2" width="19.28125" style="47" customWidth="1"/>
    <col min="3" max="3" width="21.28125" style="47" customWidth="1"/>
    <col min="4" max="4" width="18.7109375" style="47" customWidth="1"/>
    <col min="5" max="5" width="16.8515625" style="47" customWidth="1"/>
    <col min="6" max="6" width="16.8515625" style="46" customWidth="1"/>
    <col min="7" max="8" width="9.8515625" style="47" customWidth="1"/>
    <col min="9" max="9" width="9.8515625" style="46" customWidth="1"/>
    <col min="10" max="20" width="9.8515625" style="47" customWidth="1"/>
    <col min="21" max="16384" width="9.140625" style="47" customWidth="1"/>
  </cols>
  <sheetData>
    <row r="1" spans="1:5" ht="12.75">
      <c r="A1" s="75" t="s">
        <v>313</v>
      </c>
      <c r="D1" s="46"/>
      <c r="E1" s="46"/>
    </row>
    <row r="2" spans="1:6" ht="12.75">
      <c r="A2" s="621" t="s">
        <v>143</v>
      </c>
      <c r="B2" s="621"/>
      <c r="C2" s="621"/>
      <c r="D2" s="621"/>
      <c r="E2" s="621"/>
      <c r="F2" s="77"/>
    </row>
    <row r="3" spans="1:6" ht="12.75">
      <c r="A3" s="78"/>
      <c r="B3" s="76"/>
      <c r="C3" s="76"/>
      <c r="D3" s="76"/>
      <c r="E3" s="76"/>
      <c r="F3" s="77"/>
    </row>
    <row r="4" spans="1:5" s="79" customFormat="1" ht="12.75">
      <c r="A4" s="621" t="s">
        <v>316</v>
      </c>
      <c r="B4" s="621"/>
      <c r="C4" s="621"/>
      <c r="D4" s="621"/>
      <c r="E4" s="621"/>
    </row>
    <row r="5" spans="1:5" s="51" customFormat="1" ht="7.5" customHeight="1" thickBot="1">
      <c r="A5" s="50"/>
      <c r="E5" s="50"/>
    </row>
    <row r="6" spans="1:5" s="46" customFormat="1" ht="14.25" customHeight="1">
      <c r="A6" s="80"/>
      <c r="B6" s="81" t="s">
        <v>55</v>
      </c>
      <c r="C6" s="81" t="s">
        <v>56</v>
      </c>
      <c r="D6" s="81" t="s">
        <v>57</v>
      </c>
      <c r="E6" s="82" t="s">
        <v>11</v>
      </c>
    </row>
    <row r="7" spans="1:4" s="46" customFormat="1" ht="14.25" customHeight="1">
      <c r="A7" s="50" t="s">
        <v>47</v>
      </c>
      <c r="B7" s="83"/>
      <c r="C7" s="83"/>
      <c r="D7" s="83"/>
    </row>
    <row r="8" spans="1:9" ht="12.75">
      <c r="A8" s="46" t="s">
        <v>139</v>
      </c>
      <c r="B8" s="213">
        <v>563374.8300000001</v>
      </c>
      <c r="C8" s="109">
        <v>2079950.85</v>
      </c>
      <c r="D8" s="109">
        <v>833371.73</v>
      </c>
      <c r="E8" s="110">
        <f>SUM(B8:D8)</f>
        <v>3476697.41</v>
      </c>
      <c r="F8" s="47"/>
      <c r="I8" s="47"/>
    </row>
    <row r="9" spans="1:9" ht="12.75">
      <c r="A9" s="46" t="s">
        <v>140</v>
      </c>
      <c r="B9" s="213">
        <v>138792.66</v>
      </c>
      <c r="C9" s="109">
        <v>313308.16000000003</v>
      </c>
      <c r="D9" s="109">
        <v>78201.34</v>
      </c>
      <c r="E9" s="110">
        <f>SUM(B9:D9)</f>
        <v>530302.16</v>
      </c>
      <c r="F9" s="47"/>
      <c r="I9" s="47"/>
    </row>
    <row r="10" spans="1:5" s="46" customFormat="1" ht="12.75">
      <c r="A10" s="49" t="s">
        <v>11</v>
      </c>
      <c r="B10" s="111">
        <f>SUM(B8:B9)</f>
        <v>702167.4900000001</v>
      </c>
      <c r="C10" s="111">
        <f>SUM(C8:C9)</f>
        <v>2393259.0100000002</v>
      </c>
      <c r="D10" s="111">
        <f>SUM(D8:D9)</f>
        <v>911573.07</v>
      </c>
      <c r="E10" s="112">
        <f>SUM(E8:E9)</f>
        <v>4006999.5700000003</v>
      </c>
    </row>
    <row r="11" spans="1:5" s="50" customFormat="1" ht="12.75">
      <c r="A11" s="46"/>
      <c r="B11" s="113"/>
      <c r="C11" s="113"/>
      <c r="D11" s="113"/>
      <c r="E11" s="84"/>
    </row>
    <row r="12" spans="1:6" s="51" customFormat="1" ht="15">
      <c r="A12" s="50" t="s">
        <v>48</v>
      </c>
      <c r="B12" s="113"/>
      <c r="C12" s="113"/>
      <c r="D12" s="113"/>
      <c r="E12" s="84"/>
      <c r="F12" s="99"/>
    </row>
    <row r="13" spans="1:9" ht="11.25" customHeight="1">
      <c r="A13" s="46" t="s">
        <v>141</v>
      </c>
      <c r="B13" s="213">
        <v>1156668.79</v>
      </c>
      <c r="C13" s="109">
        <v>3918010.65</v>
      </c>
      <c r="D13" s="109">
        <v>511834.53</v>
      </c>
      <c r="E13" s="110">
        <f>SUM(B13:D13)</f>
        <v>5586513.97</v>
      </c>
      <c r="F13" s="47"/>
      <c r="I13" s="47"/>
    </row>
    <row r="14" spans="1:9" ht="12.75">
      <c r="A14" s="46" t="s">
        <v>142</v>
      </c>
      <c r="B14" s="213">
        <v>192798.97</v>
      </c>
      <c r="C14" s="109">
        <v>464492.98</v>
      </c>
      <c r="D14" s="109">
        <v>91194.03</v>
      </c>
      <c r="E14" s="110">
        <f>SUM(B14:D14)</f>
        <v>748485.98</v>
      </c>
      <c r="F14" s="47"/>
      <c r="I14" s="47"/>
    </row>
    <row r="15" spans="1:5" s="46" customFormat="1" ht="12.75" customHeight="1">
      <c r="A15" s="49" t="s">
        <v>11</v>
      </c>
      <c r="B15" s="111">
        <f>SUM(B13:B14)</f>
        <v>1349467.76</v>
      </c>
      <c r="C15" s="111">
        <f>SUM(C13:C14)</f>
        <v>4382503.63</v>
      </c>
      <c r="D15" s="111">
        <f>SUM(D13:D14)</f>
        <v>603028.56</v>
      </c>
      <c r="E15" s="114">
        <f>SUM(E13:E14)</f>
        <v>6334999.949999999</v>
      </c>
    </row>
    <row r="16" spans="2:5" s="46" customFormat="1" ht="12.75">
      <c r="B16" s="109"/>
      <c r="C16" s="109"/>
      <c r="D16" s="109"/>
      <c r="E16" s="110"/>
    </row>
    <row r="17" spans="1:9" ht="12.75">
      <c r="A17" s="50" t="s">
        <v>152</v>
      </c>
      <c r="B17" s="212">
        <v>21508.86834901369</v>
      </c>
      <c r="C17" s="212">
        <v>2491.5796552655147</v>
      </c>
      <c r="D17" s="212">
        <v>230999.55199572074</v>
      </c>
      <c r="E17" s="84">
        <f>SUM(B17:D17)</f>
        <v>254999.99999999994</v>
      </c>
      <c r="F17" s="47"/>
      <c r="I17" s="47"/>
    </row>
    <row r="18" spans="1:9" ht="13.5" customHeight="1">
      <c r="A18" s="50"/>
      <c r="B18" s="113"/>
      <c r="C18" s="113"/>
      <c r="D18" s="113"/>
      <c r="E18" s="84"/>
      <c r="F18" s="47"/>
      <c r="I18" s="47"/>
    </row>
    <row r="19" spans="1:9" ht="12.75">
      <c r="A19" s="50" t="s">
        <v>129</v>
      </c>
      <c r="B19" s="432" t="s">
        <v>341</v>
      </c>
      <c r="C19" s="432" t="s">
        <v>343</v>
      </c>
      <c r="D19" s="432" t="s">
        <v>342</v>
      </c>
      <c r="E19" s="431" t="s">
        <v>344</v>
      </c>
      <c r="F19" s="47"/>
      <c r="I19" s="47"/>
    </row>
    <row r="20" spans="2:9" ht="13.5" customHeight="1">
      <c r="B20" s="430"/>
      <c r="C20" s="430"/>
      <c r="D20" s="430"/>
      <c r="E20" s="431"/>
      <c r="F20" s="47"/>
      <c r="G20" s="85"/>
      <c r="I20" s="47"/>
    </row>
    <row r="21" spans="1:9" ht="13.5" customHeight="1">
      <c r="A21" s="50" t="s">
        <v>157</v>
      </c>
      <c r="B21" s="430"/>
      <c r="C21" s="433"/>
      <c r="D21" s="430"/>
      <c r="E21" s="431" t="s">
        <v>345</v>
      </c>
      <c r="F21" s="47"/>
      <c r="G21" s="85"/>
      <c r="I21" s="47"/>
    </row>
    <row r="22" spans="2:9" ht="13.5" customHeight="1">
      <c r="B22" s="48"/>
      <c r="C22" s="83"/>
      <c r="D22" s="115"/>
      <c r="E22" s="46"/>
      <c r="F22" s="47"/>
      <c r="I22" s="47"/>
    </row>
    <row r="23" spans="1:9" ht="13.5" customHeight="1">
      <c r="A23" s="50" t="s">
        <v>198</v>
      </c>
      <c r="B23" s="212">
        <v>42186.34</v>
      </c>
      <c r="C23" s="212">
        <v>120628.49</v>
      </c>
      <c r="D23" s="212">
        <v>15185.17</v>
      </c>
      <c r="E23" s="84">
        <f>SUM(B23:D23)</f>
        <v>178000.00000000003</v>
      </c>
      <c r="F23" s="47"/>
      <c r="I23" s="47"/>
    </row>
    <row r="24" spans="1:9" ht="13.5" customHeight="1">
      <c r="A24" s="50"/>
      <c r="B24" s="84"/>
      <c r="C24" s="84"/>
      <c r="D24" s="84"/>
      <c r="E24" s="84"/>
      <c r="F24" s="47"/>
      <c r="I24" s="47"/>
    </row>
    <row r="25" spans="1:7" ht="13.5" customHeight="1">
      <c r="A25" s="46" t="s">
        <v>130</v>
      </c>
      <c r="F25" s="47"/>
      <c r="G25" s="46"/>
    </row>
    <row r="26" spans="1:7" ht="12.75">
      <c r="A26" s="46" t="s">
        <v>58</v>
      </c>
      <c r="F26" s="47"/>
      <c r="G26" s="46"/>
    </row>
    <row r="27" spans="1:7" ht="12.75">
      <c r="A27" s="86"/>
      <c r="F27" s="47"/>
      <c r="G27" s="46"/>
    </row>
    <row r="28" spans="6:7" ht="12.75">
      <c r="F28" s="47"/>
      <c r="G28" s="46"/>
    </row>
    <row r="29" spans="1:7" ht="12.75">
      <c r="A29" s="621" t="s">
        <v>317</v>
      </c>
      <c r="B29" s="621"/>
      <c r="C29" s="621"/>
      <c r="D29" s="621"/>
      <c r="E29" s="621"/>
      <c r="F29" s="47"/>
      <c r="G29" s="46"/>
    </row>
    <row r="30" ht="7.5" customHeight="1" thickBot="1">
      <c r="F30" s="47"/>
    </row>
    <row r="31" spans="1:6" ht="12.75" customHeight="1">
      <c r="A31" s="87" t="s">
        <v>54</v>
      </c>
      <c r="B31" s="88" t="s">
        <v>59</v>
      </c>
      <c r="C31" s="52">
        <v>2016</v>
      </c>
      <c r="E31" s="72"/>
      <c r="F31" s="47"/>
    </row>
    <row r="32" spans="1:6" ht="12.75">
      <c r="A32" s="134" t="s">
        <v>55</v>
      </c>
      <c r="B32" s="135" t="s">
        <v>13</v>
      </c>
      <c r="C32" s="214">
        <v>242575.44</v>
      </c>
      <c r="D32" s="159"/>
      <c r="E32" s="72"/>
      <c r="F32" s="47"/>
    </row>
    <row r="33" spans="1:6" ht="12.75">
      <c r="A33" s="136" t="s">
        <v>56</v>
      </c>
      <c r="B33" s="137" t="s">
        <v>60</v>
      </c>
      <c r="C33" s="215">
        <v>737521.77</v>
      </c>
      <c r="D33" s="159"/>
      <c r="E33" s="72"/>
      <c r="F33" s="47"/>
    </row>
    <row r="34" spans="1:6" ht="12.75">
      <c r="A34" s="136"/>
      <c r="B34" s="137" t="s">
        <v>61</v>
      </c>
      <c r="C34" s="215">
        <v>5612.6</v>
      </c>
      <c r="D34" s="159"/>
      <c r="F34" s="47"/>
    </row>
    <row r="35" spans="1:6" ht="12.75">
      <c r="A35" s="136"/>
      <c r="B35" s="137" t="s">
        <v>62</v>
      </c>
      <c r="C35" s="216">
        <v>3946.81</v>
      </c>
      <c r="D35" s="159"/>
      <c r="F35" s="47"/>
    </row>
    <row r="36" spans="1:6" ht="12.75">
      <c r="A36" s="136"/>
      <c r="B36" s="137" t="s">
        <v>63</v>
      </c>
      <c r="C36" s="216">
        <v>931.1</v>
      </c>
      <c r="D36" s="159"/>
      <c r="F36" s="47"/>
    </row>
    <row r="37" spans="1:6" ht="12.75">
      <c r="A37" s="138"/>
      <c r="B37" s="139" t="s">
        <v>64</v>
      </c>
      <c r="C37" s="215">
        <v>2078.04</v>
      </c>
      <c r="D37" s="159"/>
      <c r="F37" s="47"/>
    </row>
    <row r="38" spans="1:6" ht="12.75">
      <c r="A38" s="136" t="s">
        <v>57</v>
      </c>
      <c r="B38" s="137" t="s">
        <v>65</v>
      </c>
      <c r="C38" s="217">
        <v>199387.3</v>
      </c>
      <c r="D38" s="159"/>
      <c r="E38" s="46"/>
      <c r="F38" s="47"/>
    </row>
    <row r="39" spans="1:6" ht="12.75">
      <c r="A39" s="136"/>
      <c r="B39" s="139" t="s">
        <v>66</v>
      </c>
      <c r="C39" s="218">
        <v>28946.94</v>
      </c>
      <c r="D39" s="159"/>
      <c r="E39" s="46"/>
      <c r="F39" s="47"/>
    </row>
    <row r="40" spans="1:4" s="46" customFormat="1" ht="12.75">
      <c r="A40" s="89"/>
      <c r="B40" s="90" t="s">
        <v>11</v>
      </c>
      <c r="C40" s="158">
        <f>SUM(C32:C39)</f>
        <v>1221000</v>
      </c>
      <c r="D40" s="110"/>
    </row>
    <row r="41" spans="1:5" s="46" customFormat="1" ht="7.5" customHeight="1">
      <c r="A41" s="50"/>
      <c r="B41" s="49"/>
      <c r="C41" s="53"/>
      <c r="D41" s="53"/>
      <c r="E41" s="53"/>
    </row>
    <row r="42" spans="1:5" s="46" customFormat="1" ht="12.75">
      <c r="A42" s="126"/>
      <c r="B42" s="126"/>
      <c r="C42" s="126"/>
      <c r="D42" s="126"/>
      <c r="E42" s="126"/>
    </row>
    <row r="43" ht="13.5" customHeight="1">
      <c r="F43" s="47"/>
    </row>
    <row r="44" spans="1:6" ht="12.75">
      <c r="A44" s="621" t="s">
        <v>318</v>
      </c>
      <c r="B44" s="621"/>
      <c r="C44" s="621"/>
      <c r="D44" s="621"/>
      <c r="E44" s="621"/>
      <c r="F44" s="47"/>
    </row>
    <row r="45" ht="6" customHeight="1" thickBot="1"/>
    <row r="46" spans="1:5" ht="12.75">
      <c r="A46" s="91" t="s">
        <v>133</v>
      </c>
      <c r="B46" s="52"/>
      <c r="C46" s="58"/>
      <c r="D46" s="142" t="s">
        <v>132</v>
      </c>
      <c r="E46" s="52">
        <v>2017</v>
      </c>
    </row>
    <row r="47" spans="1:8" ht="81" customHeight="1">
      <c r="A47" s="140" t="s">
        <v>138</v>
      </c>
      <c r="B47" s="619" t="s">
        <v>373</v>
      </c>
      <c r="C47" s="620"/>
      <c r="D47" s="437">
        <v>5</v>
      </c>
      <c r="E47" s="364">
        <v>545875</v>
      </c>
      <c r="F47" s="47"/>
      <c r="H47" s="46"/>
    </row>
    <row r="48" spans="1:6" ht="12.75">
      <c r="A48" s="136"/>
      <c r="B48" s="141"/>
      <c r="C48" s="92" t="s">
        <v>11</v>
      </c>
      <c r="D48" s="143">
        <f>SUM(D47:D47)</f>
        <v>5</v>
      </c>
      <c r="E48" s="144">
        <f>SUM(E47:E47)</f>
        <v>545875</v>
      </c>
      <c r="F48" s="110"/>
    </row>
  </sheetData>
  <sheetProtection/>
  <mergeCells count="5">
    <mergeCell ref="B47:C47"/>
    <mergeCell ref="A44:E44"/>
    <mergeCell ref="A2:E2"/>
    <mergeCell ref="A4:E4"/>
    <mergeCell ref="A29:E29"/>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88"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A72" sqref="A72"/>
    </sheetView>
  </sheetViews>
  <sheetFormatPr defaultColWidth="9.57421875" defaultRowHeight="12.75"/>
  <cols>
    <col min="1" max="1" width="23.8515625" style="35" customWidth="1"/>
    <col min="2" max="14" width="9.28125" style="35" customWidth="1"/>
    <col min="15" max="16384" width="9.57421875" style="35" customWidth="1"/>
  </cols>
  <sheetData>
    <row r="1" spans="1:4" ht="12" customHeight="1">
      <c r="A1" s="3" t="s">
        <v>313</v>
      </c>
      <c r="B1" s="34"/>
      <c r="C1" s="34"/>
      <c r="D1" s="34"/>
    </row>
    <row r="2" spans="1:11" ht="12" customHeight="1">
      <c r="A2" s="617" t="s">
        <v>143</v>
      </c>
      <c r="B2" s="617"/>
      <c r="C2" s="617"/>
      <c r="D2" s="617"/>
      <c r="E2" s="617"/>
      <c r="F2" s="617"/>
      <c r="G2" s="617"/>
      <c r="H2" s="617"/>
      <c r="I2" s="617"/>
      <c r="J2" s="61"/>
      <c r="K2" s="61"/>
    </row>
    <row r="3" spans="1:11" ht="12" customHeight="1">
      <c r="A3" s="61"/>
      <c r="B3" s="61"/>
      <c r="C3" s="61"/>
      <c r="D3" s="61"/>
      <c r="E3" s="61"/>
      <c r="F3" s="61"/>
      <c r="G3" s="61"/>
      <c r="H3" s="61"/>
      <c r="I3" s="61"/>
      <c r="J3" s="61"/>
      <c r="K3" s="61"/>
    </row>
    <row r="4" spans="1:9" s="127" customFormat="1" ht="12.75">
      <c r="A4" s="632" t="s">
        <v>144</v>
      </c>
      <c r="B4" s="632"/>
      <c r="C4" s="632"/>
      <c r="D4" s="632"/>
      <c r="E4" s="632"/>
      <c r="F4" s="632"/>
      <c r="G4" s="632"/>
      <c r="H4" s="632"/>
      <c r="I4" s="632"/>
    </row>
    <row r="5" spans="1:9" s="127" customFormat="1" ht="12.75">
      <c r="A5" s="633" t="s">
        <v>136</v>
      </c>
      <c r="B5" s="633"/>
      <c r="C5" s="633"/>
      <c r="D5" s="633"/>
      <c r="E5" s="633"/>
      <c r="F5" s="633"/>
      <c r="G5" s="633"/>
      <c r="H5" s="633"/>
      <c r="I5" s="633"/>
    </row>
    <row r="6" spans="1:8" s="41" customFormat="1" ht="5.25" customHeight="1" thickBot="1">
      <c r="A6" s="42"/>
      <c r="F6" s="42"/>
      <c r="G6" s="42"/>
      <c r="H6" s="42"/>
    </row>
    <row r="7" spans="1:9" s="44" customFormat="1" ht="15" customHeight="1">
      <c r="A7" s="43"/>
      <c r="B7" s="634" t="s">
        <v>49</v>
      </c>
      <c r="C7" s="635"/>
      <c r="D7" s="635"/>
      <c r="E7" s="636"/>
      <c r="F7" s="634" t="s">
        <v>50</v>
      </c>
      <c r="G7" s="635"/>
      <c r="H7" s="635"/>
      <c r="I7" s="637"/>
    </row>
    <row r="8" spans="1:9" s="41" customFormat="1" ht="38.25" customHeight="1">
      <c r="A8" s="45" t="s">
        <v>51</v>
      </c>
      <c r="B8" s="648" t="s">
        <v>135</v>
      </c>
      <c r="C8" s="649"/>
      <c r="D8" s="650" t="s">
        <v>134</v>
      </c>
      <c r="E8" s="651"/>
      <c r="F8" s="648" t="s">
        <v>135</v>
      </c>
      <c r="G8" s="649"/>
      <c r="H8" s="650" t="s">
        <v>134</v>
      </c>
      <c r="I8" s="652"/>
    </row>
    <row r="9" spans="1:9" s="41" customFormat="1" ht="11.25" customHeight="1">
      <c r="A9" s="95">
        <v>1996</v>
      </c>
      <c r="B9" s="638">
        <v>44704</v>
      </c>
      <c r="C9" s="639"/>
      <c r="D9" s="640">
        <v>24.26877607530014</v>
      </c>
      <c r="E9" s="641"/>
      <c r="F9" s="638">
        <v>0</v>
      </c>
      <c r="G9" s="642"/>
      <c r="H9" s="643">
        <v>0</v>
      </c>
      <c r="I9" s="642"/>
    </row>
    <row r="10" spans="1:9" s="41" customFormat="1" ht="11.25" customHeight="1">
      <c r="A10" s="96">
        <v>1997</v>
      </c>
      <c r="B10" s="644">
        <v>43903</v>
      </c>
      <c r="C10" s="645"/>
      <c r="D10" s="653">
        <v>64.37</v>
      </c>
      <c r="E10" s="654"/>
      <c r="F10" s="644">
        <v>58079</v>
      </c>
      <c r="G10" s="645"/>
      <c r="H10" s="646">
        <v>6.866650636218731</v>
      </c>
      <c r="I10" s="647"/>
    </row>
    <row r="11" spans="1:9" s="41" customFormat="1" ht="11.25" customHeight="1">
      <c r="A11" s="96">
        <v>1998</v>
      </c>
      <c r="B11" s="644">
        <v>43392</v>
      </c>
      <c r="C11" s="645"/>
      <c r="D11" s="653">
        <v>71.244599019829</v>
      </c>
      <c r="E11" s="654"/>
      <c r="F11" s="644">
        <v>58002</v>
      </c>
      <c r="G11" s="645"/>
      <c r="H11" s="646">
        <v>24.19</v>
      </c>
      <c r="I11" s="647"/>
    </row>
    <row r="12" spans="1:9" s="41" customFormat="1" ht="11.25" customHeight="1">
      <c r="A12" s="96">
        <v>1999</v>
      </c>
      <c r="B12" s="644">
        <v>43187</v>
      </c>
      <c r="C12" s="645"/>
      <c r="D12" s="653">
        <v>77.71</v>
      </c>
      <c r="E12" s="654"/>
      <c r="F12" s="644">
        <v>57623</v>
      </c>
      <c r="G12" s="645"/>
      <c r="H12" s="646">
        <v>41.7204802193362</v>
      </c>
      <c r="I12" s="647"/>
    </row>
    <row r="13" spans="1:9" s="41" customFormat="1" ht="11.25" customHeight="1">
      <c r="A13" s="96">
        <v>2000</v>
      </c>
      <c r="B13" s="644">
        <v>44164</v>
      </c>
      <c r="C13" s="645"/>
      <c r="D13" s="653">
        <v>81.39</v>
      </c>
      <c r="E13" s="654"/>
      <c r="F13" s="644">
        <v>56518</v>
      </c>
      <c r="G13" s="645"/>
      <c r="H13" s="655">
        <v>60.09</v>
      </c>
      <c r="I13" s="656"/>
    </row>
    <row r="14" spans="1:9" s="41" customFormat="1" ht="11.25" customHeight="1">
      <c r="A14" s="96">
        <v>2001</v>
      </c>
      <c r="B14" s="657">
        <v>44572</v>
      </c>
      <c r="C14" s="658"/>
      <c r="D14" s="659">
        <v>86.6</v>
      </c>
      <c r="E14" s="660"/>
      <c r="F14" s="657">
        <v>56477</v>
      </c>
      <c r="G14" s="658"/>
      <c r="H14" s="655">
        <v>78.08</v>
      </c>
      <c r="I14" s="656"/>
    </row>
    <row r="15" spans="1:9" s="41" customFormat="1" ht="11.25" customHeight="1">
      <c r="A15" s="96">
        <v>2002</v>
      </c>
      <c r="B15" s="657">
        <v>45348</v>
      </c>
      <c r="C15" s="658"/>
      <c r="D15" s="659">
        <v>90.65</v>
      </c>
      <c r="E15" s="660"/>
      <c r="F15" s="657">
        <v>57158</v>
      </c>
      <c r="G15" s="658"/>
      <c r="H15" s="655">
        <v>94.74</v>
      </c>
      <c r="I15" s="656"/>
    </row>
    <row r="16" spans="1:9" s="41" customFormat="1" ht="11.25" customHeight="1">
      <c r="A16" s="96">
        <v>2003</v>
      </c>
      <c r="B16" s="661">
        <v>46072</v>
      </c>
      <c r="C16" s="662"/>
      <c r="D16" s="655">
        <v>92.36</v>
      </c>
      <c r="E16" s="663"/>
      <c r="F16" s="661">
        <v>56483</v>
      </c>
      <c r="G16" s="662"/>
      <c r="H16" s="655">
        <v>106.35</v>
      </c>
      <c r="I16" s="656"/>
    </row>
    <row r="17" spans="1:9" s="41" customFormat="1" ht="11.25" customHeight="1">
      <c r="A17" s="96">
        <v>2004</v>
      </c>
      <c r="B17" s="661">
        <v>46973</v>
      </c>
      <c r="C17" s="662"/>
      <c r="D17" s="655">
        <v>91.05</v>
      </c>
      <c r="E17" s="663"/>
      <c r="F17" s="661">
        <v>57695</v>
      </c>
      <c r="G17" s="662"/>
      <c r="H17" s="655">
        <v>104.65</v>
      </c>
      <c r="I17" s="656"/>
    </row>
    <row r="18" spans="1:9" s="41" customFormat="1" ht="11.25" customHeight="1">
      <c r="A18" s="96">
        <v>2005</v>
      </c>
      <c r="B18" s="661">
        <v>49609</v>
      </c>
      <c r="C18" s="662"/>
      <c r="D18" s="655">
        <v>86.96</v>
      </c>
      <c r="E18" s="663"/>
      <c r="F18" s="661">
        <v>58911</v>
      </c>
      <c r="G18" s="662"/>
      <c r="H18" s="655">
        <v>103.39</v>
      </c>
      <c r="I18" s="656"/>
    </row>
    <row r="19" spans="1:9" s="41" customFormat="1" ht="11.25" customHeight="1">
      <c r="A19" s="96">
        <v>2006</v>
      </c>
      <c r="B19" s="622">
        <v>49426</v>
      </c>
      <c r="C19" s="623"/>
      <c r="D19" s="624">
        <v>88.71</v>
      </c>
      <c r="E19" s="625"/>
      <c r="F19" s="622">
        <v>61325</v>
      </c>
      <c r="G19" s="623"/>
      <c r="H19" s="624">
        <v>100.96</v>
      </c>
      <c r="I19" s="626"/>
    </row>
    <row r="20" spans="1:9" s="41" customFormat="1" ht="11.25" customHeight="1">
      <c r="A20" s="96">
        <v>2007</v>
      </c>
      <c r="B20" s="622">
        <v>49688</v>
      </c>
      <c r="C20" s="623"/>
      <c r="D20" s="624">
        <v>89.28</v>
      </c>
      <c r="E20" s="625"/>
      <c r="F20" s="622">
        <v>62632</v>
      </c>
      <c r="G20" s="623"/>
      <c r="H20" s="624">
        <v>100.84</v>
      </c>
      <c r="I20" s="626"/>
    </row>
    <row r="21" spans="1:9" s="41" customFormat="1" ht="12" customHeight="1">
      <c r="A21" s="96">
        <v>2008</v>
      </c>
      <c r="B21" s="622">
        <v>49629</v>
      </c>
      <c r="C21" s="623"/>
      <c r="D21" s="624">
        <v>95.57</v>
      </c>
      <c r="E21" s="625"/>
      <c r="F21" s="622">
        <v>64493</v>
      </c>
      <c r="G21" s="623"/>
      <c r="H21" s="624">
        <v>100.91</v>
      </c>
      <c r="I21" s="626"/>
    </row>
    <row r="22" spans="1:9" s="41" customFormat="1" ht="12" customHeight="1">
      <c r="A22" s="96">
        <v>2009</v>
      </c>
      <c r="B22" s="622">
        <v>50249.9305</v>
      </c>
      <c r="C22" s="623"/>
      <c r="D22" s="624">
        <v>97.75</v>
      </c>
      <c r="E22" s="625"/>
      <c r="F22" s="622">
        <v>66130</v>
      </c>
      <c r="G22" s="623"/>
      <c r="H22" s="624">
        <v>101.95</v>
      </c>
      <c r="I22" s="626"/>
    </row>
    <row r="23" spans="1:9" s="41" customFormat="1" ht="12" customHeight="1">
      <c r="A23" s="96" t="s">
        <v>174</v>
      </c>
      <c r="B23" s="622">
        <v>51679.5258</v>
      </c>
      <c r="C23" s="623"/>
      <c r="D23" s="624">
        <v>76.05</v>
      </c>
      <c r="E23" s="625"/>
      <c r="F23" s="622">
        <v>67320</v>
      </c>
      <c r="G23" s="623"/>
      <c r="H23" s="624">
        <v>80.12</v>
      </c>
      <c r="I23" s="626"/>
    </row>
    <row r="24" spans="1:11" s="41" customFormat="1" ht="11.25" customHeight="1">
      <c r="A24" s="96">
        <v>2011</v>
      </c>
      <c r="B24" s="622">
        <v>52051.6782</v>
      </c>
      <c r="C24" s="623"/>
      <c r="D24" s="624">
        <v>77.17</v>
      </c>
      <c r="E24" s="625"/>
      <c r="F24" s="622">
        <v>67789</v>
      </c>
      <c r="G24" s="623"/>
      <c r="H24" s="624">
        <v>81.33</v>
      </c>
      <c r="I24" s="626"/>
      <c r="K24" s="74"/>
    </row>
    <row r="25" spans="1:11" s="41" customFormat="1" ht="12">
      <c r="A25" s="96">
        <v>2012</v>
      </c>
      <c r="B25" s="622">
        <v>52527</v>
      </c>
      <c r="C25" s="623"/>
      <c r="D25" s="624">
        <v>76.48</v>
      </c>
      <c r="E25" s="625"/>
      <c r="F25" s="622">
        <v>65756</v>
      </c>
      <c r="G25" s="623"/>
      <c r="H25" s="624">
        <v>83.84</v>
      </c>
      <c r="I25" s="626"/>
      <c r="K25" s="74"/>
    </row>
    <row r="26" spans="1:11" s="41" customFormat="1" ht="12">
      <c r="A26" s="96" t="s">
        <v>224</v>
      </c>
      <c r="B26" s="622">
        <v>53150</v>
      </c>
      <c r="C26" s="623"/>
      <c r="D26" s="624">
        <v>75.58</v>
      </c>
      <c r="E26" s="625"/>
      <c r="F26" s="622">
        <v>65096</v>
      </c>
      <c r="G26" s="623"/>
      <c r="H26" s="624">
        <v>97.67</v>
      </c>
      <c r="I26" s="626"/>
      <c r="K26" s="74"/>
    </row>
    <row r="27" spans="1:11" s="41" customFormat="1" ht="12">
      <c r="A27" s="96">
        <v>2014</v>
      </c>
      <c r="B27" s="622">
        <v>57126.4605</v>
      </c>
      <c r="C27" s="623"/>
      <c r="D27" s="624">
        <v>70.79</v>
      </c>
      <c r="E27" s="625"/>
      <c r="F27" s="622">
        <v>63079.75</v>
      </c>
      <c r="G27" s="623"/>
      <c r="H27" s="624">
        <v>101.47</v>
      </c>
      <c r="I27" s="626"/>
      <c r="K27" s="74"/>
    </row>
    <row r="28" spans="1:11" s="41" customFormat="1" ht="12">
      <c r="A28" s="96">
        <v>2015</v>
      </c>
      <c r="B28" s="622">
        <v>57754.6493</v>
      </c>
      <c r="C28" s="623"/>
      <c r="D28" s="624">
        <v>69.37</v>
      </c>
      <c r="E28" s="625"/>
      <c r="F28" s="622">
        <v>63103.2625</v>
      </c>
      <c r="G28" s="623"/>
      <c r="H28" s="624">
        <v>100.39</v>
      </c>
      <c r="I28" s="626"/>
      <c r="K28" s="74"/>
    </row>
    <row r="29" spans="1:11" s="41" customFormat="1" ht="12">
      <c r="A29" s="96">
        <v>2016</v>
      </c>
      <c r="B29" s="622">
        <v>58666.8052</v>
      </c>
      <c r="C29" s="623"/>
      <c r="D29" s="627">
        <v>68.3</v>
      </c>
      <c r="E29" s="628"/>
      <c r="F29" s="622">
        <v>63246.7642</v>
      </c>
      <c r="G29" s="623"/>
      <c r="H29" s="624">
        <v>100.16</v>
      </c>
      <c r="I29" s="626"/>
      <c r="K29" s="74"/>
    </row>
    <row r="30" spans="1:11" s="41" customFormat="1" ht="12">
      <c r="A30" s="96">
        <v>2017</v>
      </c>
      <c r="B30" s="622">
        <v>59590.1324</v>
      </c>
      <c r="C30" s="623"/>
      <c r="D30" s="627">
        <v>67.242675</v>
      </c>
      <c r="E30" s="628"/>
      <c r="F30" s="622">
        <v>64653.9848</v>
      </c>
      <c r="G30" s="623"/>
      <c r="H30" s="624">
        <v>97.98</v>
      </c>
      <c r="I30" s="626"/>
      <c r="K30" s="74"/>
    </row>
    <row r="31" spans="1:11" s="41" customFormat="1" ht="12">
      <c r="A31" s="42"/>
      <c r="B31" s="108"/>
      <c r="C31" s="108"/>
      <c r="D31" s="108"/>
      <c r="E31" s="108"/>
      <c r="F31" s="59"/>
      <c r="G31" s="59"/>
      <c r="H31" s="59"/>
      <c r="I31" s="108"/>
      <c r="K31" s="74"/>
    </row>
    <row r="32" spans="2:12" s="41" customFormat="1" ht="12" thickBot="1">
      <c r="B32" s="108"/>
      <c r="C32" s="108"/>
      <c r="D32" s="108"/>
      <c r="E32" s="59"/>
      <c r="F32" s="108"/>
      <c r="G32" s="108"/>
      <c r="H32" s="108"/>
      <c r="I32" s="108"/>
      <c r="J32" s="42"/>
      <c r="K32" s="42"/>
      <c r="L32" s="42"/>
    </row>
    <row r="33" spans="1:9" s="41" customFormat="1" ht="13.5" customHeight="1">
      <c r="A33" s="54"/>
      <c r="B33" s="664" t="s">
        <v>152</v>
      </c>
      <c r="C33" s="665"/>
      <c r="D33" s="665"/>
      <c r="E33" s="666"/>
      <c r="F33" s="664" t="s">
        <v>38</v>
      </c>
      <c r="G33" s="665"/>
      <c r="H33" s="665"/>
      <c r="I33" s="666"/>
    </row>
    <row r="34" spans="1:9" s="41" customFormat="1" ht="38.25" customHeight="1">
      <c r="A34" s="45" t="s">
        <v>51</v>
      </c>
      <c r="B34" s="667" t="s">
        <v>135</v>
      </c>
      <c r="C34" s="668"/>
      <c r="D34" s="669" t="s">
        <v>134</v>
      </c>
      <c r="E34" s="670"/>
      <c r="F34" s="667" t="s">
        <v>135</v>
      </c>
      <c r="G34" s="668"/>
      <c r="H34" s="669" t="s">
        <v>134</v>
      </c>
      <c r="I34" s="672"/>
    </row>
    <row r="35" spans="1:9" ht="10.5" customHeight="1">
      <c r="A35" s="94">
        <v>2008</v>
      </c>
      <c r="B35" s="622">
        <v>3681</v>
      </c>
      <c r="C35" s="623"/>
      <c r="D35" s="629">
        <v>83.4</v>
      </c>
      <c r="E35" s="671"/>
      <c r="F35" s="622">
        <v>2557.95</v>
      </c>
      <c r="G35" s="623">
        <v>2557.95</v>
      </c>
      <c r="H35" s="624">
        <v>84.83</v>
      </c>
      <c r="I35" s="626"/>
    </row>
    <row r="36" spans="1:9" ht="12" customHeight="1">
      <c r="A36" s="94">
        <v>2009</v>
      </c>
      <c r="B36" s="622">
        <v>3803.1</v>
      </c>
      <c r="C36" s="623"/>
      <c r="D36" s="629">
        <v>82.8272</v>
      </c>
      <c r="E36" s="630"/>
      <c r="F36" s="622">
        <v>2557.55</v>
      </c>
      <c r="G36" s="623"/>
      <c r="H36" s="627">
        <v>86.8</v>
      </c>
      <c r="I36" s="631"/>
    </row>
    <row r="37" spans="1:9" ht="12" customHeight="1">
      <c r="A37" s="94" t="s">
        <v>174</v>
      </c>
      <c r="B37" s="622">
        <v>3880</v>
      </c>
      <c r="C37" s="623"/>
      <c r="D37" s="629">
        <v>64.95</v>
      </c>
      <c r="E37" s="630"/>
      <c r="F37" s="622">
        <v>2549.8</v>
      </c>
      <c r="G37" s="623"/>
      <c r="H37" s="627">
        <v>69.81</v>
      </c>
      <c r="I37" s="631"/>
    </row>
    <row r="38" spans="1:13" ht="12" customHeight="1">
      <c r="A38" s="94">
        <v>2011</v>
      </c>
      <c r="B38" s="622">
        <v>3935.9236546736643</v>
      </c>
      <c r="C38" s="623"/>
      <c r="D38" s="629">
        <v>65.55</v>
      </c>
      <c r="E38" s="630"/>
      <c r="F38" s="622">
        <v>2551.4</v>
      </c>
      <c r="G38" s="623"/>
      <c r="H38" s="627">
        <v>70.88</v>
      </c>
      <c r="I38" s="631"/>
      <c r="J38" s="62"/>
      <c r="K38" s="62"/>
      <c r="L38" s="60"/>
      <c r="M38" s="60"/>
    </row>
    <row r="39" spans="1:13" ht="12" customHeight="1">
      <c r="A39" s="94">
        <v>2012</v>
      </c>
      <c r="B39" s="622">
        <v>3967</v>
      </c>
      <c r="C39" s="623"/>
      <c r="D39" s="629">
        <v>65.03</v>
      </c>
      <c r="E39" s="630"/>
      <c r="F39" s="622">
        <v>2550</v>
      </c>
      <c r="G39" s="623"/>
      <c r="H39" s="627">
        <v>71.37</v>
      </c>
      <c r="I39" s="631"/>
      <c r="J39" s="62"/>
      <c r="K39" s="62"/>
      <c r="L39" s="60"/>
      <c r="M39" s="60"/>
    </row>
    <row r="40" spans="1:13" ht="12" customHeight="1">
      <c r="A40" s="94">
        <v>2013</v>
      </c>
      <c r="B40" s="622">
        <v>3982.06969198565</v>
      </c>
      <c r="C40" s="623"/>
      <c r="D40" s="629">
        <v>64.7904280829774</v>
      </c>
      <c r="E40" s="630"/>
      <c r="F40" s="622">
        <v>2548.95</v>
      </c>
      <c r="G40" s="623"/>
      <c r="H40" s="627">
        <v>71.4</v>
      </c>
      <c r="I40" s="631"/>
      <c r="J40" s="62"/>
      <c r="K40" s="62"/>
      <c r="L40" s="60"/>
      <c r="M40" s="60"/>
    </row>
    <row r="41" spans="1:13" ht="12" customHeight="1">
      <c r="A41" s="94">
        <v>2014</v>
      </c>
      <c r="B41" s="622">
        <v>4038</v>
      </c>
      <c r="C41" s="623"/>
      <c r="D41" s="629">
        <v>64.38</v>
      </c>
      <c r="E41" s="630"/>
      <c r="F41" s="622">
        <v>2559.6</v>
      </c>
      <c r="G41" s="623"/>
      <c r="H41" s="627">
        <v>71.89</v>
      </c>
      <c r="I41" s="631"/>
      <c r="J41" s="62"/>
      <c r="K41" s="62"/>
      <c r="L41" s="60"/>
      <c r="M41" s="60"/>
    </row>
    <row r="42" spans="1:13" ht="12" customHeight="1">
      <c r="A42" s="94">
        <v>2015</v>
      </c>
      <c r="B42" s="622">
        <v>4035.3386513157902</v>
      </c>
      <c r="C42" s="623"/>
      <c r="D42" s="629">
        <v>63.191701318847976</v>
      </c>
      <c r="E42" s="630"/>
      <c r="F42" s="622">
        <v>2546</v>
      </c>
      <c r="G42" s="623"/>
      <c r="H42" s="627">
        <v>69.91</v>
      </c>
      <c r="I42" s="631"/>
      <c r="J42" s="62"/>
      <c r="K42" s="62"/>
      <c r="L42" s="60"/>
      <c r="M42" s="60"/>
    </row>
    <row r="43" spans="1:13" ht="12" customHeight="1">
      <c r="A43" s="94">
        <v>2016</v>
      </c>
      <c r="B43" s="622">
        <v>4048</v>
      </c>
      <c r="C43" s="623"/>
      <c r="D43" s="629">
        <v>62.99</v>
      </c>
      <c r="E43" s="630"/>
      <c r="F43" s="622">
        <v>2560.45</v>
      </c>
      <c r="G43" s="623"/>
      <c r="H43" s="627">
        <v>69.51</v>
      </c>
      <c r="I43" s="631"/>
      <c r="J43" s="62"/>
      <c r="K43" s="62"/>
      <c r="L43" s="60"/>
      <c r="M43" s="60"/>
    </row>
    <row r="44" spans="1:13" ht="12" customHeight="1">
      <c r="A44" s="94">
        <v>2017</v>
      </c>
      <c r="B44" s="622">
        <v>4071.0853020334953</v>
      </c>
      <c r="C44" s="623"/>
      <c r="D44" s="629">
        <v>62.63685997260442</v>
      </c>
      <c r="E44" s="630"/>
      <c r="F44" s="622">
        <v>2567</v>
      </c>
      <c r="G44" s="623"/>
      <c r="H44" s="627">
        <v>69.34164394234514</v>
      </c>
      <c r="I44" s="631"/>
      <c r="J44" s="62"/>
      <c r="K44" s="62"/>
      <c r="L44" s="60"/>
      <c r="M44" s="60"/>
    </row>
    <row r="45" spans="1:13" ht="11.25">
      <c r="A45" s="94"/>
      <c r="B45" s="62"/>
      <c r="C45" s="62"/>
      <c r="D45" s="67"/>
      <c r="E45" s="67"/>
      <c r="F45" s="62"/>
      <c r="G45" s="62"/>
      <c r="H45" s="102"/>
      <c r="I45" s="102"/>
      <c r="J45" s="62"/>
      <c r="K45" s="62"/>
      <c r="L45" s="60"/>
      <c r="M45" s="60"/>
    </row>
    <row r="46" spans="1:13" ht="12" thickBot="1">
      <c r="A46" s="55"/>
      <c r="B46" s="62"/>
      <c r="C46" s="62"/>
      <c r="D46" s="60"/>
      <c r="E46" s="60"/>
      <c r="F46" s="62"/>
      <c r="G46" s="62"/>
      <c r="H46" s="60"/>
      <c r="I46" s="60"/>
      <c r="J46" s="62"/>
      <c r="K46" s="62"/>
      <c r="L46" s="60"/>
      <c r="M46" s="60"/>
    </row>
    <row r="47" spans="1:13" ht="11.25">
      <c r="A47" s="54"/>
      <c r="B47" s="664" t="s">
        <v>129</v>
      </c>
      <c r="C47" s="665"/>
      <c r="D47" s="665"/>
      <c r="E47" s="666"/>
      <c r="F47" s="664" t="s">
        <v>157</v>
      </c>
      <c r="G47" s="665"/>
      <c r="H47" s="665"/>
      <c r="I47" s="666"/>
      <c r="J47" s="62"/>
      <c r="K47" s="67"/>
      <c r="L47" s="60"/>
      <c r="M47" s="60"/>
    </row>
    <row r="48" spans="1:13" ht="39" customHeight="1">
      <c r="A48" s="45" t="s">
        <v>51</v>
      </c>
      <c r="B48" s="667" t="s">
        <v>135</v>
      </c>
      <c r="C48" s="668"/>
      <c r="D48" s="669" t="s">
        <v>134</v>
      </c>
      <c r="E48" s="672"/>
      <c r="F48" s="667" t="s">
        <v>135</v>
      </c>
      <c r="G48" s="668"/>
      <c r="H48" s="669" t="s">
        <v>134</v>
      </c>
      <c r="I48" s="672"/>
      <c r="J48" s="62"/>
      <c r="K48" s="62"/>
      <c r="L48" s="60"/>
      <c r="M48" s="60"/>
    </row>
    <row r="49" spans="1:13" ht="11.25">
      <c r="A49" s="93">
        <v>2008</v>
      </c>
      <c r="B49" s="622">
        <v>4627</v>
      </c>
      <c r="C49" s="623"/>
      <c r="D49" s="624">
        <v>108.49</v>
      </c>
      <c r="E49" s="626">
        <v>97.66</v>
      </c>
      <c r="F49" s="622">
        <v>0</v>
      </c>
      <c r="G49" s="623"/>
      <c r="H49" s="673">
        <v>0</v>
      </c>
      <c r="I49" s="674">
        <v>97.66</v>
      </c>
      <c r="J49" s="62"/>
      <c r="K49" s="60"/>
      <c r="L49" s="60"/>
      <c r="M49" s="56"/>
    </row>
    <row r="50" spans="1:13" ht="11.25">
      <c r="A50" s="93">
        <v>2009</v>
      </c>
      <c r="B50" s="622">
        <v>4631</v>
      </c>
      <c r="C50" s="623"/>
      <c r="D50" s="624">
        <v>111.21</v>
      </c>
      <c r="E50" s="626"/>
      <c r="F50" s="622">
        <v>520</v>
      </c>
      <c r="G50" s="623"/>
      <c r="H50" s="624">
        <v>63.46</v>
      </c>
      <c r="I50" s="626"/>
      <c r="J50" s="62"/>
      <c r="K50" s="60"/>
      <c r="L50" s="60"/>
      <c r="M50" s="56"/>
    </row>
    <row r="51" spans="1:13" ht="12.75">
      <c r="A51" s="93" t="s">
        <v>174</v>
      </c>
      <c r="B51" s="622">
        <v>5367.31</v>
      </c>
      <c r="C51" s="623"/>
      <c r="D51" s="624">
        <v>76.76</v>
      </c>
      <c r="E51" s="626"/>
      <c r="F51" s="622">
        <v>533.58</v>
      </c>
      <c r="G51" s="623"/>
      <c r="H51" s="624">
        <v>48.72</v>
      </c>
      <c r="I51" s="626"/>
      <c r="J51" s="62"/>
      <c r="K51" s="73"/>
      <c r="L51" s="60"/>
      <c r="M51" s="60"/>
    </row>
    <row r="52" spans="1:13" ht="12.75">
      <c r="A52" s="93">
        <v>2011</v>
      </c>
      <c r="B52" s="622">
        <v>5395</v>
      </c>
      <c r="C52" s="623"/>
      <c r="D52" s="624">
        <v>77.85</v>
      </c>
      <c r="E52" s="626"/>
      <c r="F52" s="622">
        <v>547</v>
      </c>
      <c r="G52" s="623"/>
      <c r="H52" s="624">
        <v>49.36</v>
      </c>
      <c r="I52" s="626"/>
      <c r="J52" s="62"/>
      <c r="K52" s="73"/>
      <c r="L52" s="60"/>
      <c r="M52" s="60"/>
    </row>
    <row r="53" spans="1:13" ht="12.75">
      <c r="A53" s="93">
        <v>2012</v>
      </c>
      <c r="B53" s="622">
        <v>5394.52</v>
      </c>
      <c r="C53" s="623"/>
      <c r="D53" s="624">
        <v>77.86</v>
      </c>
      <c r="E53" s="626"/>
      <c r="F53" s="622">
        <v>561.59</v>
      </c>
      <c r="G53" s="623"/>
      <c r="H53" s="624">
        <v>48.08</v>
      </c>
      <c r="I53" s="626"/>
      <c r="J53" s="62"/>
      <c r="K53" s="73"/>
      <c r="L53" s="60"/>
      <c r="M53" s="60"/>
    </row>
    <row r="54" spans="1:13" ht="12.75">
      <c r="A54" s="93">
        <v>2013</v>
      </c>
      <c r="B54" s="622">
        <v>5410</v>
      </c>
      <c r="C54" s="623"/>
      <c r="D54" s="624">
        <v>77.63</v>
      </c>
      <c r="E54" s="625"/>
      <c r="F54" s="622">
        <v>576</v>
      </c>
      <c r="G54" s="623"/>
      <c r="H54" s="624">
        <v>46.86</v>
      </c>
      <c r="I54" s="626"/>
      <c r="J54" s="62"/>
      <c r="K54" s="73"/>
      <c r="L54" s="60"/>
      <c r="M54" s="60"/>
    </row>
    <row r="55" spans="1:13" ht="12.75">
      <c r="A55" s="93">
        <v>2014</v>
      </c>
      <c r="B55" s="622">
        <v>5471</v>
      </c>
      <c r="C55" s="623"/>
      <c r="D55" s="624">
        <v>77.49</v>
      </c>
      <c r="E55" s="625"/>
      <c r="F55" s="622">
        <v>591.06</v>
      </c>
      <c r="G55" s="623"/>
      <c r="H55" s="624">
        <v>45.68</v>
      </c>
      <c r="I55" s="626"/>
      <c r="J55" s="62"/>
      <c r="K55" s="73"/>
      <c r="L55" s="60"/>
      <c r="M55" s="60"/>
    </row>
    <row r="56" spans="1:13" s="56" customFormat="1" ht="12.75">
      <c r="A56" s="210">
        <v>2015</v>
      </c>
      <c r="B56" s="622">
        <v>5473</v>
      </c>
      <c r="C56" s="623"/>
      <c r="D56" s="624">
        <v>77.11</v>
      </c>
      <c r="E56" s="625"/>
      <c r="F56" s="622">
        <v>606</v>
      </c>
      <c r="G56" s="623"/>
      <c r="H56" s="624">
        <v>41.25</v>
      </c>
      <c r="I56" s="626"/>
      <c r="J56" s="62"/>
      <c r="K56" s="211"/>
      <c r="L56" s="60"/>
      <c r="M56" s="60"/>
    </row>
    <row r="57" spans="1:13" s="56" customFormat="1" ht="12.75">
      <c r="A57" s="210">
        <v>2016</v>
      </c>
      <c r="B57" s="622">
        <v>5543.94</v>
      </c>
      <c r="C57" s="623"/>
      <c r="D57" s="624">
        <v>75.58</v>
      </c>
      <c r="E57" s="625"/>
      <c r="F57" s="622">
        <v>622</v>
      </c>
      <c r="G57" s="623"/>
      <c r="H57" s="624">
        <v>45.01</v>
      </c>
      <c r="I57" s="626"/>
      <c r="J57" s="62"/>
      <c r="K57" s="211"/>
      <c r="L57" s="60"/>
      <c r="M57" s="60"/>
    </row>
    <row r="58" spans="1:13" s="56" customFormat="1" ht="12.75">
      <c r="A58" s="210">
        <v>2017</v>
      </c>
      <c r="B58" s="622">
        <v>5659.95</v>
      </c>
      <c r="C58" s="623"/>
      <c r="D58" s="624">
        <v>73.85</v>
      </c>
      <c r="E58" s="625"/>
      <c r="F58" s="622">
        <v>638.16</v>
      </c>
      <c r="G58" s="623"/>
      <c r="H58" s="624">
        <v>43.89</v>
      </c>
      <c r="I58" s="626"/>
      <c r="J58" s="62"/>
      <c r="K58" s="211"/>
      <c r="L58" s="60"/>
      <c r="M58" s="60"/>
    </row>
    <row r="59" spans="1:13" ht="11.25">
      <c r="A59" s="55"/>
      <c r="B59" s="62"/>
      <c r="C59" s="62"/>
      <c r="D59" s="60"/>
      <c r="E59" s="60"/>
      <c r="F59" s="62"/>
      <c r="G59" s="62"/>
      <c r="H59" s="60"/>
      <c r="I59" s="60"/>
      <c r="J59" s="62"/>
      <c r="K59" s="62"/>
      <c r="L59" s="60"/>
      <c r="M59" s="60"/>
    </row>
    <row r="60" s="56" customFormat="1" ht="11.25">
      <c r="A60" s="59" t="s">
        <v>52</v>
      </c>
    </row>
    <row r="61" spans="1:10" s="56" customFormat="1" ht="11.25">
      <c r="A61" s="59" t="s">
        <v>53</v>
      </c>
      <c r="J61" s="57"/>
    </row>
    <row r="62" s="56" customFormat="1" ht="11.25">
      <c r="A62" s="59" t="s">
        <v>137</v>
      </c>
    </row>
    <row r="63" s="56" customFormat="1" ht="11.25">
      <c r="A63" s="35" t="s">
        <v>173</v>
      </c>
    </row>
    <row r="64" s="56" customFormat="1" ht="11.25">
      <c r="A64" s="63" t="s">
        <v>201</v>
      </c>
    </row>
    <row r="65" ht="11.25">
      <c r="A65" s="35" t="s">
        <v>222</v>
      </c>
    </row>
    <row r="66" ht="11.25">
      <c r="A66" s="63" t="s">
        <v>223</v>
      </c>
    </row>
  </sheetData>
  <sheetProtection/>
  <mergeCells count="189">
    <mergeCell ref="B56:C56"/>
    <mergeCell ref="D56:E56"/>
    <mergeCell ref="F56:G56"/>
    <mergeCell ref="H56:I56"/>
    <mergeCell ref="D28:E28"/>
    <mergeCell ref="F28:G28"/>
    <mergeCell ref="H28:I28"/>
    <mergeCell ref="B42:C42"/>
    <mergeCell ref="D42:E42"/>
    <mergeCell ref="F42:G42"/>
    <mergeCell ref="B55:C55"/>
    <mergeCell ref="D55:E55"/>
    <mergeCell ref="F55:G55"/>
    <mergeCell ref="H55:I55"/>
    <mergeCell ref="D27:E27"/>
    <mergeCell ref="F27:G27"/>
    <mergeCell ref="H27:I27"/>
    <mergeCell ref="B41:C41"/>
    <mergeCell ref="D41:E41"/>
    <mergeCell ref="B54:C54"/>
    <mergeCell ref="D54:E54"/>
    <mergeCell ref="F54:G54"/>
    <mergeCell ref="H54:I54"/>
    <mergeCell ref="B53:C53"/>
    <mergeCell ref="D53:E53"/>
    <mergeCell ref="F53:G53"/>
    <mergeCell ref="H53:I53"/>
    <mergeCell ref="H26:I26"/>
    <mergeCell ref="B40:C40"/>
    <mergeCell ref="D40:E40"/>
    <mergeCell ref="F40:G40"/>
    <mergeCell ref="H40:I40"/>
    <mergeCell ref="H38:I38"/>
    <mergeCell ref="F34:G34"/>
    <mergeCell ref="D36:E36"/>
    <mergeCell ref="B38:C38"/>
    <mergeCell ref="B29:C29"/>
    <mergeCell ref="D25:E25"/>
    <mergeCell ref="F25:G25"/>
    <mergeCell ref="H25:I25"/>
    <mergeCell ref="B39:C39"/>
    <mergeCell ref="F39:G39"/>
    <mergeCell ref="H39:I39"/>
    <mergeCell ref="D37:E37"/>
    <mergeCell ref="F37:G37"/>
    <mergeCell ref="H37:I37"/>
    <mergeCell ref="F26:G26"/>
    <mergeCell ref="H23:I23"/>
    <mergeCell ref="F36:G36"/>
    <mergeCell ref="H36:I36"/>
    <mergeCell ref="F35:G35"/>
    <mergeCell ref="H35:I35"/>
    <mergeCell ref="B51:C51"/>
    <mergeCell ref="D51:E51"/>
    <mergeCell ref="F51:G51"/>
    <mergeCell ref="H51:I51"/>
    <mergeCell ref="B37:C37"/>
    <mergeCell ref="H48:I48"/>
    <mergeCell ref="B50:C50"/>
    <mergeCell ref="D50:E50"/>
    <mergeCell ref="H49:I49"/>
    <mergeCell ref="F47:I47"/>
    <mergeCell ref="F50:G50"/>
    <mergeCell ref="H50:I50"/>
    <mergeCell ref="F49:G49"/>
    <mergeCell ref="B49:C49"/>
    <mergeCell ref="D49:E49"/>
    <mergeCell ref="B48:C48"/>
    <mergeCell ref="F48:G48"/>
    <mergeCell ref="D48:E48"/>
    <mergeCell ref="H22:I22"/>
    <mergeCell ref="F33:I33"/>
    <mergeCell ref="H34:I34"/>
    <mergeCell ref="B23:C23"/>
    <mergeCell ref="D23:E23"/>
    <mergeCell ref="F23:G23"/>
    <mergeCell ref="B33:E33"/>
    <mergeCell ref="B22:C22"/>
    <mergeCell ref="D22:E22"/>
    <mergeCell ref="F22:G22"/>
    <mergeCell ref="F38:G38"/>
    <mergeCell ref="D24:E24"/>
    <mergeCell ref="B26:C26"/>
    <mergeCell ref="D26:E26"/>
    <mergeCell ref="B27:C27"/>
    <mergeCell ref="B28:C28"/>
    <mergeCell ref="B25:C25"/>
    <mergeCell ref="B47:E47"/>
    <mergeCell ref="B34:C34"/>
    <mergeCell ref="D34:E34"/>
    <mergeCell ref="B35:C35"/>
    <mergeCell ref="D35:E35"/>
    <mergeCell ref="B36:C36"/>
    <mergeCell ref="D39:E39"/>
    <mergeCell ref="D38:E38"/>
    <mergeCell ref="F21:G21"/>
    <mergeCell ref="H21:I21"/>
    <mergeCell ref="B20:C20"/>
    <mergeCell ref="D20:E20"/>
    <mergeCell ref="F20:G20"/>
    <mergeCell ref="H20:I20"/>
    <mergeCell ref="B21:C21"/>
    <mergeCell ref="D21:E21"/>
    <mergeCell ref="B19:C19"/>
    <mergeCell ref="D19:E19"/>
    <mergeCell ref="F19:G19"/>
    <mergeCell ref="H19:I19"/>
    <mergeCell ref="B18:C18"/>
    <mergeCell ref="D18:E18"/>
    <mergeCell ref="F18:G18"/>
    <mergeCell ref="H18:I18"/>
    <mergeCell ref="B17:C17"/>
    <mergeCell ref="D17:E17"/>
    <mergeCell ref="F17:G17"/>
    <mergeCell ref="H17:I17"/>
    <mergeCell ref="B16:C16"/>
    <mergeCell ref="D16:E16"/>
    <mergeCell ref="F16:G16"/>
    <mergeCell ref="H16:I16"/>
    <mergeCell ref="H12:I12"/>
    <mergeCell ref="D13:E13"/>
    <mergeCell ref="B15:C15"/>
    <mergeCell ref="D15:E15"/>
    <mergeCell ref="F15:G15"/>
    <mergeCell ref="H15:I15"/>
    <mergeCell ref="B14:C14"/>
    <mergeCell ref="D14:E14"/>
    <mergeCell ref="F14:G14"/>
    <mergeCell ref="H14:I14"/>
    <mergeCell ref="D11:E11"/>
    <mergeCell ref="F11:G11"/>
    <mergeCell ref="H11:I11"/>
    <mergeCell ref="B10:C10"/>
    <mergeCell ref="D10:E10"/>
    <mergeCell ref="F13:G13"/>
    <mergeCell ref="H13:I13"/>
    <mergeCell ref="B12:C12"/>
    <mergeCell ref="D12:E12"/>
    <mergeCell ref="F12:G12"/>
    <mergeCell ref="F9:G9"/>
    <mergeCell ref="H9:I9"/>
    <mergeCell ref="F10:G10"/>
    <mergeCell ref="H10:I10"/>
    <mergeCell ref="B13:C13"/>
    <mergeCell ref="B8:C8"/>
    <mergeCell ref="D8:E8"/>
    <mergeCell ref="F8:G8"/>
    <mergeCell ref="H8:I8"/>
    <mergeCell ref="B11:C11"/>
    <mergeCell ref="A2:I2"/>
    <mergeCell ref="A4:I4"/>
    <mergeCell ref="A5:I5"/>
    <mergeCell ref="B7:E7"/>
    <mergeCell ref="F7:I7"/>
    <mergeCell ref="B24:C24"/>
    <mergeCell ref="F24:G24"/>
    <mergeCell ref="H24:I24"/>
    <mergeCell ref="B9:C9"/>
    <mergeCell ref="D9:E9"/>
    <mergeCell ref="D29:E29"/>
    <mergeCell ref="F29:G29"/>
    <mergeCell ref="H29:I29"/>
    <mergeCell ref="B43:C43"/>
    <mergeCell ref="D43:E43"/>
    <mergeCell ref="F43:G43"/>
    <mergeCell ref="H43:I43"/>
    <mergeCell ref="F41:G41"/>
    <mergeCell ref="H41:I41"/>
    <mergeCell ref="H42:I42"/>
    <mergeCell ref="F44:G44"/>
    <mergeCell ref="H44:I44"/>
    <mergeCell ref="B57:C57"/>
    <mergeCell ref="D57:E57"/>
    <mergeCell ref="F57:G57"/>
    <mergeCell ref="H57:I57"/>
    <mergeCell ref="B52:C52"/>
    <mergeCell ref="D52:E52"/>
    <mergeCell ref="F52:G52"/>
    <mergeCell ref="H52:I52"/>
    <mergeCell ref="B58:C58"/>
    <mergeCell ref="D58:E58"/>
    <mergeCell ref="F58:G58"/>
    <mergeCell ref="H58:I58"/>
    <mergeCell ref="B30:C30"/>
    <mergeCell ref="D30:E30"/>
    <mergeCell ref="F30:G30"/>
    <mergeCell ref="H30:I30"/>
    <mergeCell ref="B44:C44"/>
    <mergeCell ref="D44:E44"/>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8"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75" sqref="A75"/>
    </sheetView>
  </sheetViews>
  <sheetFormatPr defaultColWidth="9.140625" defaultRowHeight="12.75"/>
  <cols>
    <col min="1" max="1" width="25.28125" style="220" customWidth="1"/>
    <col min="2" max="2" width="14.7109375" style="221" customWidth="1"/>
    <col min="3" max="3" width="12.00390625" style="220" customWidth="1"/>
    <col min="4" max="4" width="11.7109375" style="221" customWidth="1"/>
    <col min="5" max="6" width="11.7109375" style="220" customWidth="1"/>
    <col min="7" max="8" width="11.7109375" style="221" customWidth="1"/>
    <col min="9" max="9" width="11.7109375" style="220" customWidth="1"/>
    <col min="10" max="11" width="11.7109375" style="221" customWidth="1"/>
    <col min="12" max="12" width="11.7109375" style="220" customWidth="1"/>
    <col min="13" max="14" width="11.7109375" style="221" customWidth="1"/>
    <col min="15" max="15" width="7.421875" style="220" customWidth="1"/>
    <col min="16" max="16" width="8.8515625" style="220" customWidth="1"/>
    <col min="17" max="16384" width="9.140625" style="221" customWidth="1"/>
  </cols>
  <sheetData>
    <row r="1" spans="1:2" ht="12.75">
      <c r="A1" s="75" t="s">
        <v>313</v>
      </c>
      <c r="B1" s="219"/>
    </row>
    <row r="2" spans="1:16" ht="12.75">
      <c r="A2" s="675" t="s">
        <v>375</v>
      </c>
      <c r="B2" s="675"/>
      <c r="C2" s="675"/>
      <c r="D2" s="675"/>
      <c r="E2" s="675"/>
      <c r="F2" s="675"/>
      <c r="G2" s="675"/>
      <c r="H2" s="222"/>
      <c r="I2" s="223"/>
      <c r="J2" s="222"/>
      <c r="K2" s="222"/>
      <c r="L2" s="223"/>
      <c r="M2" s="222"/>
      <c r="N2" s="222"/>
      <c r="O2" s="223"/>
      <c r="P2" s="223"/>
    </row>
    <row r="3" spans="1:16" ht="12.75">
      <c r="A3" s="223"/>
      <c r="B3" s="222"/>
      <c r="C3" s="223"/>
      <c r="D3" s="222"/>
      <c r="E3" s="223"/>
      <c r="F3" s="223"/>
      <c r="G3" s="222"/>
      <c r="H3" s="222"/>
      <c r="I3" s="223"/>
      <c r="J3" s="222"/>
      <c r="K3" s="222"/>
      <c r="L3" s="223"/>
      <c r="M3" s="222"/>
      <c r="N3" s="222"/>
      <c r="O3" s="223"/>
      <c r="P3" s="223"/>
    </row>
    <row r="4" spans="1:16" ht="12.75">
      <c r="A4" s="675" t="s">
        <v>207</v>
      </c>
      <c r="B4" s="675"/>
      <c r="C4" s="675"/>
      <c r="D4" s="675"/>
      <c r="E4" s="675"/>
      <c r="F4" s="675"/>
      <c r="G4" s="675"/>
      <c r="H4" s="224"/>
      <c r="I4" s="223"/>
      <c r="J4" s="222"/>
      <c r="K4" s="222"/>
      <c r="L4" s="223"/>
      <c r="M4" s="222"/>
      <c r="N4" s="222"/>
      <c r="O4" s="223"/>
      <c r="P4" s="223"/>
    </row>
    <row r="5" spans="1:8" s="447" customFormat="1" ht="15">
      <c r="A5" s="445" t="s">
        <v>319</v>
      </c>
      <c r="B5" s="226"/>
      <c r="C5" s="226"/>
      <c r="D5" s="226"/>
      <c r="E5" s="225"/>
      <c r="F5" s="226"/>
      <c r="G5" s="226"/>
      <c r="H5" s="446"/>
    </row>
    <row r="6" spans="1:5" s="447" customFormat="1" ht="14.25" customHeight="1" thickBot="1">
      <c r="A6" s="448"/>
      <c r="E6" s="448"/>
    </row>
    <row r="7" spans="1:5" s="451" customFormat="1" ht="27.75" customHeight="1">
      <c r="A7" s="449"/>
      <c r="B7" s="450" t="s">
        <v>219</v>
      </c>
      <c r="C7" s="450" t="s">
        <v>221</v>
      </c>
      <c r="E7" s="452"/>
    </row>
    <row r="8" spans="1:5" s="451" customFormat="1" ht="12.75">
      <c r="A8" s="452" t="s">
        <v>5</v>
      </c>
      <c r="B8" s="453">
        <v>121</v>
      </c>
      <c r="C8" s="453">
        <v>96</v>
      </c>
      <c r="E8" s="452"/>
    </row>
    <row r="9" spans="1:5" s="451" customFormat="1" ht="12.75">
      <c r="A9" s="452" t="s">
        <v>6</v>
      </c>
      <c r="B9" s="453">
        <v>14</v>
      </c>
      <c r="C9" s="453">
        <v>13</v>
      </c>
      <c r="E9" s="452"/>
    </row>
    <row r="10" spans="1:5" s="451" customFormat="1" ht="12.75">
      <c r="A10" s="452" t="s">
        <v>8</v>
      </c>
      <c r="B10" s="453">
        <v>8</v>
      </c>
      <c r="C10" s="453">
        <v>5</v>
      </c>
      <c r="E10" s="452"/>
    </row>
    <row r="11" spans="1:5" s="451" customFormat="1" ht="12.75">
      <c r="A11" s="452" t="s">
        <v>9</v>
      </c>
      <c r="B11" s="453">
        <v>7</v>
      </c>
      <c r="C11" s="453">
        <v>5</v>
      </c>
      <c r="E11" s="452"/>
    </row>
    <row r="12" spans="1:5" s="451" customFormat="1" ht="12.75">
      <c r="A12" s="452" t="s">
        <v>10</v>
      </c>
      <c r="B12" s="453">
        <v>4</v>
      </c>
      <c r="C12" s="453">
        <v>2</v>
      </c>
      <c r="E12" s="452"/>
    </row>
    <row r="13" spans="1:5" s="451" customFormat="1" ht="14.25">
      <c r="A13" s="454" t="s">
        <v>11</v>
      </c>
      <c r="B13" s="455">
        <f>SUM(B8:B12)</f>
        <v>154</v>
      </c>
      <c r="C13" s="455">
        <f>SUM(C8:C12)</f>
        <v>121</v>
      </c>
      <c r="E13" s="452"/>
    </row>
    <row r="14" spans="1:5" s="451" customFormat="1" ht="6" customHeight="1">
      <c r="A14" s="452"/>
      <c r="E14" s="452"/>
    </row>
    <row r="15" spans="1:5" s="451" customFormat="1" ht="12.75">
      <c r="A15" s="101" t="s">
        <v>205</v>
      </c>
      <c r="E15" s="452"/>
    </row>
    <row r="16" spans="1:5" s="451" customFormat="1" ht="12.75">
      <c r="A16" s="227" t="s">
        <v>220</v>
      </c>
      <c r="E16" s="452"/>
    </row>
    <row r="17" spans="1:5" s="451" customFormat="1" ht="12.75">
      <c r="A17" s="101"/>
      <c r="E17" s="452"/>
    </row>
    <row r="19" spans="1:9" ht="12.75">
      <c r="A19" s="675" t="s">
        <v>206</v>
      </c>
      <c r="B19" s="675"/>
      <c r="C19" s="675"/>
      <c r="D19" s="675"/>
      <c r="E19" s="675"/>
      <c r="F19" s="675"/>
      <c r="G19" s="675"/>
      <c r="H19" s="675"/>
      <c r="I19" s="675"/>
    </row>
    <row r="21" spans="1:9" ht="13.5">
      <c r="A21" s="682" t="s">
        <v>320</v>
      </c>
      <c r="B21" s="682"/>
      <c r="C21" s="682"/>
      <c r="D21" s="682"/>
      <c r="E21" s="682"/>
      <c r="F21" s="682"/>
      <c r="G21" s="682"/>
      <c r="H21" s="682"/>
      <c r="I21" s="682"/>
    </row>
    <row r="22" ht="5.25" customHeight="1" thickBot="1"/>
    <row r="23" spans="1:16" s="229" customFormat="1" ht="12.75">
      <c r="A23" s="676" t="s">
        <v>252</v>
      </c>
      <c r="B23" s="677"/>
      <c r="C23" s="677"/>
      <c r="D23" s="677" t="s">
        <v>253</v>
      </c>
      <c r="E23" s="677"/>
      <c r="F23" s="677"/>
      <c r="G23" s="677" t="s">
        <v>254</v>
      </c>
      <c r="H23" s="677"/>
      <c r="I23" s="678"/>
      <c r="L23" s="230"/>
      <c r="O23" s="230"/>
      <c r="P23" s="230"/>
    </row>
    <row r="24" spans="1:16" s="229" customFormat="1" ht="12.75">
      <c r="A24" s="231" t="s">
        <v>255</v>
      </c>
      <c r="B24" s="231" t="s">
        <v>256</v>
      </c>
      <c r="C24" s="231" t="s">
        <v>11</v>
      </c>
      <c r="D24" s="232" t="s">
        <v>255</v>
      </c>
      <c r="E24" s="231" t="s">
        <v>256</v>
      </c>
      <c r="F24" s="233" t="s">
        <v>11</v>
      </c>
      <c r="G24" s="231" t="s">
        <v>255</v>
      </c>
      <c r="H24" s="231" t="s">
        <v>256</v>
      </c>
      <c r="I24" s="231" t="s">
        <v>11</v>
      </c>
      <c r="L24" s="230"/>
      <c r="O24" s="230"/>
      <c r="P24" s="230"/>
    </row>
    <row r="25" spans="1:9" ht="12.75">
      <c r="A25" s="234">
        <v>2448</v>
      </c>
      <c r="B25" s="235">
        <v>2038</v>
      </c>
      <c r="C25" s="234">
        <f>SUM(A25:B25)</f>
        <v>4486</v>
      </c>
      <c r="D25" s="236">
        <v>2179</v>
      </c>
      <c r="E25" s="234">
        <v>1875</v>
      </c>
      <c r="F25" s="237">
        <f>SUM(D25:E25)</f>
        <v>4054</v>
      </c>
      <c r="G25" s="235">
        <v>2919</v>
      </c>
      <c r="H25" s="235">
        <v>2452</v>
      </c>
      <c r="I25" s="234">
        <f>SUM(G25:H25)</f>
        <v>5371</v>
      </c>
    </row>
    <row r="27" spans="1:9" ht="26.25" customHeight="1">
      <c r="A27" s="680" t="s">
        <v>321</v>
      </c>
      <c r="B27" s="680"/>
      <c r="C27" s="680"/>
      <c r="D27" s="680"/>
      <c r="E27" s="680"/>
      <c r="F27" s="680"/>
      <c r="G27" s="680"/>
      <c r="H27" s="680"/>
      <c r="I27" s="680"/>
    </row>
    <row r="28" spans="1:9" ht="26.25" customHeight="1">
      <c r="A28" s="680" t="s">
        <v>336</v>
      </c>
      <c r="B28" s="680"/>
      <c r="C28" s="680"/>
      <c r="D28" s="680"/>
      <c r="E28" s="680"/>
      <c r="F28" s="680"/>
      <c r="G28" s="680"/>
      <c r="H28" s="680"/>
      <c r="I28" s="680"/>
    </row>
    <row r="31" spans="1:9" ht="13.5">
      <c r="A31" s="682" t="s">
        <v>322</v>
      </c>
      <c r="B31" s="682"/>
      <c r="C31" s="682"/>
      <c r="D31" s="682"/>
      <c r="E31" s="682"/>
      <c r="F31" s="682"/>
      <c r="G31" s="682"/>
      <c r="H31" s="682"/>
      <c r="I31" s="682"/>
    </row>
    <row r="32" ht="4.5" customHeight="1"/>
    <row r="33" spans="1:9" ht="26.25" customHeight="1">
      <c r="A33" s="680" t="s">
        <v>337</v>
      </c>
      <c r="B33" s="680"/>
      <c r="C33" s="680"/>
      <c r="D33" s="680"/>
      <c r="E33" s="680"/>
      <c r="F33" s="680"/>
      <c r="G33" s="680"/>
      <c r="H33" s="680"/>
      <c r="I33" s="680"/>
    </row>
    <row r="34" spans="1:9" ht="27" customHeight="1">
      <c r="A34" s="680" t="s">
        <v>257</v>
      </c>
      <c r="B34" s="680"/>
      <c r="C34" s="680"/>
      <c r="D34" s="680"/>
      <c r="E34" s="680"/>
      <c r="F34" s="680"/>
      <c r="G34" s="680"/>
      <c r="H34" s="680"/>
      <c r="I34" s="680"/>
    </row>
    <row r="35" spans="1:9" ht="27" customHeight="1">
      <c r="A35" s="681" t="s">
        <v>272</v>
      </c>
      <c r="B35" s="681"/>
      <c r="C35" s="681"/>
      <c r="D35" s="681"/>
      <c r="E35" s="681"/>
      <c r="F35" s="681"/>
      <c r="G35" s="681"/>
      <c r="H35" s="681"/>
      <c r="I35" s="681"/>
    </row>
    <row r="36" ht="13.5" thickBot="1"/>
    <row r="37" spans="1:4" ht="12.75">
      <c r="A37" s="679" t="s">
        <v>258</v>
      </c>
      <c r="B37" s="679"/>
      <c r="C37" s="679"/>
      <c r="D37" s="679"/>
    </row>
    <row r="38" spans="1:4" ht="12.75">
      <c r="A38" s="231" t="s">
        <v>259</v>
      </c>
      <c r="B38" s="238" t="s">
        <v>245</v>
      </c>
      <c r="C38" s="238" t="s">
        <v>246</v>
      </c>
      <c r="D38" s="231" t="s">
        <v>247</v>
      </c>
    </row>
    <row r="39" spans="1:16" s="219" customFormat="1" ht="12.75">
      <c r="A39" s="246">
        <f>SUM(B39:C39)</f>
        <v>35276</v>
      </c>
      <c r="B39" s="247">
        <v>23538</v>
      </c>
      <c r="C39" s="247">
        <v>11738</v>
      </c>
      <c r="D39" s="248">
        <f>B39/A39</f>
        <v>0.667252522961787</v>
      </c>
      <c r="E39" s="228"/>
      <c r="F39" s="228"/>
      <c r="I39" s="228"/>
      <c r="L39" s="228"/>
      <c r="O39" s="228"/>
      <c r="P39" s="228"/>
    </row>
    <row r="40" ht="13.5" thickBot="1"/>
    <row r="41" spans="1:4" ht="12.75">
      <c r="A41" s="679" t="s">
        <v>244</v>
      </c>
      <c r="B41" s="679"/>
      <c r="C41" s="679"/>
      <c r="D41" s="679"/>
    </row>
    <row r="42" spans="1:4" ht="12.75">
      <c r="A42" s="240" t="s">
        <v>260</v>
      </c>
      <c r="B42" s="238" t="s">
        <v>245</v>
      </c>
      <c r="C42" s="238" t="s">
        <v>246</v>
      </c>
      <c r="D42" s="231" t="s">
        <v>247</v>
      </c>
    </row>
    <row r="43" spans="1:4" ht="12.75">
      <c r="A43" s="220" t="s">
        <v>248</v>
      </c>
      <c r="B43" s="239">
        <v>359</v>
      </c>
      <c r="C43" s="239">
        <v>161</v>
      </c>
      <c r="D43" s="249">
        <f>B43/(B43+C43)</f>
        <v>0.6903846153846154</v>
      </c>
    </row>
    <row r="44" spans="1:4" ht="12.75">
      <c r="A44" s="220" t="s">
        <v>249</v>
      </c>
      <c r="B44" s="239">
        <v>894</v>
      </c>
      <c r="C44" s="239">
        <v>466</v>
      </c>
      <c r="D44" s="249">
        <f>B44/(B44+C44)</f>
        <v>0.6573529411764706</v>
      </c>
    </row>
    <row r="45" spans="1:4" ht="12.75">
      <c r="A45" s="220" t="s">
        <v>211</v>
      </c>
      <c r="B45" s="239">
        <v>22285</v>
      </c>
      <c r="C45" s="239">
        <v>11111</v>
      </c>
      <c r="D45" s="249">
        <f>B45/(B45+C45)</f>
        <v>0.6672954844891604</v>
      </c>
    </row>
    <row r="46" spans="1:16" s="251" customFormat="1" ht="12.75">
      <c r="A46" s="243" t="s">
        <v>11</v>
      </c>
      <c r="B46" s="250">
        <f>SUM(B43:B45)</f>
        <v>23538</v>
      </c>
      <c r="C46" s="250">
        <f>SUM(C43:C45)</f>
        <v>11738</v>
      </c>
      <c r="D46" s="244"/>
      <c r="E46" s="243"/>
      <c r="F46" s="243"/>
      <c r="I46" s="243"/>
      <c r="L46" s="243"/>
      <c r="O46" s="243"/>
      <c r="P46" s="243"/>
    </row>
    <row r="47" ht="13.5" thickBot="1"/>
    <row r="48" spans="1:4" ht="12.75">
      <c r="A48" s="679" t="s">
        <v>250</v>
      </c>
      <c r="B48" s="679"/>
      <c r="C48" s="679"/>
      <c r="D48" s="679"/>
    </row>
    <row r="49" spans="1:4" ht="12.75">
      <c r="A49" s="240" t="s">
        <v>261</v>
      </c>
      <c r="B49" s="238" t="s">
        <v>245</v>
      </c>
      <c r="C49" s="238" t="s">
        <v>246</v>
      </c>
      <c r="D49" s="231" t="s">
        <v>247</v>
      </c>
    </row>
    <row r="50" spans="1:4" ht="12.75">
      <c r="A50" s="220" t="s">
        <v>248</v>
      </c>
      <c r="B50" s="239">
        <v>359</v>
      </c>
      <c r="C50" s="239">
        <v>161</v>
      </c>
      <c r="D50" s="249">
        <f>B50/(B50+C50)</f>
        <v>0.6903846153846154</v>
      </c>
    </row>
    <row r="51" spans="1:4" ht="12.75">
      <c r="A51" s="220" t="s">
        <v>14</v>
      </c>
      <c r="B51" s="239">
        <v>3772</v>
      </c>
      <c r="C51" s="239">
        <v>3092</v>
      </c>
      <c r="D51" s="249">
        <f>B51/(B51+C51)</f>
        <v>0.5495337995337995</v>
      </c>
    </row>
    <row r="52" spans="1:4" ht="12.75">
      <c r="A52" s="220" t="s">
        <v>16</v>
      </c>
      <c r="B52" s="239">
        <v>15759</v>
      </c>
      <c r="C52" s="239">
        <v>5867</v>
      </c>
      <c r="D52" s="249">
        <f>B52/(B52+C52)</f>
        <v>0.7287061869971331</v>
      </c>
    </row>
    <row r="53" spans="1:4" ht="12.75">
      <c r="A53" s="220" t="s">
        <v>17</v>
      </c>
      <c r="B53" s="239">
        <v>288</v>
      </c>
      <c r="C53" s="239">
        <v>176</v>
      </c>
      <c r="D53" s="249">
        <f>B53/(B53+C53)</f>
        <v>0.6206896551724138</v>
      </c>
    </row>
    <row r="54" spans="1:4" ht="12.75">
      <c r="A54" s="220" t="s">
        <v>15</v>
      </c>
      <c r="B54" s="239">
        <v>3360</v>
      </c>
      <c r="C54" s="239">
        <v>2442</v>
      </c>
      <c r="D54" s="249">
        <f>B54/(B54+C54)</f>
        <v>0.5791106514994829</v>
      </c>
    </row>
    <row r="55" spans="1:16" s="251" customFormat="1" ht="12.75">
      <c r="A55" s="243" t="s">
        <v>11</v>
      </c>
      <c r="B55" s="250">
        <f>SUM(B50:B54)</f>
        <v>23538</v>
      </c>
      <c r="C55" s="250">
        <f>SUM(C50:C54)</f>
        <v>11738</v>
      </c>
      <c r="D55" s="244"/>
      <c r="E55" s="243"/>
      <c r="F55" s="243"/>
      <c r="I55" s="243"/>
      <c r="L55" s="243"/>
      <c r="O55" s="243"/>
      <c r="P55" s="243"/>
    </row>
    <row r="56" spans="1:16" s="251" customFormat="1" ht="12.75">
      <c r="A56" s="243"/>
      <c r="B56" s="252"/>
      <c r="C56" s="252"/>
      <c r="D56" s="243"/>
      <c r="E56" s="243"/>
      <c r="F56" s="243"/>
      <c r="I56" s="243"/>
      <c r="L56" s="243"/>
      <c r="O56" s="243"/>
      <c r="P56" s="243"/>
    </row>
    <row r="57" spans="1:16" s="251" customFormat="1" ht="12.75">
      <c r="A57" s="243"/>
      <c r="B57" s="252"/>
      <c r="C57" s="252"/>
      <c r="D57" s="243"/>
      <c r="E57" s="243"/>
      <c r="F57" s="243"/>
      <c r="I57" s="243"/>
      <c r="L57" s="243"/>
      <c r="O57" s="243"/>
      <c r="P57" s="243"/>
    </row>
    <row r="58" ht="12" customHeight="1"/>
    <row r="59" spans="1:2" ht="13.5">
      <c r="A59" s="682" t="s">
        <v>323</v>
      </c>
      <c r="B59" s="682"/>
    </row>
    <row r="60" ht="4.5" customHeight="1" thickBot="1">
      <c r="A60" s="228"/>
    </row>
    <row r="61" spans="1:16" ht="12.75">
      <c r="A61" s="241" t="s">
        <v>266</v>
      </c>
      <c r="B61" s="242" t="s">
        <v>265</v>
      </c>
      <c r="C61" s="221"/>
      <c r="D61" s="220"/>
      <c r="F61" s="221"/>
      <c r="H61" s="220"/>
      <c r="I61" s="221"/>
      <c r="K61" s="220"/>
      <c r="L61" s="221"/>
      <c r="N61" s="220"/>
      <c r="P61" s="221"/>
    </row>
    <row r="62" spans="1:16" ht="12.75">
      <c r="A62" s="220" t="s">
        <v>262</v>
      </c>
      <c r="B62" s="236">
        <v>23</v>
      </c>
      <c r="C62" s="221"/>
      <c r="D62" s="220"/>
      <c r="F62" s="221"/>
      <c r="H62" s="220"/>
      <c r="I62" s="221"/>
      <c r="K62" s="220"/>
      <c r="L62" s="221"/>
      <c r="N62" s="220"/>
      <c r="P62" s="221"/>
    </row>
    <row r="63" spans="1:16" ht="12.75">
      <c r="A63" s="220" t="s">
        <v>263</v>
      </c>
      <c r="B63" s="236">
        <v>31</v>
      </c>
      <c r="C63" s="221"/>
      <c r="D63" s="220"/>
      <c r="F63" s="221"/>
      <c r="H63" s="220"/>
      <c r="I63" s="221"/>
      <c r="K63" s="220"/>
      <c r="L63" s="221"/>
      <c r="N63" s="220"/>
      <c r="P63" s="221"/>
    </row>
    <row r="64" spans="1:16" ht="12.75">
      <c r="A64" s="220" t="s">
        <v>264</v>
      </c>
      <c r="B64" s="236">
        <v>1447</v>
      </c>
      <c r="C64" s="221"/>
      <c r="D64" s="220"/>
      <c r="F64" s="221"/>
      <c r="H64" s="220"/>
      <c r="I64" s="221"/>
      <c r="K64" s="220"/>
      <c r="L64" s="221"/>
      <c r="N64" s="220"/>
      <c r="P64" s="221"/>
    </row>
    <row r="65" spans="1:16" ht="12.75">
      <c r="A65" s="243" t="s">
        <v>11</v>
      </c>
      <c r="B65" s="363">
        <f>SUM(B62:B64)</f>
        <v>1501</v>
      </c>
      <c r="C65" s="221"/>
      <c r="D65" s="220"/>
      <c r="F65" s="221"/>
      <c r="H65" s="220"/>
      <c r="I65" s="221"/>
      <c r="K65" s="220"/>
      <c r="L65" s="221"/>
      <c r="N65" s="220"/>
      <c r="P65" s="221"/>
    </row>
  </sheetData>
  <sheetProtection/>
  <mergeCells count="17">
    <mergeCell ref="A59:B59"/>
    <mergeCell ref="A21:I21"/>
    <mergeCell ref="A31:I31"/>
    <mergeCell ref="A27:I27"/>
    <mergeCell ref="A34:I34"/>
    <mergeCell ref="A41:D41"/>
    <mergeCell ref="A48:D48"/>
    <mergeCell ref="A2:G2"/>
    <mergeCell ref="A4:G4"/>
    <mergeCell ref="A23:C23"/>
    <mergeCell ref="D23:F23"/>
    <mergeCell ref="G23:I23"/>
    <mergeCell ref="A37:D37"/>
    <mergeCell ref="A33:I33"/>
    <mergeCell ref="A35:I35"/>
    <mergeCell ref="A28:I28"/>
    <mergeCell ref="A19:I19"/>
  </mergeCells>
  <printOptions horizontalCentered="1"/>
  <pageMargins left="0.1968503937007874" right="0.1968503937007874" top="0.1968503937007874" bottom="0.1968503937007874" header="0.5118110236220472" footer="0.5118110236220472"/>
  <pageSetup fitToHeight="2" fitToWidth="1" horizontalDpi="600" verticalDpi="600" orientation="portrait" paperSize="9" scale="75"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X54"/>
  <sheetViews>
    <sheetView zoomScalePageLayoutView="0" workbookViewId="0" topLeftCell="A1">
      <selection activeCell="A62" sqref="A62"/>
    </sheetView>
  </sheetViews>
  <sheetFormatPr defaultColWidth="9.140625" defaultRowHeight="12.75"/>
  <cols>
    <col min="1" max="1" width="15.7109375" style="2" customWidth="1"/>
    <col min="2" max="2" width="31.421875" style="375" customWidth="1"/>
    <col min="3" max="3" width="16.57421875" style="375" customWidth="1"/>
    <col min="4" max="4" width="14.421875" style="375" customWidth="1"/>
    <col min="5" max="5" width="14.421875" style="0" customWidth="1"/>
    <col min="6" max="6" width="14.28125" style="0" customWidth="1"/>
    <col min="7" max="7" width="12.00390625" style="0" customWidth="1"/>
    <col min="8" max="8" width="12.28125" style="0" customWidth="1"/>
    <col min="9" max="9" width="12.57421875" style="0" customWidth="1"/>
    <col min="10" max="10" width="11.00390625" style="0" customWidth="1"/>
    <col min="11" max="11" width="10.57421875" style="0" customWidth="1"/>
    <col min="12" max="12" width="13.421875" style="0" customWidth="1"/>
    <col min="15" max="15" width="10.00390625" style="0" bestFit="1" customWidth="1"/>
  </cols>
  <sheetData>
    <row r="1" ht="12.75">
      <c r="A1" s="3" t="s">
        <v>313</v>
      </c>
    </row>
    <row r="2" spans="1:9" ht="12.75">
      <c r="A2" s="686" t="s">
        <v>274</v>
      </c>
      <c r="B2" s="686"/>
      <c r="C2" s="686"/>
      <c r="D2" s="686"/>
      <c r="E2" s="686"/>
      <c r="F2" s="376"/>
      <c r="G2" s="376"/>
      <c r="H2" s="376"/>
      <c r="I2" s="376"/>
    </row>
    <row r="4" spans="1:6" ht="12.75">
      <c r="A4" s="604" t="s">
        <v>275</v>
      </c>
      <c r="B4" s="604"/>
      <c r="C4" s="604"/>
      <c r="D4" s="604"/>
      <c r="E4" s="604"/>
      <c r="F4" s="604"/>
    </row>
    <row r="5" ht="13.5" thickBot="1"/>
    <row r="6" spans="1:9" ht="12.75">
      <c r="A6" s="377" t="s">
        <v>276</v>
      </c>
      <c r="B6" s="377"/>
      <c r="C6" s="378" t="s">
        <v>55</v>
      </c>
      <c r="D6" s="378" t="s">
        <v>56</v>
      </c>
      <c r="E6" s="379" t="s">
        <v>57</v>
      </c>
      <c r="F6" s="379" t="s">
        <v>11</v>
      </c>
      <c r="G6" s="380"/>
      <c r="H6" s="381"/>
      <c r="I6" s="381"/>
    </row>
    <row r="7" spans="1:24" ht="12.75">
      <c r="A7" s="382">
        <v>2010</v>
      </c>
      <c r="B7" s="382"/>
      <c r="C7" s="383">
        <v>56120000</v>
      </c>
      <c r="D7" s="384">
        <v>142755000</v>
      </c>
      <c r="E7" s="385">
        <v>36282000</v>
      </c>
      <c r="F7" s="385">
        <v>235157000</v>
      </c>
      <c r="G7" s="386"/>
      <c r="S7" s="374"/>
      <c r="T7" s="374"/>
      <c r="U7" s="374"/>
      <c r="V7" s="374"/>
      <c r="W7" s="374"/>
      <c r="X7" s="374"/>
    </row>
    <row r="8" spans="1:24" ht="12.75">
      <c r="A8" s="382">
        <v>2011</v>
      </c>
      <c r="B8" s="382"/>
      <c r="C8" s="383">
        <v>57639000</v>
      </c>
      <c r="D8" s="384">
        <v>149880000</v>
      </c>
      <c r="E8" s="385">
        <v>35157000</v>
      </c>
      <c r="F8" s="385">
        <v>242676000</v>
      </c>
      <c r="G8" s="386"/>
      <c r="S8" s="374"/>
      <c r="T8" s="374"/>
      <c r="U8" s="374"/>
      <c r="V8" s="374"/>
      <c r="W8" s="374"/>
      <c r="X8" s="374"/>
    </row>
    <row r="9" spans="1:24" ht="12.75">
      <c r="A9" s="382">
        <v>2012</v>
      </c>
      <c r="B9" s="382"/>
      <c r="C9" s="383">
        <v>55143000</v>
      </c>
      <c r="D9" s="384">
        <v>146802000</v>
      </c>
      <c r="E9" s="385">
        <v>43675000</v>
      </c>
      <c r="F9" s="385">
        <v>245620000</v>
      </c>
      <c r="G9" s="386"/>
      <c r="H9" s="387"/>
      <c r="I9" s="387"/>
      <c r="J9" s="374"/>
      <c r="L9" s="374"/>
      <c r="S9" s="374"/>
      <c r="T9" s="374"/>
      <c r="U9" s="374"/>
      <c r="V9" s="374"/>
      <c r="W9" s="374"/>
      <c r="X9" s="374"/>
    </row>
    <row r="10" spans="1:24" ht="12.75">
      <c r="A10" s="382">
        <v>2013</v>
      </c>
      <c r="B10" s="382"/>
      <c r="C10" s="383">
        <v>62351000</v>
      </c>
      <c r="D10" s="384">
        <v>165451000</v>
      </c>
      <c r="E10" s="385">
        <v>52311000</v>
      </c>
      <c r="F10" s="385">
        <v>280113000</v>
      </c>
      <c r="G10" s="386"/>
      <c r="H10" s="387"/>
      <c r="I10" s="387"/>
      <c r="J10" s="374"/>
      <c r="L10" s="374"/>
      <c r="S10" s="374"/>
      <c r="T10" s="374"/>
      <c r="U10" s="374"/>
      <c r="V10" s="374"/>
      <c r="W10" s="374"/>
      <c r="X10" s="374"/>
    </row>
    <row r="11" spans="1:24" ht="12.75">
      <c r="A11" s="382">
        <v>2014</v>
      </c>
      <c r="B11" s="382"/>
      <c r="C11" s="383">
        <v>79350000</v>
      </c>
      <c r="D11" s="388">
        <v>164886000</v>
      </c>
      <c r="E11" s="389">
        <v>68103000</v>
      </c>
      <c r="F11" s="385">
        <v>312339000</v>
      </c>
      <c r="G11" s="390"/>
      <c r="H11" s="387"/>
      <c r="I11" s="387"/>
      <c r="J11" s="374"/>
      <c r="L11" s="374"/>
      <c r="M11" s="374"/>
      <c r="S11" s="374"/>
      <c r="T11" s="374"/>
      <c r="U11" s="374"/>
      <c r="V11" s="374"/>
      <c r="W11" s="374"/>
      <c r="X11" s="374"/>
    </row>
    <row r="12" spans="1:24" ht="12.75">
      <c r="A12" s="382">
        <v>2015</v>
      </c>
      <c r="B12" s="382"/>
      <c r="C12" s="383">
        <v>70332000</v>
      </c>
      <c r="D12" s="388">
        <v>167255000</v>
      </c>
      <c r="E12" s="389">
        <v>39587000</v>
      </c>
      <c r="F12" s="385">
        <v>277174000</v>
      </c>
      <c r="G12" s="390"/>
      <c r="H12" s="387"/>
      <c r="I12" s="387"/>
      <c r="J12" s="374"/>
      <c r="L12" s="374"/>
      <c r="S12" s="374"/>
      <c r="T12" s="374"/>
      <c r="U12" s="374"/>
      <c r="V12" s="374"/>
      <c r="W12" s="374"/>
      <c r="X12" s="374"/>
    </row>
    <row r="13" spans="1:24" ht="12.75">
      <c r="A13" s="382">
        <v>2016</v>
      </c>
      <c r="B13" s="382"/>
      <c r="C13" s="383">
        <v>69260000</v>
      </c>
      <c r="D13" s="388">
        <v>184580000</v>
      </c>
      <c r="E13" s="389">
        <v>49917000</v>
      </c>
      <c r="F13" s="385">
        <f>SUM(C13:E13)</f>
        <v>303757000</v>
      </c>
      <c r="G13" s="390"/>
      <c r="H13" s="387"/>
      <c r="I13" s="387"/>
      <c r="J13" s="374"/>
      <c r="L13" s="374"/>
      <c r="S13" s="374"/>
      <c r="T13" s="374"/>
      <c r="U13" s="374"/>
      <c r="V13" s="374"/>
      <c r="W13" s="374"/>
      <c r="X13" s="374"/>
    </row>
    <row r="14" spans="2:6" ht="12.75">
      <c r="B14" s="374"/>
      <c r="C14" s="374"/>
      <c r="D14" s="374"/>
      <c r="E14" s="374"/>
      <c r="F14" s="374"/>
    </row>
    <row r="15" spans="1:6" ht="12.75">
      <c r="A15" s="604" t="s">
        <v>338</v>
      </c>
      <c r="B15" s="604"/>
      <c r="C15" s="604"/>
      <c r="D15" s="604"/>
      <c r="E15" s="604"/>
      <c r="F15" s="604"/>
    </row>
    <row r="16" ht="13.5" thickBot="1"/>
    <row r="17" spans="1:6" ht="12.75">
      <c r="A17" s="391" t="s">
        <v>277</v>
      </c>
      <c r="B17" s="391"/>
      <c r="C17" s="392" t="s">
        <v>55</v>
      </c>
      <c r="D17" s="393" t="s">
        <v>56</v>
      </c>
      <c r="E17" s="393" t="s">
        <v>57</v>
      </c>
      <c r="F17" s="394" t="s">
        <v>11</v>
      </c>
    </row>
    <row r="18" spans="1:6" ht="12.75">
      <c r="A18" s="395" t="s">
        <v>278</v>
      </c>
      <c r="B18" s="395"/>
      <c r="C18" s="396">
        <v>28039428</v>
      </c>
      <c r="D18" s="396">
        <v>99563776</v>
      </c>
      <c r="E18" s="396">
        <v>44304087</v>
      </c>
      <c r="F18" s="397">
        <f>SUM(C18:E18)</f>
        <v>171907291</v>
      </c>
    </row>
    <row r="19" spans="1:6" ht="12.75">
      <c r="A19" s="2" t="s">
        <v>279</v>
      </c>
      <c r="B19" s="2"/>
      <c r="C19" s="398">
        <v>25527910</v>
      </c>
      <c r="D19" s="398">
        <v>68526226</v>
      </c>
      <c r="E19" s="398">
        <v>5595137</v>
      </c>
      <c r="F19" s="427">
        <f aca="true" t="shared" si="0" ref="F19:F25">SUM(C19:E19)</f>
        <v>99649273</v>
      </c>
    </row>
    <row r="20" spans="1:6" ht="12.75">
      <c r="A20" s="2" t="s">
        <v>280</v>
      </c>
      <c r="B20" s="2"/>
      <c r="C20" s="398">
        <v>303082</v>
      </c>
      <c r="D20" s="398">
        <v>5978302</v>
      </c>
      <c r="E20" s="398">
        <v>1418910</v>
      </c>
      <c r="F20" s="427">
        <f t="shared" si="0"/>
        <v>7700294</v>
      </c>
    </row>
    <row r="21" spans="1:7" ht="12.75">
      <c r="A21" s="2" t="s">
        <v>25</v>
      </c>
      <c r="B21" s="2"/>
      <c r="C21" s="398">
        <v>15389774</v>
      </c>
      <c r="D21" s="398">
        <v>9107998</v>
      </c>
      <c r="E21" s="398">
        <v>1061432</v>
      </c>
      <c r="F21" s="427">
        <f t="shared" si="0"/>
        <v>25559204</v>
      </c>
      <c r="G21" s="399"/>
    </row>
    <row r="22" spans="1:6" ht="12.75">
      <c r="A22" s="400" t="s">
        <v>38</v>
      </c>
      <c r="B22" s="400"/>
      <c r="C22" s="398">
        <v>0</v>
      </c>
      <c r="D22" s="398">
        <v>1315372</v>
      </c>
      <c r="E22" s="398">
        <v>0</v>
      </c>
      <c r="F22" s="427">
        <f t="shared" si="0"/>
        <v>1315372</v>
      </c>
    </row>
    <row r="23" spans="1:6" ht="12.75">
      <c r="A23" s="2" t="s">
        <v>281</v>
      </c>
      <c r="B23" s="2"/>
      <c r="C23" s="398">
        <v>0</v>
      </c>
      <c r="D23" s="398">
        <v>2086263</v>
      </c>
      <c r="E23" s="398">
        <v>0</v>
      </c>
      <c r="F23" s="427">
        <f t="shared" si="0"/>
        <v>2086263</v>
      </c>
    </row>
    <row r="24" spans="1:6" ht="12.75">
      <c r="A24" s="2" t="s">
        <v>129</v>
      </c>
      <c r="B24" s="2"/>
      <c r="C24" s="398">
        <v>0</v>
      </c>
      <c r="D24" s="398">
        <v>8276637</v>
      </c>
      <c r="E24" s="398">
        <v>65415</v>
      </c>
      <c r="F24" s="427">
        <f t="shared" si="0"/>
        <v>8342052</v>
      </c>
    </row>
    <row r="25" spans="1:6" ht="12.75">
      <c r="A25" s="100" t="s">
        <v>152</v>
      </c>
      <c r="B25" s="2"/>
      <c r="C25" s="398">
        <v>0</v>
      </c>
      <c r="D25" s="398">
        <v>46698</v>
      </c>
      <c r="E25" s="398">
        <v>0</v>
      </c>
      <c r="F25" s="428">
        <f t="shared" si="0"/>
        <v>46698</v>
      </c>
    </row>
    <row r="26" spans="1:7" ht="12.75">
      <c r="A26" s="687" t="s">
        <v>11</v>
      </c>
      <c r="B26" s="688"/>
      <c r="C26" s="193">
        <f>SUM(C18:C25)</f>
        <v>69260194</v>
      </c>
      <c r="D26" s="193">
        <f>SUM(D18:D25)</f>
        <v>194901272</v>
      </c>
      <c r="E26" s="193">
        <f>SUM(E18:E25)</f>
        <v>52444981</v>
      </c>
      <c r="F26" s="194">
        <f>SUM(F18:F25)</f>
        <v>316606447</v>
      </c>
      <c r="G26" s="399"/>
    </row>
    <row r="27" spans="1:5" ht="12.75">
      <c r="A27" s="3"/>
      <c r="B27" s="3"/>
      <c r="C27" s="401"/>
      <c r="D27" s="401"/>
      <c r="E27" s="401"/>
    </row>
    <row r="28" spans="1:9" s="2" customFormat="1" ht="30" customHeight="1">
      <c r="A28" s="689" t="s">
        <v>282</v>
      </c>
      <c r="B28" s="689"/>
      <c r="C28" s="689"/>
      <c r="D28" s="689"/>
      <c r="E28" s="689"/>
      <c r="F28" s="689"/>
      <c r="G28" s="403"/>
      <c r="H28" s="403"/>
      <c r="I28" s="403"/>
    </row>
    <row r="29" spans="1:9" s="2" customFormat="1" ht="12.75">
      <c r="A29" s="402"/>
      <c r="B29" s="402"/>
      <c r="C29" s="402"/>
      <c r="D29" s="402"/>
      <c r="E29" s="402"/>
      <c r="F29" s="403"/>
      <c r="G29" s="403"/>
      <c r="H29" s="403"/>
      <c r="I29" s="403"/>
    </row>
    <row r="30" spans="1:9" s="2" customFormat="1" ht="12.75">
      <c r="A30" s="402"/>
      <c r="B30" s="402"/>
      <c r="C30" s="402"/>
      <c r="D30" s="402"/>
      <c r="E30" s="402"/>
      <c r="F30" s="403"/>
      <c r="G30" s="403"/>
      <c r="H30" s="403"/>
      <c r="I30" s="403"/>
    </row>
    <row r="32" spans="1:4" ht="15">
      <c r="A32" s="690" t="s">
        <v>324</v>
      </c>
      <c r="B32" s="690"/>
      <c r="C32" s="690"/>
      <c r="D32"/>
    </row>
    <row r="33" spans="1:4" ht="8.25" customHeight="1" thickBot="1">
      <c r="A33" s="404"/>
      <c r="B33"/>
      <c r="C33"/>
      <c r="D33"/>
    </row>
    <row r="34" spans="1:4" ht="14.25">
      <c r="A34" s="405"/>
      <c r="B34" s="406"/>
      <c r="C34" s="429" t="s">
        <v>340</v>
      </c>
      <c r="D34" s="105"/>
    </row>
    <row r="35" spans="1:4" ht="14.25">
      <c r="A35" s="407" t="s">
        <v>283</v>
      </c>
      <c r="B35" s="408"/>
      <c r="C35" s="409"/>
      <c r="D35" s="105"/>
    </row>
    <row r="36" spans="2:4" ht="14.25">
      <c r="B36" s="408" t="s">
        <v>284</v>
      </c>
      <c r="C36" s="410">
        <v>29317000</v>
      </c>
      <c r="D36" s="105"/>
    </row>
    <row r="37" spans="1:4" ht="14.25">
      <c r="A37" s="407"/>
      <c r="B37" s="408" t="s">
        <v>285</v>
      </c>
      <c r="C37" s="410">
        <v>1171114.95</v>
      </c>
      <c r="D37" s="105"/>
    </row>
    <row r="38" spans="2:4" ht="14.25">
      <c r="B38" s="411" t="s">
        <v>286</v>
      </c>
      <c r="C38" s="412">
        <f>SUM(C36:C37)</f>
        <v>30488114.95</v>
      </c>
      <c r="D38" s="413"/>
    </row>
    <row r="39" spans="2:4" ht="14.25">
      <c r="B39" s="408"/>
      <c r="C39" s="409"/>
      <c r="D39" s="105"/>
    </row>
    <row r="40" spans="1:4" ht="14.25">
      <c r="A40" s="407" t="s">
        <v>287</v>
      </c>
      <c r="B40" s="408" t="s">
        <v>288</v>
      </c>
      <c r="C40" s="409"/>
      <c r="D40" s="413"/>
    </row>
    <row r="41" spans="1:4" ht="14.25">
      <c r="A41" s="409"/>
      <c r="B41" s="408" t="s">
        <v>289</v>
      </c>
      <c r="C41" s="410">
        <v>13820060.72</v>
      </c>
      <c r="D41" s="413"/>
    </row>
    <row r="42" spans="1:4" ht="14.25">
      <c r="A42" s="409"/>
      <c r="B42" s="408" t="s">
        <v>290</v>
      </c>
      <c r="C42" s="410">
        <v>9889823.32</v>
      </c>
      <c r="D42" s="413"/>
    </row>
    <row r="43" spans="1:4" ht="14.25">
      <c r="A43" s="409"/>
      <c r="B43" s="408" t="s">
        <v>291</v>
      </c>
      <c r="C43" s="410">
        <v>991000</v>
      </c>
      <c r="D43" s="105"/>
    </row>
    <row r="44" spans="2:4" ht="14.25">
      <c r="B44" s="411" t="s">
        <v>292</v>
      </c>
      <c r="C44" s="412">
        <f>SUM(C41:C43)</f>
        <v>24700884.04</v>
      </c>
      <c r="D44" s="105"/>
    </row>
    <row r="45" spans="1:4" ht="8.25" customHeight="1">
      <c r="A45" s="409"/>
      <c r="B45" s="408"/>
      <c r="C45" s="409"/>
      <c r="D45" s="105"/>
    </row>
    <row r="46" spans="2:4" ht="14.25">
      <c r="B46" s="411" t="s">
        <v>40</v>
      </c>
      <c r="C46" s="412">
        <f>SUM(C44,C38)</f>
        <v>55188998.989999995</v>
      </c>
      <c r="D46" s="105"/>
    </row>
    <row r="47" spans="4:6" ht="14.25">
      <c r="D47"/>
      <c r="F47" s="414"/>
    </row>
    <row r="48" spans="1:5" ht="12.75">
      <c r="A48" s="693" t="s">
        <v>293</v>
      </c>
      <c r="B48" s="693"/>
      <c r="C48" s="693"/>
      <c r="D48" s="693"/>
      <c r="E48" s="693"/>
    </row>
    <row r="49" spans="1:9" s="100" customFormat="1" ht="27.75" customHeight="1">
      <c r="A49" s="689" t="s">
        <v>294</v>
      </c>
      <c r="B49" s="689"/>
      <c r="C49" s="689"/>
      <c r="D49" s="689"/>
      <c r="E49" s="689"/>
      <c r="F49" s="415"/>
      <c r="G49" s="415"/>
      <c r="H49" s="415"/>
      <c r="I49" s="415"/>
    </row>
    <row r="50" spans="1:5" ht="28.5" customHeight="1">
      <c r="A50" s="692" t="s">
        <v>295</v>
      </c>
      <c r="B50" s="692"/>
      <c r="C50" s="692"/>
      <c r="D50" s="692"/>
      <c r="E50" s="692"/>
    </row>
    <row r="51" spans="1:5" ht="27" customHeight="1">
      <c r="A51" s="692" t="s">
        <v>296</v>
      </c>
      <c r="B51" s="692"/>
      <c r="C51" s="692"/>
      <c r="D51" s="692"/>
      <c r="E51" s="692"/>
    </row>
    <row r="52" spans="1:5" ht="27" customHeight="1">
      <c r="A52" s="691" t="s">
        <v>339</v>
      </c>
      <c r="B52" s="692"/>
      <c r="C52" s="692"/>
      <c r="D52" s="692"/>
      <c r="E52" s="692"/>
    </row>
    <row r="54" spans="1:5" s="416" customFormat="1" ht="27.75" customHeight="1">
      <c r="A54" s="683" t="s">
        <v>297</v>
      </c>
      <c r="B54" s="684"/>
      <c r="C54" s="684"/>
      <c r="D54" s="684"/>
      <c r="E54" s="685"/>
    </row>
  </sheetData>
  <sheetProtection/>
  <mergeCells count="12">
    <mergeCell ref="A50:E50"/>
    <mergeCell ref="A51:E51"/>
    <mergeCell ref="A54:E54"/>
    <mergeCell ref="A2:E2"/>
    <mergeCell ref="A4:F4"/>
    <mergeCell ref="A15:F15"/>
    <mergeCell ref="A26:B26"/>
    <mergeCell ref="A28:F28"/>
    <mergeCell ref="A32:C32"/>
    <mergeCell ref="A52:E52"/>
    <mergeCell ref="A48:E48"/>
    <mergeCell ref="A49:E49"/>
  </mergeCells>
  <printOptions/>
  <pageMargins left="0.11811023622047245" right="0.11811023622047245" top="0.15748031496062992" bottom="0.15748031496062992" header="0.31496062992125984" footer="0.31496062992125984"/>
  <pageSetup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A1:X49"/>
  <sheetViews>
    <sheetView zoomScalePageLayoutView="0" workbookViewId="0" topLeftCell="A1">
      <selection activeCell="A55" sqref="A55"/>
    </sheetView>
  </sheetViews>
  <sheetFormatPr defaultColWidth="9.140625" defaultRowHeight="12.75"/>
  <cols>
    <col min="1" max="1" width="41.28125" style="2" customWidth="1"/>
    <col min="2" max="2" width="15.7109375" style="0" customWidth="1"/>
    <col min="3" max="3" width="20.7109375" style="0" customWidth="1"/>
    <col min="4" max="5" width="15.7109375" style="0" customWidth="1"/>
    <col min="6" max="7" width="13.7109375" style="0" customWidth="1"/>
  </cols>
  <sheetData>
    <row r="1" ht="12.75">
      <c r="A1" s="3" t="s">
        <v>313</v>
      </c>
    </row>
    <row r="2" spans="1:5" ht="15">
      <c r="A2" s="699" t="s">
        <v>209</v>
      </c>
      <c r="B2" s="699"/>
      <c r="C2" s="699"/>
      <c r="D2" s="699"/>
      <c r="E2" s="699"/>
    </row>
    <row r="3" spans="1:5" ht="6.75" customHeight="1" thickBot="1">
      <c r="A3" s="160"/>
      <c r="B3" s="131"/>
      <c r="C3" s="131"/>
      <c r="D3" s="131"/>
      <c r="E3" s="131"/>
    </row>
    <row r="4" spans="1:5" ht="58.5" customHeight="1" thickBot="1">
      <c r="A4" s="700" t="s">
        <v>210</v>
      </c>
      <c r="B4" s="701"/>
      <c r="C4" s="701"/>
      <c r="D4" s="701"/>
      <c r="E4" s="702"/>
    </row>
    <row r="5" spans="1:5" ht="6" customHeight="1">
      <c r="A5" s="160"/>
      <c r="B5" s="131"/>
      <c r="C5" s="131"/>
      <c r="D5" s="131"/>
      <c r="E5" s="131"/>
    </row>
    <row r="6" spans="1:4" ht="14.25">
      <c r="A6" s="698" t="s">
        <v>325</v>
      </c>
      <c r="B6" s="698"/>
      <c r="C6" s="444"/>
      <c r="D6" s="444"/>
    </row>
    <row r="7" spans="1:5" ht="13.5" thickBot="1">
      <c r="A7" s="100"/>
      <c r="B7" s="161"/>
      <c r="C7" s="161"/>
      <c r="D7" s="161"/>
      <c r="E7" s="161"/>
    </row>
    <row r="8" spans="1:5" ht="12.75">
      <c r="A8" s="180" t="s">
        <v>328</v>
      </c>
      <c r="B8" s="175">
        <v>79</v>
      </c>
      <c r="C8" s="100"/>
      <c r="D8" s="162"/>
      <c r="E8" s="163"/>
    </row>
    <row r="9" spans="1:5" ht="12.75">
      <c r="A9" s="172" t="s">
        <v>370</v>
      </c>
      <c r="B9" s="176">
        <v>645</v>
      </c>
      <c r="C9" s="419"/>
      <c r="D9" s="421"/>
      <c r="E9" s="163"/>
    </row>
    <row r="10" spans="1:5" ht="12.75">
      <c r="A10" s="172" t="s">
        <v>371</v>
      </c>
      <c r="B10" s="176">
        <v>1442</v>
      </c>
      <c r="C10" s="419"/>
      <c r="D10" s="421"/>
      <c r="E10" s="163"/>
    </row>
    <row r="11" spans="1:5" ht="12.75">
      <c r="A11" s="172" t="s">
        <v>227</v>
      </c>
      <c r="B11" s="176">
        <v>1453</v>
      </c>
      <c r="C11" s="419"/>
      <c r="D11" s="421"/>
      <c r="E11" s="163"/>
    </row>
    <row r="12" spans="1:5" ht="12.75">
      <c r="A12" s="172" t="s">
        <v>228</v>
      </c>
      <c r="B12" s="177">
        <v>218</v>
      </c>
      <c r="C12" s="419"/>
      <c r="D12" s="421"/>
      <c r="E12" s="164"/>
    </row>
    <row r="13" spans="1:5" ht="12.75">
      <c r="A13" s="172" t="s">
        <v>229</v>
      </c>
      <c r="B13" s="177">
        <v>258</v>
      </c>
      <c r="C13" s="419"/>
      <c r="D13" s="421"/>
      <c r="E13" s="164"/>
    </row>
    <row r="14" spans="1:5" ht="14.25">
      <c r="A14" s="173" t="s">
        <v>230</v>
      </c>
      <c r="B14" s="373">
        <v>119</v>
      </c>
      <c r="C14" s="419"/>
      <c r="D14" s="420"/>
      <c r="E14" s="165"/>
    </row>
    <row r="15" spans="1:5" ht="14.25">
      <c r="A15" s="174" t="s">
        <v>231</v>
      </c>
      <c r="B15" s="178">
        <v>153</v>
      </c>
      <c r="C15" s="419"/>
      <c r="D15" s="422"/>
      <c r="E15" s="166"/>
    </row>
    <row r="16" spans="1:5" ht="14.25">
      <c r="A16" s="174" t="s">
        <v>232</v>
      </c>
      <c r="B16" s="178">
        <v>1</v>
      </c>
      <c r="C16" s="419"/>
      <c r="D16" s="422"/>
      <c r="E16" s="166"/>
    </row>
    <row r="17" spans="1:5" ht="14.25">
      <c r="A17" s="181" t="s">
        <v>11</v>
      </c>
      <c r="B17" s="179">
        <f>SUM(B8:B16)</f>
        <v>4368</v>
      </c>
      <c r="C17" s="4"/>
      <c r="D17" s="166"/>
      <c r="E17" s="166"/>
    </row>
    <row r="18" spans="1:5" ht="14.25">
      <c r="A18" s="187"/>
      <c r="B18" s="188"/>
      <c r="C18" s="2"/>
      <c r="D18" s="166"/>
      <c r="E18" s="166"/>
    </row>
    <row r="19" spans="1:4" ht="12.75">
      <c r="A19" s="703"/>
      <c r="B19" s="703"/>
      <c r="C19" s="703"/>
      <c r="D19" s="703"/>
    </row>
    <row r="20" spans="1:4" ht="18">
      <c r="A20" s="698" t="s">
        <v>326</v>
      </c>
      <c r="B20" s="698"/>
      <c r="C20" s="698"/>
      <c r="D20" s="698"/>
    </row>
    <row r="21" spans="1:4" ht="15" thickBot="1">
      <c r="A21" s="182"/>
      <c r="B21" s="130"/>
      <c r="C21" s="130"/>
      <c r="D21" s="130"/>
    </row>
    <row r="22" spans="1:4" ht="14.25">
      <c r="A22" s="456" t="s">
        <v>233</v>
      </c>
      <c r="B22" s="457" t="s">
        <v>234</v>
      </c>
      <c r="C22" s="457" t="s">
        <v>235</v>
      </c>
      <c r="D22" s="458" t="s">
        <v>236</v>
      </c>
    </row>
    <row r="23" spans="1:5" ht="12.75">
      <c r="A23" s="172" t="s">
        <v>370</v>
      </c>
      <c r="B23" s="185">
        <v>303</v>
      </c>
      <c r="C23" s="185">
        <v>7</v>
      </c>
      <c r="D23" s="176">
        <v>41</v>
      </c>
      <c r="E23" s="423"/>
    </row>
    <row r="24" spans="1:10" ht="13.5">
      <c r="A24" s="172" t="s">
        <v>371</v>
      </c>
      <c r="B24" s="185">
        <v>512</v>
      </c>
      <c r="C24" s="185">
        <v>58</v>
      </c>
      <c r="D24" s="176">
        <v>331</v>
      </c>
      <c r="E24" s="423"/>
      <c r="J24" s="167"/>
    </row>
    <row r="25" spans="1:5" ht="12.75">
      <c r="A25" s="372" t="s">
        <v>329</v>
      </c>
      <c r="B25" s="186">
        <v>986</v>
      </c>
      <c r="C25" s="185">
        <v>5</v>
      </c>
      <c r="D25" s="177">
        <v>8</v>
      </c>
      <c r="E25" s="423"/>
    </row>
    <row r="26" spans="1:5" ht="12.75">
      <c r="A26" s="372" t="s">
        <v>330</v>
      </c>
      <c r="B26" s="186">
        <v>49</v>
      </c>
      <c r="C26" s="185">
        <v>11</v>
      </c>
      <c r="D26" s="177">
        <v>1</v>
      </c>
      <c r="E26" s="423"/>
    </row>
    <row r="27" spans="1:4" ht="14.25">
      <c r="A27" s="434"/>
      <c r="B27" s="439">
        <f>SUM(B23:B26)</f>
        <v>1850</v>
      </c>
      <c r="C27" s="439">
        <f>SUM(C23:C26)</f>
        <v>81</v>
      </c>
      <c r="D27" s="440">
        <f>SUM(D23:D26)</f>
        <v>381</v>
      </c>
    </row>
    <row r="28" spans="1:4" ht="14.25">
      <c r="A28" s="435"/>
      <c r="B28" s="436"/>
      <c r="C28" s="436"/>
      <c r="D28" s="436"/>
    </row>
    <row r="29" spans="1:4" ht="28.5" customHeight="1">
      <c r="A29" s="696" t="s">
        <v>372</v>
      </c>
      <c r="B29" s="696"/>
      <c r="C29" s="696"/>
      <c r="D29" s="696"/>
    </row>
    <row r="30" spans="1:4" ht="14.25">
      <c r="A30" s="168"/>
      <c r="B30" s="165"/>
      <c r="C30" s="168"/>
      <c r="D30" s="165"/>
    </row>
    <row r="31" spans="1:24" ht="27" customHeight="1">
      <c r="A31" s="694" t="s">
        <v>237</v>
      </c>
      <c r="B31" s="694"/>
      <c r="C31" s="694"/>
      <c r="D31" s="694"/>
      <c r="E31" s="170"/>
      <c r="F31" s="170"/>
      <c r="G31" s="170"/>
      <c r="H31" s="170"/>
      <c r="I31" s="170"/>
      <c r="J31" s="170"/>
      <c r="K31" s="170"/>
      <c r="L31" s="170"/>
      <c r="M31" s="170"/>
      <c r="N31" s="170"/>
      <c r="O31" s="170"/>
      <c r="P31" s="170"/>
      <c r="Q31" s="170"/>
      <c r="R31" s="170"/>
      <c r="S31" s="170"/>
      <c r="T31" s="170"/>
      <c r="U31" s="170"/>
      <c r="V31" s="170"/>
      <c r="W31" s="170"/>
      <c r="X31" s="170"/>
    </row>
    <row r="32" spans="1:24" ht="14.25">
      <c r="A32" s="183" t="s">
        <v>238</v>
      </c>
      <c r="B32" s="169"/>
      <c r="C32" s="169"/>
      <c r="D32" s="169"/>
      <c r="E32" s="170"/>
      <c r="F32" s="170"/>
      <c r="G32" s="170"/>
      <c r="H32" s="170"/>
      <c r="I32" s="170"/>
      <c r="J32" s="170"/>
      <c r="K32" s="170"/>
      <c r="L32" s="170"/>
      <c r="M32" s="170"/>
      <c r="N32" s="170"/>
      <c r="O32" s="170"/>
      <c r="P32" s="170"/>
      <c r="Q32" s="170"/>
      <c r="R32" s="170"/>
      <c r="S32" s="170"/>
      <c r="T32" s="170"/>
      <c r="U32" s="170"/>
      <c r="V32" s="170"/>
      <c r="W32" s="170"/>
      <c r="X32" s="170"/>
    </row>
    <row r="33" spans="1:24" ht="14.25">
      <c r="A33" s="183" t="s">
        <v>239</v>
      </c>
      <c r="B33" s="169"/>
      <c r="C33" s="169"/>
      <c r="D33" s="169"/>
      <c r="E33" s="170"/>
      <c r="F33" s="170"/>
      <c r="G33" s="170"/>
      <c r="H33" s="170"/>
      <c r="I33" s="170"/>
      <c r="J33" s="170"/>
      <c r="K33" s="170"/>
      <c r="L33" s="170"/>
      <c r="M33" s="170"/>
      <c r="N33" s="170"/>
      <c r="O33" s="170"/>
      <c r="P33" s="170"/>
      <c r="Q33" s="170"/>
      <c r="R33" s="170"/>
      <c r="S33" s="170"/>
      <c r="T33" s="170"/>
      <c r="U33" s="170"/>
      <c r="V33" s="170"/>
      <c r="W33" s="170"/>
      <c r="X33" s="170"/>
    </row>
    <row r="34" spans="1:24" ht="39" customHeight="1">
      <c r="A34" s="695" t="s">
        <v>240</v>
      </c>
      <c r="B34" s="695"/>
      <c r="C34" s="695"/>
      <c r="D34" s="695"/>
      <c r="E34" s="170"/>
      <c r="F34" s="170"/>
      <c r="G34" s="170"/>
      <c r="H34" s="170"/>
      <c r="I34" s="170"/>
      <c r="J34" s="170"/>
      <c r="K34" s="170"/>
      <c r="L34" s="170"/>
      <c r="M34" s="170"/>
      <c r="N34" s="170"/>
      <c r="O34" s="170"/>
      <c r="P34" s="170"/>
      <c r="Q34" s="170"/>
      <c r="R34" s="170"/>
      <c r="S34" s="170"/>
      <c r="T34" s="170"/>
      <c r="U34" s="170"/>
      <c r="V34" s="170"/>
      <c r="W34" s="170"/>
      <c r="X34" s="170"/>
    </row>
    <row r="35" spans="1:24" ht="14.25">
      <c r="A35" s="189"/>
      <c r="B35" s="189"/>
      <c r="C35" s="189"/>
      <c r="D35" s="189"/>
      <c r="E35" s="170"/>
      <c r="F35" s="170"/>
      <c r="G35" s="170"/>
      <c r="H35" s="170"/>
      <c r="I35" s="170"/>
      <c r="J35" s="170"/>
      <c r="K35" s="170"/>
      <c r="L35" s="170"/>
      <c r="M35" s="170"/>
      <c r="N35" s="170"/>
      <c r="O35" s="170"/>
      <c r="P35" s="170"/>
      <c r="Q35" s="170"/>
      <c r="R35" s="170"/>
      <c r="S35" s="170"/>
      <c r="T35" s="170"/>
      <c r="U35" s="170"/>
      <c r="V35" s="170"/>
      <c r="W35" s="170"/>
      <c r="X35" s="170"/>
    </row>
    <row r="36" spans="1:24" ht="14.25">
      <c r="A36" s="183"/>
      <c r="B36" s="169"/>
      <c r="C36" s="169"/>
      <c r="D36" s="169"/>
      <c r="E36" s="170"/>
      <c r="F36" s="170"/>
      <c r="G36" s="170"/>
      <c r="H36" s="170"/>
      <c r="I36" s="170"/>
      <c r="J36" s="170"/>
      <c r="K36" s="170"/>
      <c r="L36" s="170"/>
      <c r="M36" s="170"/>
      <c r="N36" s="170"/>
      <c r="O36" s="170"/>
      <c r="P36" s="170"/>
      <c r="Q36" s="170"/>
      <c r="R36" s="170"/>
      <c r="S36" s="170"/>
      <c r="T36" s="170"/>
      <c r="U36" s="170"/>
      <c r="V36" s="170"/>
      <c r="W36" s="170"/>
      <c r="X36" s="170"/>
    </row>
    <row r="37" spans="1:4" ht="14.25">
      <c r="A37" s="697" t="s">
        <v>327</v>
      </c>
      <c r="B37" s="697"/>
      <c r="C37" s="443"/>
      <c r="D37" s="443"/>
    </row>
    <row r="38" spans="1:4" ht="6" customHeight="1" thickBot="1">
      <c r="A38" s="184"/>
      <c r="B38" s="171"/>
      <c r="C38" s="171"/>
      <c r="D38" s="171"/>
    </row>
    <row r="39" spans="1:2" ht="12.75">
      <c r="A39" s="459" t="s">
        <v>208</v>
      </c>
      <c r="B39" s="393" t="s">
        <v>170</v>
      </c>
    </row>
    <row r="40" spans="1:2" ht="14.25">
      <c r="A40" s="441" t="s">
        <v>214</v>
      </c>
      <c r="B40" s="442">
        <v>537</v>
      </c>
    </row>
    <row r="41" spans="1:2" ht="14.25">
      <c r="A41" s="441" t="s">
        <v>243</v>
      </c>
      <c r="B41" s="442">
        <v>419</v>
      </c>
    </row>
    <row r="42" spans="1:2" ht="14.25">
      <c r="A42" s="441" t="s">
        <v>331</v>
      </c>
      <c r="B42" s="442">
        <v>256</v>
      </c>
    </row>
    <row r="43" spans="1:2" ht="14.25">
      <c r="A43" s="441" t="s">
        <v>241</v>
      </c>
      <c r="B43" s="442">
        <v>229</v>
      </c>
    </row>
    <row r="44" spans="1:2" ht="14.25">
      <c r="A44" s="441" t="s">
        <v>215</v>
      </c>
      <c r="B44" s="442">
        <v>217</v>
      </c>
    </row>
    <row r="45" spans="1:2" ht="14.25">
      <c r="A45" s="441" t="s">
        <v>217</v>
      </c>
      <c r="B45" s="442">
        <v>139</v>
      </c>
    </row>
    <row r="46" spans="1:2" ht="14.25">
      <c r="A46" s="441" t="s">
        <v>218</v>
      </c>
      <c r="B46" s="442">
        <v>129</v>
      </c>
    </row>
    <row r="47" spans="1:2" ht="14.25">
      <c r="A47" s="441" t="s">
        <v>216</v>
      </c>
      <c r="B47" s="442">
        <v>112</v>
      </c>
    </row>
    <row r="48" spans="1:2" ht="14.25">
      <c r="A48" s="441" t="s">
        <v>242</v>
      </c>
      <c r="B48" s="442">
        <v>93</v>
      </c>
    </row>
    <row r="49" spans="1:2" ht="14.25">
      <c r="A49" s="441" t="s">
        <v>332</v>
      </c>
      <c r="B49" s="442">
        <v>91</v>
      </c>
    </row>
  </sheetData>
  <sheetProtection/>
  <mergeCells count="9">
    <mergeCell ref="A31:D31"/>
    <mergeCell ref="A34:D34"/>
    <mergeCell ref="A29:D29"/>
    <mergeCell ref="A37:B37"/>
    <mergeCell ref="A6:B6"/>
    <mergeCell ref="A2:E2"/>
    <mergeCell ref="A20:D20"/>
    <mergeCell ref="A4:E4"/>
    <mergeCell ref="A19:D19"/>
  </mergeCells>
  <printOptions horizontalCentered="1"/>
  <pageMargins left="0.11811023622047245" right="0.11811023622047245" top="0.5511811023622047" bottom="0.35433070866141736" header="0.31496062992125984" footer="0.31496062992125984"/>
  <pageSetup horizontalDpi="600" verticalDpi="600" orientation="portrait" paperSize="9"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57"/>
  <sheetViews>
    <sheetView zoomScalePageLayoutView="0" workbookViewId="0" topLeftCell="A1">
      <selection activeCell="A62" sqref="A62"/>
    </sheetView>
  </sheetViews>
  <sheetFormatPr defaultColWidth="9.140625" defaultRowHeight="12.75"/>
  <cols>
    <col min="1" max="1" width="35.7109375" style="255" customWidth="1"/>
    <col min="2" max="3" width="7.7109375" style="254" customWidth="1"/>
    <col min="4" max="4" width="7.7109375" style="255" customWidth="1"/>
    <col min="5" max="6" width="7.7109375" style="254" customWidth="1"/>
    <col min="7" max="7" width="7.7109375" style="255" customWidth="1"/>
    <col min="8" max="9" width="7.7109375" style="254" customWidth="1"/>
    <col min="10" max="10" width="7.7109375" style="255" customWidth="1"/>
    <col min="11" max="12" width="7.7109375" style="254" customWidth="1"/>
    <col min="13" max="16" width="7.7109375" style="255" customWidth="1"/>
    <col min="17" max="18" width="7.7109375" style="254" customWidth="1"/>
    <col min="19" max="19" width="7.7109375" style="255" customWidth="1"/>
    <col min="20" max="16384" width="8.8515625" style="254" customWidth="1"/>
  </cols>
  <sheetData>
    <row r="1" spans="1:18" ht="12.75">
      <c r="A1" s="260" t="s">
        <v>313</v>
      </c>
      <c r="B1" s="255"/>
      <c r="C1" s="255"/>
      <c r="D1" s="129"/>
      <c r="E1" s="129"/>
      <c r="F1" s="129"/>
      <c r="G1" s="129"/>
      <c r="H1" s="129"/>
      <c r="I1" s="255"/>
      <c r="K1" s="255"/>
      <c r="L1" s="255"/>
      <c r="Q1" s="255"/>
      <c r="R1" s="255"/>
    </row>
    <row r="2" spans="1:19" ht="12.75">
      <c r="A2" s="587" t="s">
        <v>118</v>
      </c>
      <c r="B2" s="587"/>
      <c r="C2" s="587"/>
      <c r="D2" s="587"/>
      <c r="E2" s="587"/>
      <c r="F2" s="587"/>
      <c r="G2" s="587"/>
      <c r="H2" s="587"/>
      <c r="I2" s="587"/>
      <c r="J2" s="587"/>
      <c r="K2" s="587"/>
      <c r="L2" s="587"/>
      <c r="M2" s="587"/>
      <c r="N2" s="587"/>
      <c r="O2" s="587"/>
      <c r="P2" s="587"/>
      <c r="Q2" s="587"/>
      <c r="R2" s="587"/>
      <c r="S2" s="587"/>
    </row>
    <row r="3" spans="1:15" ht="12.75">
      <c r="A3" s="260"/>
      <c r="N3" s="254"/>
      <c r="O3" s="254"/>
    </row>
    <row r="4" spans="1:19" ht="12.75">
      <c r="A4" s="587" t="s">
        <v>409</v>
      </c>
      <c r="B4" s="587"/>
      <c r="C4" s="587"/>
      <c r="D4" s="587"/>
      <c r="E4" s="587"/>
      <c r="F4" s="587"/>
      <c r="G4" s="587"/>
      <c r="H4" s="587"/>
      <c r="I4" s="587"/>
      <c r="J4" s="587"/>
      <c r="K4" s="587"/>
      <c r="L4" s="587"/>
      <c r="M4" s="587"/>
      <c r="N4" s="587"/>
      <c r="O4" s="587"/>
      <c r="P4" s="587"/>
      <c r="Q4" s="587"/>
      <c r="R4" s="587"/>
      <c r="S4" s="587"/>
    </row>
    <row r="5" ht="3.75" customHeight="1" thickBot="1">
      <c r="A5" s="260"/>
    </row>
    <row r="6" spans="1:19" ht="12.75">
      <c r="A6" s="279"/>
      <c r="B6" s="588" t="s">
        <v>13</v>
      </c>
      <c r="C6" s="589"/>
      <c r="D6" s="590"/>
      <c r="E6" s="588" t="s">
        <v>0</v>
      </c>
      <c r="F6" s="589"/>
      <c r="G6" s="590"/>
      <c r="H6" s="588" t="s">
        <v>1</v>
      </c>
      <c r="I6" s="589"/>
      <c r="J6" s="590"/>
      <c r="K6" s="588" t="s">
        <v>2</v>
      </c>
      <c r="L6" s="589"/>
      <c r="M6" s="590"/>
      <c r="N6" s="588" t="s">
        <v>26</v>
      </c>
      <c r="O6" s="589"/>
      <c r="P6" s="590"/>
      <c r="Q6" s="588" t="s">
        <v>11</v>
      </c>
      <c r="R6" s="589"/>
      <c r="S6" s="589"/>
    </row>
    <row r="7" spans="1:19" ht="12.75">
      <c r="A7" s="307"/>
      <c r="B7" s="278"/>
      <c r="C7" s="277"/>
      <c r="D7" s="277"/>
      <c r="E7" s="278"/>
      <c r="F7" s="277"/>
      <c r="G7" s="277"/>
      <c r="H7" s="278"/>
      <c r="I7" s="277"/>
      <c r="J7" s="277"/>
      <c r="K7" s="278"/>
      <c r="L7" s="277"/>
      <c r="M7" s="277"/>
      <c r="N7" s="579" t="s">
        <v>27</v>
      </c>
      <c r="O7" s="580"/>
      <c r="P7" s="581"/>
      <c r="Q7" s="278"/>
      <c r="R7" s="277"/>
      <c r="S7" s="277"/>
    </row>
    <row r="8" spans="1:19" ht="12.75">
      <c r="A8" s="255" t="s">
        <v>20</v>
      </c>
      <c r="B8" s="306"/>
      <c r="C8" s="304">
        <v>31</v>
      </c>
      <c r="D8" s="304"/>
      <c r="E8" s="305"/>
      <c r="F8" s="304">
        <v>104</v>
      </c>
      <c r="G8" s="304"/>
      <c r="H8" s="305"/>
      <c r="I8" s="304">
        <v>2</v>
      </c>
      <c r="J8" s="304"/>
      <c r="K8" s="305"/>
      <c r="L8" s="304">
        <v>2</v>
      </c>
      <c r="M8" s="304"/>
      <c r="N8" s="305"/>
      <c r="O8" s="304">
        <v>0</v>
      </c>
      <c r="P8" s="302"/>
      <c r="Q8" s="303"/>
      <c r="R8" s="302">
        <f>SUM(B8:Q8)</f>
        <v>139</v>
      </c>
      <c r="S8" s="302"/>
    </row>
    <row r="9" spans="2:19" ht="12.75">
      <c r="B9" s="106"/>
      <c r="C9" s="106"/>
      <c r="D9" s="106"/>
      <c r="E9" s="106"/>
      <c r="F9" s="106"/>
      <c r="G9" s="266"/>
      <c r="H9" s="301"/>
      <c r="I9" s="301"/>
      <c r="J9" s="266"/>
      <c r="K9" s="301"/>
      <c r="L9" s="301"/>
      <c r="M9" s="266"/>
      <c r="N9" s="301"/>
      <c r="O9" s="301"/>
      <c r="P9" s="266"/>
      <c r="Q9" s="266"/>
      <c r="R9" s="266"/>
      <c r="S9" s="266"/>
    </row>
    <row r="10" spans="2:19" ht="12.75">
      <c r="B10" s="272"/>
      <c r="C10" s="272"/>
      <c r="D10" s="269"/>
      <c r="E10" s="272"/>
      <c r="F10" s="272"/>
      <c r="G10" s="266"/>
      <c r="H10" s="301"/>
      <c r="I10" s="301"/>
      <c r="J10" s="266"/>
      <c r="K10" s="301"/>
      <c r="L10" s="301"/>
      <c r="M10" s="266"/>
      <c r="N10" s="301"/>
      <c r="O10" s="301"/>
      <c r="P10" s="266"/>
      <c r="Q10" s="266"/>
      <c r="R10" s="266"/>
      <c r="S10" s="266"/>
    </row>
    <row r="11" spans="1:19" ht="12.75">
      <c r="A11" s="593" t="s">
        <v>28</v>
      </c>
      <c r="B11" s="593"/>
      <c r="C11" s="593"/>
      <c r="D11" s="593"/>
      <c r="E11" s="593"/>
      <c r="F11" s="593"/>
      <c r="G11" s="593"/>
      <c r="H11" s="593"/>
      <c r="I11" s="593"/>
      <c r="J11" s="593"/>
      <c r="K11" s="593"/>
      <c r="L11" s="593"/>
      <c r="M11" s="593"/>
      <c r="N11" s="593"/>
      <c r="O11" s="593"/>
      <c r="P11" s="593"/>
      <c r="Q11" s="593"/>
      <c r="R11" s="593"/>
      <c r="S11" s="593"/>
    </row>
    <row r="12" spans="1:19" ht="3.75" customHeight="1" thickBot="1">
      <c r="A12" s="296"/>
      <c r="B12" s="295"/>
      <c r="C12" s="295"/>
      <c r="D12" s="288"/>
      <c r="E12" s="295"/>
      <c r="F12" s="295"/>
      <c r="G12" s="288"/>
      <c r="H12" s="295"/>
      <c r="I12" s="295"/>
      <c r="J12" s="288"/>
      <c r="K12" s="295"/>
      <c r="L12" s="295"/>
      <c r="M12" s="288"/>
      <c r="N12" s="288"/>
      <c r="O12" s="288"/>
      <c r="P12" s="288"/>
      <c r="Q12" s="295"/>
      <c r="R12" s="295"/>
      <c r="S12" s="288"/>
    </row>
    <row r="13" spans="1:19" s="255" customFormat="1" ht="12.75">
      <c r="A13" s="294"/>
      <c r="B13" s="582" t="s">
        <v>13</v>
      </c>
      <c r="C13" s="583"/>
      <c r="D13" s="591"/>
      <c r="E13" s="582" t="s">
        <v>0</v>
      </c>
      <c r="F13" s="583"/>
      <c r="G13" s="591"/>
      <c r="H13" s="582" t="s">
        <v>1</v>
      </c>
      <c r="I13" s="583"/>
      <c r="J13" s="591"/>
      <c r="K13" s="582" t="s">
        <v>2</v>
      </c>
      <c r="L13" s="583"/>
      <c r="M13" s="591"/>
      <c r="N13" s="582" t="s">
        <v>26</v>
      </c>
      <c r="O13" s="583"/>
      <c r="P13" s="591"/>
      <c r="Q13" s="582" t="s">
        <v>11</v>
      </c>
      <c r="R13" s="583"/>
      <c r="S13" s="583"/>
    </row>
    <row r="14" spans="1:19" s="255" customFormat="1" ht="12.75">
      <c r="A14" s="288"/>
      <c r="B14" s="293"/>
      <c r="C14" s="292"/>
      <c r="D14" s="292"/>
      <c r="E14" s="293"/>
      <c r="F14" s="292"/>
      <c r="G14" s="292"/>
      <c r="H14" s="293"/>
      <c r="I14" s="292"/>
      <c r="J14" s="292"/>
      <c r="K14" s="293"/>
      <c r="L14" s="292"/>
      <c r="M14" s="292"/>
      <c r="N14" s="584" t="s">
        <v>27</v>
      </c>
      <c r="O14" s="585"/>
      <c r="P14" s="586"/>
      <c r="Q14" s="293"/>
      <c r="R14" s="292"/>
      <c r="S14" s="292"/>
    </row>
    <row r="15" spans="1:19" s="273" customFormat="1" ht="12.75">
      <c r="A15" s="291"/>
      <c r="B15" s="290" t="s">
        <v>3</v>
      </c>
      <c r="C15" s="289" t="s">
        <v>4</v>
      </c>
      <c r="D15" s="289" t="s">
        <v>12</v>
      </c>
      <c r="E15" s="290" t="s">
        <v>3</v>
      </c>
      <c r="F15" s="289" t="s">
        <v>4</v>
      </c>
      <c r="G15" s="289" t="s">
        <v>12</v>
      </c>
      <c r="H15" s="290" t="s">
        <v>3</v>
      </c>
      <c r="I15" s="289" t="s">
        <v>4</v>
      </c>
      <c r="J15" s="289" t="s">
        <v>12</v>
      </c>
      <c r="K15" s="290" t="s">
        <v>3</v>
      </c>
      <c r="L15" s="289" t="s">
        <v>4</v>
      </c>
      <c r="M15" s="289" t="s">
        <v>12</v>
      </c>
      <c r="N15" s="290" t="s">
        <v>3</v>
      </c>
      <c r="O15" s="289" t="s">
        <v>4</v>
      </c>
      <c r="P15" s="289" t="s">
        <v>12</v>
      </c>
      <c r="Q15" s="290" t="s">
        <v>3</v>
      </c>
      <c r="R15" s="289" t="s">
        <v>4</v>
      </c>
      <c r="S15" s="289" t="s">
        <v>12</v>
      </c>
    </row>
    <row r="16" spans="1:19" ht="12.75">
      <c r="A16" s="288" t="s">
        <v>21</v>
      </c>
      <c r="B16" s="271">
        <v>17</v>
      </c>
      <c r="C16" s="272">
        <v>13</v>
      </c>
      <c r="D16" s="269">
        <f aca="true" t="shared" si="0" ref="D16:D23">SUM(B16:C16)</f>
        <v>30</v>
      </c>
      <c r="E16" s="271">
        <v>40</v>
      </c>
      <c r="F16" s="272">
        <v>25</v>
      </c>
      <c r="G16" s="269">
        <f aca="true" t="shared" si="1" ref="G16:G23">SUM(E16:F16)</f>
        <v>65</v>
      </c>
      <c r="H16" s="271">
        <v>0</v>
      </c>
      <c r="I16" s="272">
        <v>0</v>
      </c>
      <c r="J16" s="269">
        <f aca="true" t="shared" si="2" ref="J16:J23">SUM(H16:I16)</f>
        <v>0</v>
      </c>
      <c r="K16" s="271">
        <v>0</v>
      </c>
      <c r="L16" s="272">
        <v>5</v>
      </c>
      <c r="M16" s="269">
        <f aca="true" t="shared" si="3" ref="M16:M23">SUM(K16:L16)</f>
        <v>5</v>
      </c>
      <c r="N16" s="271">
        <v>0</v>
      </c>
      <c r="O16" s="272">
        <v>0</v>
      </c>
      <c r="P16" s="269">
        <f aca="true" t="shared" si="4" ref="P16:P23">SUM(N16:O16)</f>
        <v>0</v>
      </c>
      <c r="Q16" s="287">
        <f aca="true" t="shared" si="5" ref="Q16:S23">SUM(N16,K16,H16,E16,B16)</f>
        <v>57</v>
      </c>
      <c r="R16" s="269">
        <f t="shared" si="5"/>
        <v>43</v>
      </c>
      <c r="S16" s="269">
        <f t="shared" si="5"/>
        <v>100</v>
      </c>
    </row>
    <row r="17" spans="1:19" ht="12.75">
      <c r="A17" s="288" t="s">
        <v>22</v>
      </c>
      <c r="B17" s="271">
        <v>2</v>
      </c>
      <c r="C17" s="272">
        <v>0</v>
      </c>
      <c r="D17" s="269">
        <f t="shared" si="0"/>
        <v>2</v>
      </c>
      <c r="E17" s="271">
        <v>0</v>
      </c>
      <c r="F17" s="272">
        <v>0</v>
      </c>
      <c r="G17" s="269">
        <f t="shared" si="1"/>
        <v>0</v>
      </c>
      <c r="H17" s="271">
        <v>0</v>
      </c>
      <c r="I17" s="272">
        <v>0</v>
      </c>
      <c r="J17" s="269">
        <f t="shared" si="2"/>
        <v>0</v>
      </c>
      <c r="K17" s="271">
        <v>1</v>
      </c>
      <c r="L17" s="272">
        <v>1</v>
      </c>
      <c r="M17" s="269">
        <f t="shared" si="3"/>
        <v>2</v>
      </c>
      <c r="N17" s="271">
        <v>0</v>
      </c>
      <c r="O17" s="272">
        <v>0</v>
      </c>
      <c r="P17" s="269">
        <f t="shared" si="4"/>
        <v>0</v>
      </c>
      <c r="Q17" s="287">
        <f t="shared" si="5"/>
        <v>3</v>
      </c>
      <c r="R17" s="269">
        <f t="shared" si="5"/>
        <v>1</v>
      </c>
      <c r="S17" s="269">
        <f t="shared" si="5"/>
        <v>4</v>
      </c>
    </row>
    <row r="18" spans="1:19" ht="12.75">
      <c r="A18" s="288" t="s">
        <v>90</v>
      </c>
      <c r="B18" s="271">
        <v>171</v>
      </c>
      <c r="C18" s="270">
        <v>135</v>
      </c>
      <c r="D18" s="269">
        <f t="shared" si="0"/>
        <v>306</v>
      </c>
      <c r="E18" s="271">
        <v>450</v>
      </c>
      <c r="F18" s="270">
        <v>311</v>
      </c>
      <c r="G18" s="269">
        <f t="shared" si="1"/>
        <v>761</v>
      </c>
      <c r="H18" s="271">
        <v>0</v>
      </c>
      <c r="I18" s="270">
        <v>0</v>
      </c>
      <c r="J18" s="269">
        <f t="shared" si="2"/>
        <v>0</v>
      </c>
      <c r="K18" s="271">
        <v>17</v>
      </c>
      <c r="L18" s="270">
        <v>6</v>
      </c>
      <c r="M18" s="269">
        <f t="shared" si="3"/>
        <v>23</v>
      </c>
      <c r="N18" s="271">
        <v>0</v>
      </c>
      <c r="O18" s="270">
        <v>0</v>
      </c>
      <c r="P18" s="269">
        <f t="shared" si="4"/>
        <v>0</v>
      </c>
      <c r="Q18" s="287">
        <f t="shared" si="5"/>
        <v>638</v>
      </c>
      <c r="R18" s="286">
        <f t="shared" si="5"/>
        <v>452</v>
      </c>
      <c r="S18" s="269">
        <f t="shared" si="5"/>
        <v>1090</v>
      </c>
    </row>
    <row r="19" spans="1:19" ht="12.75">
      <c r="A19" s="288" t="s">
        <v>23</v>
      </c>
      <c r="B19" s="271">
        <v>33</v>
      </c>
      <c r="C19" s="270">
        <v>22</v>
      </c>
      <c r="D19" s="269">
        <f t="shared" si="0"/>
        <v>55</v>
      </c>
      <c r="E19" s="271">
        <v>36</v>
      </c>
      <c r="F19" s="270">
        <v>17</v>
      </c>
      <c r="G19" s="269">
        <f t="shared" si="1"/>
        <v>53</v>
      </c>
      <c r="H19" s="271">
        <v>0</v>
      </c>
      <c r="I19" s="270">
        <v>0</v>
      </c>
      <c r="J19" s="269">
        <f t="shared" si="2"/>
        <v>0</v>
      </c>
      <c r="K19" s="271">
        <v>29</v>
      </c>
      <c r="L19" s="270">
        <v>6</v>
      </c>
      <c r="M19" s="269">
        <f t="shared" si="3"/>
        <v>35</v>
      </c>
      <c r="N19" s="271">
        <v>0</v>
      </c>
      <c r="O19" s="270">
        <v>0</v>
      </c>
      <c r="P19" s="269">
        <f t="shared" si="4"/>
        <v>0</v>
      </c>
      <c r="Q19" s="287">
        <f t="shared" si="5"/>
        <v>98</v>
      </c>
      <c r="R19" s="286">
        <f t="shared" si="5"/>
        <v>45</v>
      </c>
      <c r="S19" s="269">
        <f t="shared" si="5"/>
        <v>143</v>
      </c>
    </row>
    <row r="20" spans="1:19" ht="12.75">
      <c r="A20" s="300" t="s">
        <v>200</v>
      </c>
      <c r="B20" s="271">
        <v>973</v>
      </c>
      <c r="C20" s="299">
        <v>710</v>
      </c>
      <c r="D20" s="269">
        <f t="shared" si="0"/>
        <v>1683</v>
      </c>
      <c r="E20" s="271">
        <v>3571</v>
      </c>
      <c r="F20" s="272">
        <v>3026</v>
      </c>
      <c r="G20" s="269">
        <f t="shared" si="1"/>
        <v>6597</v>
      </c>
      <c r="H20" s="271">
        <v>40</v>
      </c>
      <c r="I20" s="272">
        <v>6</v>
      </c>
      <c r="J20" s="269">
        <f t="shared" si="2"/>
        <v>46</v>
      </c>
      <c r="K20" s="271">
        <v>11</v>
      </c>
      <c r="L20" s="272">
        <v>9</v>
      </c>
      <c r="M20" s="269">
        <f t="shared" si="3"/>
        <v>20</v>
      </c>
      <c r="N20" s="271">
        <v>0</v>
      </c>
      <c r="O20" s="272">
        <v>0</v>
      </c>
      <c r="P20" s="269">
        <f t="shared" si="4"/>
        <v>0</v>
      </c>
      <c r="Q20" s="287">
        <f t="shared" si="5"/>
        <v>4595</v>
      </c>
      <c r="R20" s="269">
        <f t="shared" si="5"/>
        <v>3751</v>
      </c>
      <c r="S20" s="269">
        <f t="shared" si="5"/>
        <v>8346</v>
      </c>
    </row>
    <row r="21" spans="1:19" ht="12.75">
      <c r="A21" s="288" t="s">
        <v>24</v>
      </c>
      <c r="B21" s="271">
        <v>40</v>
      </c>
      <c r="C21" s="270">
        <v>7</v>
      </c>
      <c r="D21" s="269">
        <f t="shared" si="0"/>
        <v>47</v>
      </c>
      <c r="E21" s="271">
        <v>9</v>
      </c>
      <c r="F21" s="270">
        <v>2</v>
      </c>
      <c r="G21" s="269">
        <f t="shared" si="1"/>
        <v>11</v>
      </c>
      <c r="H21" s="271">
        <v>0</v>
      </c>
      <c r="I21" s="270">
        <v>0</v>
      </c>
      <c r="J21" s="269">
        <f t="shared" si="2"/>
        <v>0</v>
      </c>
      <c r="K21" s="271">
        <v>0</v>
      </c>
      <c r="L21" s="270">
        <v>0</v>
      </c>
      <c r="M21" s="269">
        <f t="shared" si="3"/>
        <v>0</v>
      </c>
      <c r="N21" s="271">
        <v>0</v>
      </c>
      <c r="O21" s="270">
        <v>0</v>
      </c>
      <c r="P21" s="269">
        <f t="shared" si="4"/>
        <v>0</v>
      </c>
      <c r="Q21" s="287">
        <f t="shared" si="5"/>
        <v>49</v>
      </c>
      <c r="R21" s="286">
        <f t="shared" si="5"/>
        <v>9</v>
      </c>
      <c r="S21" s="269">
        <f t="shared" si="5"/>
        <v>58</v>
      </c>
    </row>
    <row r="22" spans="1:19" ht="12.75">
      <c r="A22" s="288" t="s">
        <v>25</v>
      </c>
      <c r="B22" s="271">
        <v>64</v>
      </c>
      <c r="C22" s="270">
        <v>27</v>
      </c>
      <c r="D22" s="269">
        <f t="shared" si="0"/>
        <v>91</v>
      </c>
      <c r="E22" s="271">
        <v>72</v>
      </c>
      <c r="F22" s="270">
        <v>22</v>
      </c>
      <c r="G22" s="269">
        <f t="shared" si="1"/>
        <v>94</v>
      </c>
      <c r="H22" s="271">
        <v>0</v>
      </c>
      <c r="I22" s="270">
        <v>0</v>
      </c>
      <c r="J22" s="269">
        <f t="shared" si="2"/>
        <v>0</v>
      </c>
      <c r="K22" s="271">
        <v>6</v>
      </c>
      <c r="L22" s="270">
        <v>6</v>
      </c>
      <c r="M22" s="269">
        <f t="shared" si="3"/>
        <v>12</v>
      </c>
      <c r="N22" s="271">
        <v>0</v>
      </c>
      <c r="O22" s="270">
        <v>0</v>
      </c>
      <c r="P22" s="269">
        <f t="shared" si="4"/>
        <v>0</v>
      </c>
      <c r="Q22" s="287">
        <f t="shared" si="5"/>
        <v>142</v>
      </c>
      <c r="R22" s="286">
        <f t="shared" si="5"/>
        <v>55</v>
      </c>
      <c r="S22" s="269">
        <f t="shared" si="5"/>
        <v>197</v>
      </c>
    </row>
    <row r="23" spans="1:20" ht="12.75">
      <c r="A23" s="288" t="s">
        <v>177</v>
      </c>
      <c r="B23" s="271">
        <v>0</v>
      </c>
      <c r="C23" s="270">
        <v>4</v>
      </c>
      <c r="D23" s="269">
        <f t="shared" si="0"/>
        <v>4</v>
      </c>
      <c r="E23" s="271">
        <v>8</v>
      </c>
      <c r="F23" s="270">
        <v>122</v>
      </c>
      <c r="G23" s="269">
        <f t="shared" si="1"/>
        <v>130</v>
      </c>
      <c r="H23" s="271">
        <v>4</v>
      </c>
      <c r="I23" s="270">
        <v>27</v>
      </c>
      <c r="J23" s="269">
        <f t="shared" si="2"/>
        <v>31</v>
      </c>
      <c r="K23" s="271">
        <v>0</v>
      </c>
      <c r="L23" s="270">
        <v>0</v>
      </c>
      <c r="M23" s="269">
        <f t="shared" si="3"/>
        <v>0</v>
      </c>
      <c r="N23" s="271">
        <v>0</v>
      </c>
      <c r="O23" s="270">
        <v>0</v>
      </c>
      <c r="P23" s="269">
        <f t="shared" si="4"/>
        <v>0</v>
      </c>
      <c r="Q23" s="287">
        <f t="shared" si="5"/>
        <v>12</v>
      </c>
      <c r="R23" s="298">
        <f t="shared" si="5"/>
        <v>153</v>
      </c>
      <c r="S23" s="298">
        <f t="shared" si="5"/>
        <v>165</v>
      </c>
      <c r="T23" s="259"/>
    </row>
    <row r="24" spans="1:19" s="260" customFormat="1" ht="12.75">
      <c r="A24" s="285" t="s">
        <v>11</v>
      </c>
      <c r="B24" s="284">
        <f aca="true" t="shared" si="6" ref="B24:S24">SUM(B16:B23)</f>
        <v>1300</v>
      </c>
      <c r="C24" s="281">
        <f t="shared" si="6"/>
        <v>918</v>
      </c>
      <c r="D24" s="282">
        <f t="shared" si="6"/>
        <v>2218</v>
      </c>
      <c r="E24" s="284">
        <f t="shared" si="6"/>
        <v>4186</v>
      </c>
      <c r="F24" s="281">
        <f t="shared" si="6"/>
        <v>3525</v>
      </c>
      <c r="G24" s="282">
        <f t="shared" si="6"/>
        <v>7711</v>
      </c>
      <c r="H24" s="284">
        <f t="shared" si="6"/>
        <v>44</v>
      </c>
      <c r="I24" s="281">
        <f t="shared" si="6"/>
        <v>33</v>
      </c>
      <c r="J24" s="282">
        <f t="shared" si="6"/>
        <v>77</v>
      </c>
      <c r="K24" s="284">
        <f t="shared" si="6"/>
        <v>64</v>
      </c>
      <c r="L24" s="281">
        <f t="shared" si="6"/>
        <v>33</v>
      </c>
      <c r="M24" s="282">
        <f t="shared" si="6"/>
        <v>97</v>
      </c>
      <c r="N24" s="284">
        <f t="shared" si="6"/>
        <v>0</v>
      </c>
      <c r="O24" s="281">
        <f t="shared" si="6"/>
        <v>0</v>
      </c>
      <c r="P24" s="282">
        <f t="shared" si="6"/>
        <v>0</v>
      </c>
      <c r="Q24" s="283">
        <f t="shared" si="6"/>
        <v>5594</v>
      </c>
      <c r="R24" s="282">
        <f t="shared" si="6"/>
        <v>4509</v>
      </c>
      <c r="S24" s="281">
        <f t="shared" si="6"/>
        <v>10103</v>
      </c>
    </row>
    <row r="25" spans="1:19" ht="12.75">
      <c r="A25" s="296"/>
      <c r="B25" s="270"/>
      <c r="C25" s="270"/>
      <c r="D25" s="270"/>
      <c r="E25" s="270"/>
      <c r="F25" s="270"/>
      <c r="G25" s="270"/>
      <c r="H25" s="270"/>
      <c r="I25" s="270"/>
      <c r="J25" s="270"/>
      <c r="K25" s="270"/>
      <c r="L25" s="270"/>
      <c r="M25" s="270"/>
      <c r="N25" s="270"/>
      <c r="O25" s="270"/>
      <c r="P25" s="270"/>
      <c r="Q25" s="295"/>
      <c r="R25" s="295"/>
      <c r="S25" s="288"/>
    </row>
    <row r="26" spans="1:19" ht="12.75">
      <c r="A26" s="296"/>
      <c r="B26" s="270"/>
      <c r="C26" s="270"/>
      <c r="D26" s="270"/>
      <c r="E26" s="270"/>
      <c r="F26" s="270"/>
      <c r="G26" s="270"/>
      <c r="H26" s="270"/>
      <c r="I26" s="270"/>
      <c r="J26" s="270"/>
      <c r="K26" s="270"/>
      <c r="L26" s="270"/>
      <c r="M26" s="270"/>
      <c r="N26" s="270"/>
      <c r="O26" s="270"/>
      <c r="P26" s="270"/>
      <c r="Q26" s="295"/>
      <c r="R26" s="295"/>
      <c r="S26" s="288"/>
    </row>
    <row r="27" spans="1:19" ht="12.75">
      <c r="A27" s="593" t="s">
        <v>29</v>
      </c>
      <c r="B27" s="593"/>
      <c r="C27" s="593"/>
      <c r="D27" s="593"/>
      <c r="E27" s="593"/>
      <c r="F27" s="593"/>
      <c r="G27" s="593"/>
      <c r="H27" s="593"/>
      <c r="I27" s="593"/>
      <c r="J27" s="593"/>
      <c r="K27" s="593"/>
      <c r="L27" s="593"/>
      <c r="M27" s="593"/>
      <c r="N27" s="593"/>
      <c r="O27" s="593"/>
      <c r="P27" s="593"/>
      <c r="Q27" s="593"/>
      <c r="R27" s="593"/>
      <c r="S27" s="593"/>
    </row>
    <row r="28" spans="1:19" ht="5.25" customHeight="1" thickBot="1">
      <c r="A28" s="296"/>
      <c r="B28" s="295"/>
      <c r="C28" s="295"/>
      <c r="D28" s="288"/>
      <c r="E28" s="295"/>
      <c r="F28" s="295"/>
      <c r="G28" s="288"/>
      <c r="H28" s="295"/>
      <c r="I28" s="295"/>
      <c r="J28" s="288"/>
      <c r="K28" s="295"/>
      <c r="L28" s="295"/>
      <c r="M28" s="288"/>
      <c r="N28" s="288"/>
      <c r="O28" s="288"/>
      <c r="P28" s="288"/>
      <c r="Q28" s="295"/>
      <c r="R28" s="295"/>
      <c r="S28" s="288"/>
    </row>
    <row r="29" spans="1:19" s="255" customFormat="1" ht="12.75">
      <c r="A29" s="294"/>
      <c r="B29" s="582" t="s">
        <v>13</v>
      </c>
      <c r="C29" s="583"/>
      <c r="D29" s="591"/>
      <c r="E29" s="582" t="s">
        <v>0</v>
      </c>
      <c r="F29" s="583"/>
      <c r="G29" s="591"/>
      <c r="H29" s="582" t="s">
        <v>1</v>
      </c>
      <c r="I29" s="583"/>
      <c r="J29" s="591"/>
      <c r="K29" s="582" t="s">
        <v>2</v>
      </c>
      <c r="L29" s="583"/>
      <c r="M29" s="591"/>
      <c r="N29" s="582" t="s">
        <v>26</v>
      </c>
      <c r="O29" s="583"/>
      <c r="P29" s="591"/>
      <c r="Q29" s="582" t="s">
        <v>11</v>
      </c>
      <c r="R29" s="583"/>
      <c r="S29" s="583"/>
    </row>
    <row r="30" spans="1:19" s="255" customFormat="1" ht="12.75">
      <c r="A30" s="288"/>
      <c r="B30" s="293"/>
      <c r="C30" s="292"/>
      <c r="D30" s="292"/>
      <c r="E30" s="293"/>
      <c r="F30" s="292"/>
      <c r="G30" s="292"/>
      <c r="H30" s="293"/>
      <c r="I30" s="292"/>
      <c r="J30" s="292"/>
      <c r="K30" s="293"/>
      <c r="L30" s="292"/>
      <c r="M30" s="292"/>
      <c r="N30" s="584" t="s">
        <v>27</v>
      </c>
      <c r="O30" s="585"/>
      <c r="P30" s="586"/>
      <c r="Q30" s="293"/>
      <c r="R30" s="292"/>
      <c r="S30" s="292"/>
    </row>
    <row r="31" spans="1:28" s="273" customFormat="1" ht="12.75">
      <c r="A31" s="291"/>
      <c r="B31" s="290" t="s">
        <v>3</v>
      </c>
      <c r="C31" s="289" t="s">
        <v>4</v>
      </c>
      <c r="D31" s="289" t="s">
        <v>12</v>
      </c>
      <c r="E31" s="290" t="s">
        <v>3</v>
      </c>
      <c r="F31" s="289" t="s">
        <v>4</v>
      </c>
      <c r="G31" s="289" t="s">
        <v>12</v>
      </c>
      <c r="H31" s="290" t="s">
        <v>3</v>
      </c>
      <c r="I31" s="289" t="s">
        <v>4</v>
      </c>
      <c r="J31" s="289" t="s">
        <v>12</v>
      </c>
      <c r="K31" s="290" t="s">
        <v>3</v>
      </c>
      <c r="L31" s="289" t="s">
        <v>4</v>
      </c>
      <c r="M31" s="289" t="s">
        <v>12</v>
      </c>
      <c r="N31" s="290" t="s">
        <v>3</v>
      </c>
      <c r="O31" s="289" t="s">
        <v>4</v>
      </c>
      <c r="P31" s="289" t="s">
        <v>12</v>
      </c>
      <c r="Q31" s="290" t="s">
        <v>3</v>
      </c>
      <c r="R31" s="289" t="s">
        <v>4</v>
      </c>
      <c r="S31" s="289" t="s">
        <v>12</v>
      </c>
      <c r="T31" s="255"/>
      <c r="U31" s="255"/>
      <c r="V31" s="255"/>
      <c r="W31" s="255"/>
      <c r="X31" s="255"/>
      <c r="Y31" s="255"/>
      <c r="Z31" s="255"/>
      <c r="AA31" s="255"/>
      <c r="AB31" s="255"/>
    </row>
    <row r="32" spans="1:28" ht="12.75">
      <c r="A32" s="288" t="s">
        <v>5</v>
      </c>
      <c r="B32" s="271">
        <v>152</v>
      </c>
      <c r="C32" s="272">
        <v>99</v>
      </c>
      <c r="D32" s="269">
        <f aca="true" t="shared" si="7" ref="D32:D38">SUM(B32:C32)</f>
        <v>251</v>
      </c>
      <c r="E32" s="271">
        <v>598</v>
      </c>
      <c r="F32" s="272">
        <v>560</v>
      </c>
      <c r="G32" s="269">
        <f aca="true" t="shared" si="8" ref="G32:G38">SUM(E32:F32)</f>
        <v>1158</v>
      </c>
      <c r="H32" s="271">
        <v>0</v>
      </c>
      <c r="I32" s="272">
        <v>0</v>
      </c>
      <c r="J32" s="269">
        <f aca="true" t="shared" si="9" ref="J32:J38">SUM(H32:I32)</f>
        <v>0</v>
      </c>
      <c r="K32" s="271">
        <v>0</v>
      </c>
      <c r="L32" s="272">
        <v>0</v>
      </c>
      <c r="M32" s="269">
        <f aca="true" t="shared" si="10" ref="M32:M38">SUM(K32:L32)</f>
        <v>0</v>
      </c>
      <c r="N32" s="271">
        <v>0</v>
      </c>
      <c r="O32" s="272">
        <v>0</v>
      </c>
      <c r="P32" s="269">
        <f aca="true" t="shared" si="11" ref="P32:P38">SUM(N32:O32)</f>
        <v>0</v>
      </c>
      <c r="Q32" s="287">
        <f aca="true" t="shared" si="12" ref="Q32:S37">SUM(N32,K32,H32,E32,B32)</f>
        <v>750</v>
      </c>
      <c r="R32" s="269">
        <f t="shared" si="12"/>
        <v>659</v>
      </c>
      <c r="S32" s="269">
        <f t="shared" si="12"/>
        <v>1409</v>
      </c>
      <c r="T32" s="255"/>
      <c r="U32" s="255"/>
      <c r="V32" s="255"/>
      <c r="W32" s="255"/>
      <c r="X32" s="255"/>
      <c r="Y32" s="255"/>
      <c r="Z32" s="255"/>
      <c r="AA32" s="255"/>
      <c r="AB32" s="255"/>
    </row>
    <row r="33" spans="1:28" ht="12.75">
      <c r="A33" s="288" t="s">
        <v>6</v>
      </c>
      <c r="B33" s="271">
        <v>249</v>
      </c>
      <c r="C33" s="272">
        <v>197</v>
      </c>
      <c r="D33" s="269">
        <f t="shared" si="7"/>
        <v>446</v>
      </c>
      <c r="E33" s="271">
        <v>175</v>
      </c>
      <c r="F33" s="272">
        <v>239</v>
      </c>
      <c r="G33" s="269">
        <f t="shared" si="8"/>
        <v>414</v>
      </c>
      <c r="H33" s="271">
        <v>0</v>
      </c>
      <c r="I33" s="272">
        <v>0</v>
      </c>
      <c r="J33" s="269">
        <f t="shared" si="9"/>
        <v>0</v>
      </c>
      <c r="K33" s="271">
        <v>0</v>
      </c>
      <c r="L33" s="272">
        <v>0</v>
      </c>
      <c r="M33" s="269">
        <f t="shared" si="10"/>
        <v>0</v>
      </c>
      <c r="N33" s="271">
        <v>0</v>
      </c>
      <c r="O33" s="272">
        <v>0</v>
      </c>
      <c r="P33" s="269">
        <f t="shared" si="11"/>
        <v>0</v>
      </c>
      <c r="Q33" s="287">
        <f t="shared" si="12"/>
        <v>424</v>
      </c>
      <c r="R33" s="286">
        <f t="shared" si="12"/>
        <v>436</v>
      </c>
      <c r="S33" s="269">
        <f t="shared" si="12"/>
        <v>860</v>
      </c>
      <c r="T33" s="255"/>
      <c r="U33" s="255"/>
      <c r="V33" s="255"/>
      <c r="W33" s="255"/>
      <c r="X33" s="255"/>
      <c r="Y33" s="255"/>
      <c r="Z33" s="255"/>
      <c r="AA33" s="255"/>
      <c r="AB33" s="255"/>
    </row>
    <row r="34" spans="1:28" ht="12.75">
      <c r="A34" s="288" t="s">
        <v>7</v>
      </c>
      <c r="B34" s="271">
        <v>81</v>
      </c>
      <c r="C34" s="270">
        <v>70</v>
      </c>
      <c r="D34" s="269">
        <f t="shared" si="7"/>
        <v>151</v>
      </c>
      <c r="E34" s="271">
        <v>66</v>
      </c>
      <c r="F34" s="270">
        <v>25</v>
      </c>
      <c r="G34" s="269">
        <f t="shared" si="8"/>
        <v>91</v>
      </c>
      <c r="H34" s="271">
        <v>0</v>
      </c>
      <c r="I34" s="270">
        <v>0</v>
      </c>
      <c r="J34" s="269">
        <f t="shared" si="9"/>
        <v>0</v>
      </c>
      <c r="K34" s="271">
        <v>0</v>
      </c>
      <c r="L34" s="270">
        <v>0</v>
      </c>
      <c r="M34" s="269">
        <f t="shared" si="10"/>
        <v>0</v>
      </c>
      <c r="N34" s="271">
        <v>0</v>
      </c>
      <c r="O34" s="270">
        <v>0</v>
      </c>
      <c r="P34" s="269">
        <f t="shared" si="11"/>
        <v>0</v>
      </c>
      <c r="Q34" s="287">
        <f t="shared" si="12"/>
        <v>147</v>
      </c>
      <c r="R34" s="286">
        <f t="shared" si="12"/>
        <v>95</v>
      </c>
      <c r="S34" s="269">
        <f t="shared" si="12"/>
        <v>242</v>
      </c>
      <c r="T34" s="255"/>
      <c r="U34" s="255"/>
      <c r="V34" s="255"/>
      <c r="W34" s="255"/>
      <c r="X34" s="255"/>
      <c r="Y34" s="255"/>
      <c r="Z34" s="255"/>
      <c r="AA34" s="255"/>
      <c r="AB34" s="255"/>
    </row>
    <row r="35" spans="1:28" ht="12.75">
      <c r="A35" s="288" t="s">
        <v>8</v>
      </c>
      <c r="B35" s="271">
        <v>331</v>
      </c>
      <c r="C35" s="270">
        <v>163</v>
      </c>
      <c r="D35" s="269">
        <f t="shared" si="7"/>
        <v>494</v>
      </c>
      <c r="E35" s="271">
        <v>1947</v>
      </c>
      <c r="F35" s="270">
        <v>1455</v>
      </c>
      <c r="G35" s="269">
        <f t="shared" si="8"/>
        <v>3402</v>
      </c>
      <c r="H35" s="271">
        <v>0</v>
      </c>
      <c r="I35" s="270">
        <v>0</v>
      </c>
      <c r="J35" s="269">
        <f t="shared" si="9"/>
        <v>0</v>
      </c>
      <c r="K35" s="271">
        <v>0</v>
      </c>
      <c r="L35" s="270">
        <v>0</v>
      </c>
      <c r="M35" s="269">
        <f t="shared" si="10"/>
        <v>0</v>
      </c>
      <c r="N35" s="271">
        <v>0</v>
      </c>
      <c r="O35" s="270">
        <v>0</v>
      </c>
      <c r="P35" s="269">
        <f t="shared" si="11"/>
        <v>0</v>
      </c>
      <c r="Q35" s="287">
        <f t="shared" si="12"/>
        <v>2278</v>
      </c>
      <c r="R35" s="286">
        <f t="shared" si="12"/>
        <v>1618</v>
      </c>
      <c r="S35" s="269">
        <f t="shared" si="12"/>
        <v>3896</v>
      </c>
      <c r="T35" s="255"/>
      <c r="U35" s="255"/>
      <c r="V35" s="255"/>
      <c r="W35" s="255"/>
      <c r="X35" s="255"/>
      <c r="Y35" s="255"/>
      <c r="Z35" s="255"/>
      <c r="AA35" s="255"/>
      <c r="AB35" s="255"/>
    </row>
    <row r="36" spans="1:28" ht="12.75">
      <c r="A36" s="288" t="s">
        <v>9</v>
      </c>
      <c r="B36" s="271">
        <v>208</v>
      </c>
      <c r="C36" s="272">
        <v>158</v>
      </c>
      <c r="D36" s="269">
        <f t="shared" si="7"/>
        <v>366</v>
      </c>
      <c r="E36" s="271">
        <v>903</v>
      </c>
      <c r="F36" s="272">
        <v>816</v>
      </c>
      <c r="G36" s="269">
        <f t="shared" si="8"/>
        <v>1719</v>
      </c>
      <c r="H36" s="271">
        <v>0</v>
      </c>
      <c r="I36" s="272">
        <v>0</v>
      </c>
      <c r="J36" s="269">
        <f t="shared" si="9"/>
        <v>0</v>
      </c>
      <c r="K36" s="271">
        <v>64</v>
      </c>
      <c r="L36" s="272">
        <v>33</v>
      </c>
      <c r="M36" s="269">
        <f t="shared" si="10"/>
        <v>97</v>
      </c>
      <c r="N36" s="271">
        <v>0</v>
      </c>
      <c r="O36" s="272">
        <v>0</v>
      </c>
      <c r="P36" s="269">
        <f t="shared" si="11"/>
        <v>0</v>
      </c>
      <c r="Q36" s="287">
        <f t="shared" si="12"/>
        <v>1175</v>
      </c>
      <c r="R36" s="269">
        <f t="shared" si="12"/>
        <v>1007</v>
      </c>
      <c r="S36" s="269">
        <f t="shared" si="12"/>
        <v>2182</v>
      </c>
      <c r="T36" s="255"/>
      <c r="U36" s="255"/>
      <c r="V36" s="255"/>
      <c r="W36" s="255"/>
      <c r="X36" s="255"/>
      <c r="Y36" s="255"/>
      <c r="Z36" s="255"/>
      <c r="AA36" s="255"/>
      <c r="AB36" s="255"/>
    </row>
    <row r="37" spans="1:28" ht="12.75">
      <c r="A37" s="288" t="s">
        <v>10</v>
      </c>
      <c r="B37" s="271">
        <v>279</v>
      </c>
      <c r="C37" s="270">
        <v>231</v>
      </c>
      <c r="D37" s="269">
        <f t="shared" si="7"/>
        <v>510</v>
      </c>
      <c r="E37" s="271">
        <v>498</v>
      </c>
      <c r="F37" s="270">
        <v>429</v>
      </c>
      <c r="G37" s="269">
        <f t="shared" si="8"/>
        <v>927</v>
      </c>
      <c r="H37" s="271">
        <v>44</v>
      </c>
      <c r="I37" s="270">
        <v>33</v>
      </c>
      <c r="J37" s="269">
        <f t="shared" si="9"/>
        <v>77</v>
      </c>
      <c r="K37" s="271">
        <v>0</v>
      </c>
      <c r="L37" s="270">
        <v>0</v>
      </c>
      <c r="M37" s="269">
        <f t="shared" si="10"/>
        <v>0</v>
      </c>
      <c r="N37" s="271">
        <v>0</v>
      </c>
      <c r="O37" s="270">
        <v>0</v>
      </c>
      <c r="P37" s="269">
        <f t="shared" si="11"/>
        <v>0</v>
      </c>
      <c r="Q37" s="287">
        <f t="shared" si="12"/>
        <v>821</v>
      </c>
      <c r="R37" s="286">
        <f t="shared" si="12"/>
        <v>693</v>
      </c>
      <c r="S37" s="269">
        <f t="shared" si="12"/>
        <v>1514</v>
      </c>
      <c r="T37" s="255"/>
      <c r="U37" s="255"/>
      <c r="V37" s="255"/>
      <c r="W37" s="255"/>
      <c r="X37" s="255"/>
      <c r="Y37" s="255"/>
      <c r="Z37" s="255"/>
      <c r="AA37" s="255"/>
      <c r="AB37" s="255"/>
    </row>
    <row r="38" spans="1:19" s="260" customFormat="1" ht="12.75">
      <c r="A38" s="285" t="s">
        <v>11</v>
      </c>
      <c r="B38" s="284">
        <f>SUM(B32:B37)</f>
        <v>1300</v>
      </c>
      <c r="C38" s="281">
        <f>SUM(C32:C37)</f>
        <v>918</v>
      </c>
      <c r="D38" s="282">
        <f t="shared" si="7"/>
        <v>2218</v>
      </c>
      <c r="E38" s="284">
        <f>SUM(E32:E37)</f>
        <v>4187</v>
      </c>
      <c r="F38" s="281">
        <f>SUM(F32:F37)</f>
        <v>3524</v>
      </c>
      <c r="G38" s="282">
        <f t="shared" si="8"/>
        <v>7711</v>
      </c>
      <c r="H38" s="284">
        <f>SUM(H32:H37)</f>
        <v>44</v>
      </c>
      <c r="I38" s="281">
        <f>SUM(I32:I37)</f>
        <v>33</v>
      </c>
      <c r="J38" s="282">
        <f t="shared" si="9"/>
        <v>77</v>
      </c>
      <c r="K38" s="284">
        <f>SUM(K32:K37)</f>
        <v>64</v>
      </c>
      <c r="L38" s="281">
        <f>SUM(L32:L37)</f>
        <v>33</v>
      </c>
      <c r="M38" s="282">
        <f t="shared" si="10"/>
        <v>97</v>
      </c>
      <c r="N38" s="284">
        <f>SUM(N32:N37)</f>
        <v>0</v>
      </c>
      <c r="O38" s="281">
        <f>SUM(O32:O37)</f>
        <v>0</v>
      </c>
      <c r="P38" s="282">
        <f t="shared" si="11"/>
        <v>0</v>
      </c>
      <c r="Q38" s="283">
        <f>SUM(Q32:Q37)</f>
        <v>5595</v>
      </c>
      <c r="R38" s="282">
        <f>SUM(R32:R37)</f>
        <v>4508</v>
      </c>
      <c r="S38" s="281">
        <f>SUM(S32:S37)</f>
        <v>10103</v>
      </c>
    </row>
    <row r="39" ht="12.75">
      <c r="A39" s="260"/>
    </row>
    <row r="40" ht="12.75">
      <c r="A40" s="260"/>
    </row>
    <row r="41" spans="1:19" ht="12.75">
      <c r="A41" s="587" t="s">
        <v>204</v>
      </c>
      <c r="B41" s="587"/>
      <c r="C41" s="587"/>
      <c r="D41" s="587"/>
      <c r="E41" s="587"/>
      <c r="F41" s="587"/>
      <c r="G41" s="587"/>
      <c r="H41" s="587"/>
      <c r="I41" s="587"/>
      <c r="J41" s="587"/>
      <c r="K41" s="587"/>
      <c r="L41" s="587"/>
      <c r="M41" s="587"/>
      <c r="N41" s="587"/>
      <c r="O41" s="587"/>
      <c r="P41" s="587"/>
      <c r="Q41" s="587"/>
      <c r="R41" s="587"/>
      <c r="S41" s="587"/>
    </row>
    <row r="42" ht="5.25" customHeight="1" thickBot="1"/>
    <row r="43" spans="1:19" s="255" customFormat="1" ht="12.75">
      <c r="A43" s="279"/>
      <c r="B43" s="588" t="s">
        <v>13</v>
      </c>
      <c r="C43" s="589"/>
      <c r="D43" s="590"/>
      <c r="E43" s="588" t="s">
        <v>0</v>
      </c>
      <c r="F43" s="589"/>
      <c r="G43" s="590"/>
      <c r="H43" s="588" t="s">
        <v>1</v>
      </c>
      <c r="I43" s="589"/>
      <c r="J43" s="590"/>
      <c r="K43" s="588" t="s">
        <v>2</v>
      </c>
      <c r="L43" s="589"/>
      <c r="M43" s="590"/>
      <c r="N43" s="588" t="s">
        <v>26</v>
      </c>
      <c r="O43" s="589"/>
      <c r="P43" s="590"/>
      <c r="Q43" s="588" t="s">
        <v>11</v>
      </c>
      <c r="R43" s="589"/>
      <c r="S43" s="589"/>
    </row>
    <row r="44" spans="2:19" s="255" customFormat="1" ht="12.75">
      <c r="B44" s="278"/>
      <c r="C44" s="277"/>
      <c r="D44" s="277"/>
      <c r="E44" s="278"/>
      <c r="F44" s="277"/>
      <c r="G44" s="277"/>
      <c r="H44" s="278"/>
      <c r="I44" s="277"/>
      <c r="J44" s="277"/>
      <c r="K44" s="278"/>
      <c r="L44" s="277"/>
      <c r="M44" s="277"/>
      <c r="N44" s="579" t="s">
        <v>27</v>
      </c>
      <c r="O44" s="580"/>
      <c r="P44" s="581"/>
      <c r="Q44" s="278"/>
      <c r="R44" s="277"/>
      <c r="S44" s="277"/>
    </row>
    <row r="45" spans="1:19" s="273" customFormat="1" ht="12.75">
      <c r="A45" s="276"/>
      <c r="B45" s="275" t="s">
        <v>3</v>
      </c>
      <c r="C45" s="274" t="s">
        <v>4</v>
      </c>
      <c r="D45" s="274" t="s">
        <v>12</v>
      </c>
      <c r="E45" s="275" t="s">
        <v>3</v>
      </c>
      <c r="F45" s="274" t="s">
        <v>4</v>
      </c>
      <c r="G45" s="274" t="s">
        <v>12</v>
      </c>
      <c r="H45" s="275" t="s">
        <v>3</v>
      </c>
      <c r="I45" s="274" t="s">
        <v>4</v>
      </c>
      <c r="J45" s="274" t="s">
        <v>12</v>
      </c>
      <c r="K45" s="275" t="s">
        <v>3</v>
      </c>
      <c r="L45" s="274" t="s">
        <v>4</v>
      </c>
      <c r="M45" s="274" t="s">
        <v>12</v>
      </c>
      <c r="N45" s="275" t="s">
        <v>3</v>
      </c>
      <c r="O45" s="274" t="s">
        <v>4</v>
      </c>
      <c r="P45" s="274" t="s">
        <v>12</v>
      </c>
      <c r="Q45" s="275" t="s">
        <v>3</v>
      </c>
      <c r="R45" s="274" t="s">
        <v>4</v>
      </c>
      <c r="S45" s="274" t="s">
        <v>12</v>
      </c>
    </row>
    <row r="46" spans="1:19" ht="12.75">
      <c r="A46" s="255" t="s">
        <v>18</v>
      </c>
      <c r="B46" s="271">
        <v>0</v>
      </c>
      <c r="C46" s="272">
        <v>2</v>
      </c>
      <c r="D46" s="269">
        <f aca="true" t="shared" si="13" ref="D46:D52">SUM(B46:C46)</f>
        <v>2</v>
      </c>
      <c r="E46" s="271">
        <v>1</v>
      </c>
      <c r="F46" s="272">
        <v>3</v>
      </c>
      <c r="G46" s="269">
        <f aca="true" t="shared" si="14" ref="G46:G52">SUM(E46:F46)</f>
        <v>4</v>
      </c>
      <c r="H46" s="271">
        <v>0</v>
      </c>
      <c r="I46" s="272">
        <v>0</v>
      </c>
      <c r="J46" s="269">
        <f aca="true" t="shared" si="15" ref="J46:J52">SUM(H46:I46)</f>
        <v>0</v>
      </c>
      <c r="K46" s="271">
        <v>0</v>
      </c>
      <c r="L46" s="272">
        <v>0</v>
      </c>
      <c r="M46" s="269">
        <f aca="true" t="shared" si="16" ref="M46:M52">SUM(K46:L46)</f>
        <v>0</v>
      </c>
      <c r="N46" s="271">
        <v>0</v>
      </c>
      <c r="O46" s="272">
        <v>0</v>
      </c>
      <c r="P46" s="269">
        <f aca="true" t="shared" si="17" ref="P46:P52">SUM(N46:O46)</f>
        <v>0</v>
      </c>
      <c r="Q46" s="268">
        <f aca="true" t="shared" si="18" ref="Q46:S51">SUM(N46,K46,H46,E46,B46)</f>
        <v>1</v>
      </c>
      <c r="R46" s="266">
        <f t="shared" si="18"/>
        <v>5</v>
      </c>
      <c r="S46" s="266">
        <f t="shared" si="18"/>
        <v>6</v>
      </c>
    </row>
    <row r="47" spans="1:19" ht="12.75">
      <c r="A47" s="255" t="s">
        <v>19</v>
      </c>
      <c r="B47" s="271">
        <v>243</v>
      </c>
      <c r="C47" s="272">
        <v>184</v>
      </c>
      <c r="D47" s="269">
        <f t="shared" si="13"/>
        <v>427</v>
      </c>
      <c r="E47" s="271">
        <v>982</v>
      </c>
      <c r="F47" s="272">
        <v>823</v>
      </c>
      <c r="G47" s="269">
        <f t="shared" si="14"/>
        <v>1805</v>
      </c>
      <c r="H47" s="271">
        <v>10</v>
      </c>
      <c r="I47" s="272">
        <v>0</v>
      </c>
      <c r="J47" s="269">
        <f t="shared" si="15"/>
        <v>10</v>
      </c>
      <c r="K47" s="271">
        <v>6</v>
      </c>
      <c r="L47" s="272">
        <v>3</v>
      </c>
      <c r="M47" s="269">
        <f t="shared" si="16"/>
        <v>9</v>
      </c>
      <c r="N47" s="271">
        <v>0</v>
      </c>
      <c r="O47" s="272">
        <v>0</v>
      </c>
      <c r="P47" s="269">
        <f t="shared" si="17"/>
        <v>0</v>
      </c>
      <c r="Q47" s="268">
        <f t="shared" si="18"/>
        <v>1241</v>
      </c>
      <c r="R47" s="267">
        <f t="shared" si="18"/>
        <v>1010</v>
      </c>
      <c r="S47" s="266">
        <f t="shared" si="18"/>
        <v>2251</v>
      </c>
    </row>
    <row r="48" spans="1:19" ht="12.75">
      <c r="A48" s="255" t="s">
        <v>14</v>
      </c>
      <c r="B48" s="271">
        <v>200</v>
      </c>
      <c r="C48" s="270">
        <v>127</v>
      </c>
      <c r="D48" s="269">
        <f t="shared" si="13"/>
        <v>327</v>
      </c>
      <c r="E48" s="271">
        <v>816</v>
      </c>
      <c r="F48" s="270">
        <v>812</v>
      </c>
      <c r="G48" s="269">
        <f t="shared" si="14"/>
        <v>1628</v>
      </c>
      <c r="H48" s="271">
        <v>0</v>
      </c>
      <c r="I48" s="270">
        <v>0</v>
      </c>
      <c r="J48" s="269">
        <f t="shared" si="15"/>
        <v>0</v>
      </c>
      <c r="K48" s="271">
        <v>0</v>
      </c>
      <c r="L48" s="270">
        <v>0</v>
      </c>
      <c r="M48" s="269">
        <f t="shared" si="16"/>
        <v>0</v>
      </c>
      <c r="N48" s="271">
        <v>0</v>
      </c>
      <c r="O48" s="270">
        <v>0</v>
      </c>
      <c r="P48" s="269">
        <f t="shared" si="17"/>
        <v>0</v>
      </c>
      <c r="Q48" s="268">
        <f t="shared" si="18"/>
        <v>1016</v>
      </c>
      <c r="R48" s="267">
        <f t="shared" si="18"/>
        <v>939</v>
      </c>
      <c r="S48" s="266">
        <f t="shared" si="18"/>
        <v>1955</v>
      </c>
    </row>
    <row r="49" spans="1:19" ht="12.75">
      <c r="A49" s="255" t="s">
        <v>17</v>
      </c>
      <c r="B49" s="271">
        <v>55</v>
      </c>
      <c r="C49" s="270">
        <v>68</v>
      </c>
      <c r="D49" s="269">
        <f t="shared" si="13"/>
        <v>123</v>
      </c>
      <c r="E49" s="271">
        <v>73</v>
      </c>
      <c r="F49" s="270">
        <v>204</v>
      </c>
      <c r="G49" s="269">
        <f t="shared" si="14"/>
        <v>277</v>
      </c>
      <c r="H49" s="271">
        <v>0</v>
      </c>
      <c r="I49" s="270">
        <v>0</v>
      </c>
      <c r="J49" s="269">
        <f t="shared" si="15"/>
        <v>0</v>
      </c>
      <c r="K49" s="271">
        <v>1</v>
      </c>
      <c r="L49" s="270">
        <v>2</v>
      </c>
      <c r="M49" s="269">
        <f t="shared" si="16"/>
        <v>3</v>
      </c>
      <c r="N49" s="271">
        <v>0</v>
      </c>
      <c r="O49" s="270">
        <v>0</v>
      </c>
      <c r="P49" s="269">
        <f t="shared" si="17"/>
        <v>0</v>
      </c>
      <c r="Q49" s="268">
        <f t="shared" si="18"/>
        <v>129</v>
      </c>
      <c r="R49" s="266">
        <f t="shared" si="18"/>
        <v>274</v>
      </c>
      <c r="S49" s="266">
        <f t="shared" si="18"/>
        <v>403</v>
      </c>
    </row>
    <row r="50" spans="1:19" ht="12.75">
      <c r="A50" s="255" t="s">
        <v>15</v>
      </c>
      <c r="B50" s="271">
        <v>275</v>
      </c>
      <c r="C50" s="272">
        <v>160</v>
      </c>
      <c r="D50" s="269">
        <f t="shared" si="13"/>
        <v>435</v>
      </c>
      <c r="E50" s="271">
        <v>1098</v>
      </c>
      <c r="F50" s="272">
        <v>750</v>
      </c>
      <c r="G50" s="269">
        <f t="shared" si="14"/>
        <v>1848</v>
      </c>
      <c r="H50" s="271">
        <v>13</v>
      </c>
      <c r="I50" s="272">
        <v>3</v>
      </c>
      <c r="J50" s="269">
        <f t="shared" si="15"/>
        <v>16</v>
      </c>
      <c r="K50" s="271">
        <v>2</v>
      </c>
      <c r="L50" s="272">
        <v>2</v>
      </c>
      <c r="M50" s="269">
        <f t="shared" si="16"/>
        <v>4</v>
      </c>
      <c r="N50" s="271">
        <v>0</v>
      </c>
      <c r="O50" s="272">
        <v>0</v>
      </c>
      <c r="P50" s="269">
        <f t="shared" si="17"/>
        <v>0</v>
      </c>
      <c r="Q50" s="268">
        <f t="shared" si="18"/>
        <v>1388</v>
      </c>
      <c r="R50" s="267">
        <f t="shared" si="18"/>
        <v>915</v>
      </c>
      <c r="S50" s="266">
        <f t="shared" si="18"/>
        <v>2303</v>
      </c>
    </row>
    <row r="51" spans="1:19" ht="12.75">
      <c r="A51" s="255" t="s">
        <v>16</v>
      </c>
      <c r="B51" s="271">
        <v>200</v>
      </c>
      <c r="C51" s="270">
        <v>169</v>
      </c>
      <c r="D51" s="269">
        <f t="shared" si="13"/>
        <v>369</v>
      </c>
      <c r="E51" s="271">
        <v>597</v>
      </c>
      <c r="F51" s="270">
        <v>434</v>
      </c>
      <c r="G51" s="269">
        <f t="shared" si="14"/>
        <v>1031</v>
      </c>
      <c r="H51" s="271">
        <v>17</v>
      </c>
      <c r="I51" s="270">
        <v>3</v>
      </c>
      <c r="J51" s="269">
        <f t="shared" si="15"/>
        <v>20</v>
      </c>
      <c r="K51" s="271">
        <v>2</v>
      </c>
      <c r="L51" s="270">
        <v>2</v>
      </c>
      <c r="M51" s="269">
        <f t="shared" si="16"/>
        <v>4</v>
      </c>
      <c r="N51" s="271">
        <v>0</v>
      </c>
      <c r="O51" s="270">
        <v>0</v>
      </c>
      <c r="P51" s="269">
        <f t="shared" si="17"/>
        <v>0</v>
      </c>
      <c r="Q51" s="268">
        <f t="shared" si="18"/>
        <v>816</v>
      </c>
      <c r="R51" s="267">
        <f t="shared" si="18"/>
        <v>608</v>
      </c>
      <c r="S51" s="266">
        <f t="shared" si="18"/>
        <v>1424</v>
      </c>
    </row>
    <row r="52" spans="1:29" s="260" customFormat="1" ht="12.75">
      <c r="A52" s="265" t="s">
        <v>11</v>
      </c>
      <c r="B52" s="264">
        <f>SUM(B46:B51)</f>
        <v>973</v>
      </c>
      <c r="C52" s="261">
        <f>SUM(C46:C51)</f>
        <v>710</v>
      </c>
      <c r="D52" s="262">
        <f t="shared" si="13"/>
        <v>1683</v>
      </c>
      <c r="E52" s="264">
        <f>SUM(E46:E51)</f>
        <v>3567</v>
      </c>
      <c r="F52" s="261">
        <f>SUM(F46:F51)</f>
        <v>3026</v>
      </c>
      <c r="G52" s="262">
        <f t="shared" si="14"/>
        <v>6593</v>
      </c>
      <c r="H52" s="264">
        <f>SUM(H46:H51)</f>
        <v>40</v>
      </c>
      <c r="I52" s="261">
        <f>SUM(I46:I51)</f>
        <v>6</v>
      </c>
      <c r="J52" s="262">
        <f t="shared" si="15"/>
        <v>46</v>
      </c>
      <c r="K52" s="264">
        <f>SUM(K46:K51)</f>
        <v>11</v>
      </c>
      <c r="L52" s="261">
        <f>SUM(L46:L51)</f>
        <v>9</v>
      </c>
      <c r="M52" s="262">
        <f t="shared" si="16"/>
        <v>20</v>
      </c>
      <c r="N52" s="264">
        <f>SUM(N46:N51)</f>
        <v>0</v>
      </c>
      <c r="O52" s="261">
        <f>SUM(O46:O51)</f>
        <v>0</v>
      </c>
      <c r="P52" s="262">
        <f t="shared" si="17"/>
        <v>0</v>
      </c>
      <c r="Q52" s="263">
        <f>SUM(Q46:Q51)</f>
        <v>4591</v>
      </c>
      <c r="R52" s="262">
        <f>SUM(R46:R51)</f>
        <v>3751</v>
      </c>
      <c r="S52" s="261">
        <f>SUM(S46:S51)</f>
        <v>8342</v>
      </c>
      <c r="U52" s="254"/>
      <c r="V52" s="254"/>
      <c r="W52" s="254"/>
      <c r="X52" s="254"/>
      <c r="Y52" s="254"/>
      <c r="Z52" s="254"/>
      <c r="AA52" s="254"/>
      <c r="AB52" s="254"/>
      <c r="AC52" s="254"/>
    </row>
    <row r="53" spans="2:29" ht="12.75">
      <c r="B53" s="259"/>
      <c r="C53" s="259"/>
      <c r="D53" s="259"/>
      <c r="E53" s="259"/>
      <c r="F53" s="259"/>
      <c r="G53" s="259"/>
      <c r="H53" s="259"/>
      <c r="I53" s="259"/>
      <c r="J53" s="259"/>
      <c r="K53" s="259"/>
      <c r="L53" s="259"/>
      <c r="M53" s="259"/>
      <c r="N53" s="259"/>
      <c r="O53" s="259"/>
      <c r="P53" s="259"/>
      <c r="U53" s="258"/>
      <c r="V53" s="258"/>
      <c r="W53" s="258"/>
      <c r="X53" s="258"/>
      <c r="Y53" s="258"/>
      <c r="Z53" s="258"/>
      <c r="AA53" s="258"/>
      <c r="AB53" s="258"/>
      <c r="AC53" s="258"/>
    </row>
    <row r="54" spans="1:19" s="258" customFormat="1" ht="24" customHeight="1">
      <c r="A54" s="592" t="s">
        <v>408</v>
      </c>
      <c r="B54" s="592"/>
      <c r="C54" s="592"/>
      <c r="D54" s="592"/>
      <c r="E54" s="592"/>
      <c r="F54" s="592"/>
      <c r="G54" s="592"/>
      <c r="H54" s="592"/>
      <c r="I54" s="592"/>
      <c r="J54" s="592"/>
      <c r="K54" s="592"/>
      <c r="L54" s="592"/>
      <c r="M54" s="592"/>
      <c r="N54" s="592"/>
      <c r="O54" s="592"/>
      <c r="P54" s="592"/>
      <c r="Q54" s="592"/>
      <c r="R54" s="592"/>
      <c r="S54" s="592"/>
    </row>
    <row r="55" spans="1:29" s="258" customFormat="1" ht="12.75">
      <c r="A55" s="257" t="s">
        <v>333</v>
      </c>
      <c r="D55" s="257"/>
      <c r="E55" s="576"/>
      <c r="G55" s="257"/>
      <c r="J55" s="257"/>
      <c r="L55" s="577"/>
      <c r="M55" s="257"/>
      <c r="N55" s="257"/>
      <c r="O55" s="257"/>
      <c r="P55" s="257"/>
      <c r="S55" s="257"/>
      <c r="U55" s="254"/>
      <c r="V55" s="254"/>
      <c r="W55" s="254"/>
      <c r="X55" s="254"/>
      <c r="Y55" s="254"/>
      <c r="Z55" s="254"/>
      <c r="AA55" s="254"/>
      <c r="AB55" s="254"/>
      <c r="AC55" s="254"/>
    </row>
    <row r="56" spans="1:19" ht="12.75">
      <c r="A56" s="257" t="s">
        <v>199</v>
      </c>
      <c r="B56" s="258"/>
      <c r="C56" s="258"/>
      <c r="D56" s="257"/>
      <c r="E56" s="258"/>
      <c r="F56" s="258"/>
      <c r="G56" s="257"/>
      <c r="H56" s="258"/>
      <c r="I56" s="258"/>
      <c r="J56" s="257"/>
      <c r="K56" s="258"/>
      <c r="L56" s="258"/>
      <c r="M56" s="257"/>
      <c r="N56" s="257"/>
      <c r="O56" s="257"/>
      <c r="P56" s="257"/>
      <c r="Q56" s="258"/>
      <c r="R56" s="258"/>
      <c r="S56" s="257"/>
    </row>
    <row r="57" spans="1:19" ht="12.75">
      <c r="A57" s="256" t="str">
        <f>"(4) Van "&amp;S20-S52&amp;" internen uit het voltijds gewoon secundair onderwijs is de onderwijsvorm niet gekend."</f>
        <v>(4) Van 4 internen uit het voltijds gewoon secundair onderwijs is de onderwijsvorm niet gekend.</v>
      </c>
      <c r="B57" s="258"/>
      <c r="C57" s="258"/>
      <c r="D57" s="257"/>
      <c r="E57" s="258"/>
      <c r="F57" s="258"/>
      <c r="G57" s="257"/>
      <c r="H57" s="258"/>
      <c r="I57" s="258"/>
      <c r="J57" s="257"/>
      <c r="K57" s="258"/>
      <c r="L57" s="258"/>
      <c r="M57" s="257"/>
      <c r="N57" s="257"/>
      <c r="O57" s="257"/>
      <c r="P57" s="257"/>
      <c r="Q57" s="258"/>
      <c r="R57" s="258"/>
      <c r="S57" s="257"/>
    </row>
  </sheetData>
  <sheetProtection/>
  <mergeCells count="34">
    <mergeCell ref="A54:S54"/>
    <mergeCell ref="A2:S2"/>
    <mergeCell ref="H13:J13"/>
    <mergeCell ref="N14:P14"/>
    <mergeCell ref="A27:S27"/>
    <mergeCell ref="N13:P13"/>
    <mergeCell ref="A11:S11"/>
    <mergeCell ref="N6:P6"/>
    <mergeCell ref="E13:G13"/>
    <mergeCell ref="K13:M13"/>
    <mergeCell ref="B13:D13"/>
    <mergeCell ref="A4:S4"/>
    <mergeCell ref="N7:P7"/>
    <mergeCell ref="B6:D6"/>
    <mergeCell ref="E6:G6"/>
    <mergeCell ref="H6:J6"/>
    <mergeCell ref="K6:M6"/>
    <mergeCell ref="Q6:S6"/>
    <mergeCell ref="N43:P43"/>
    <mergeCell ref="Q13:S13"/>
    <mergeCell ref="N29:P29"/>
    <mergeCell ref="E29:G29"/>
    <mergeCell ref="K29:M29"/>
    <mergeCell ref="H29:J29"/>
    <mergeCell ref="N44:P44"/>
    <mergeCell ref="Q29:S29"/>
    <mergeCell ref="N30:P30"/>
    <mergeCell ref="A41:S41"/>
    <mergeCell ref="B43:D43"/>
    <mergeCell ref="E43:G43"/>
    <mergeCell ref="H43:J43"/>
    <mergeCell ref="K43:M43"/>
    <mergeCell ref="Q43:S43"/>
    <mergeCell ref="B29:D29"/>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76"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6"/>
  <sheetViews>
    <sheetView zoomScale="99" zoomScaleNormal="99" zoomScalePageLayoutView="0" workbookViewId="0" topLeftCell="A1">
      <selection activeCell="A51" sqref="A51"/>
    </sheetView>
  </sheetViews>
  <sheetFormatPr defaultColWidth="9.140625" defaultRowHeight="12.75"/>
  <cols>
    <col min="1" max="1" width="14.421875" style="308" customWidth="1"/>
    <col min="2" max="3" width="8.57421875" style="254" customWidth="1"/>
    <col min="4" max="4" width="8.57421875" style="255" customWidth="1"/>
    <col min="5" max="6" width="8.57421875" style="254" customWidth="1"/>
    <col min="7" max="7" width="8.57421875" style="255" customWidth="1"/>
    <col min="8" max="9" width="8.57421875" style="254" customWidth="1"/>
    <col min="10" max="10" width="8.57421875" style="255" customWidth="1"/>
    <col min="11" max="12" width="8.57421875" style="254" customWidth="1"/>
    <col min="13" max="16" width="8.57421875" style="255" customWidth="1"/>
    <col min="17" max="18" width="8.57421875" style="254" customWidth="1"/>
    <col min="19" max="19" width="8.57421875" style="255" customWidth="1"/>
    <col min="20" max="20" width="8.140625" style="254" customWidth="1"/>
    <col min="21" max="16384" width="8.8515625" style="254" customWidth="1"/>
  </cols>
  <sheetData>
    <row r="1" spans="1:5" ht="12.75">
      <c r="A1" s="260" t="str">
        <f>'16_nivover01'!A1</f>
        <v>Schooljaar 2016-2017</v>
      </c>
      <c r="E1" s="316" t="s">
        <v>176</v>
      </c>
    </row>
    <row r="2" spans="1:19" ht="12.75">
      <c r="A2" s="587" t="s">
        <v>118</v>
      </c>
      <c r="B2" s="587"/>
      <c r="C2" s="587"/>
      <c r="D2" s="587"/>
      <c r="E2" s="587"/>
      <c r="F2" s="587"/>
      <c r="G2" s="587"/>
      <c r="H2" s="587"/>
      <c r="I2" s="587"/>
      <c r="J2" s="587"/>
      <c r="K2" s="587"/>
      <c r="L2" s="587"/>
      <c r="M2" s="587"/>
      <c r="N2" s="587"/>
      <c r="O2" s="587"/>
      <c r="P2" s="587"/>
      <c r="Q2" s="587"/>
      <c r="R2" s="587"/>
      <c r="S2" s="587"/>
    </row>
    <row r="3" ht="12.75">
      <c r="A3" s="315"/>
    </row>
    <row r="4" spans="1:19" ht="12.75">
      <c r="A4" s="587" t="s">
        <v>31</v>
      </c>
      <c r="B4" s="587"/>
      <c r="C4" s="587"/>
      <c r="D4" s="587"/>
      <c r="E4" s="587"/>
      <c r="F4" s="587"/>
      <c r="G4" s="587"/>
      <c r="H4" s="587"/>
      <c r="I4" s="587"/>
      <c r="J4" s="587"/>
      <c r="K4" s="587"/>
      <c r="L4" s="587"/>
      <c r="M4" s="587"/>
      <c r="N4" s="587"/>
      <c r="O4" s="587"/>
      <c r="P4" s="587"/>
      <c r="Q4" s="587"/>
      <c r="R4" s="587"/>
      <c r="S4" s="587"/>
    </row>
    <row r="5" ht="3.75" customHeight="1" thickBot="1"/>
    <row r="6" spans="1:19" s="255" customFormat="1" ht="12.75">
      <c r="A6" s="314"/>
      <c r="B6" s="588" t="s">
        <v>13</v>
      </c>
      <c r="C6" s="589"/>
      <c r="D6" s="590"/>
      <c r="E6" s="588" t="s">
        <v>0</v>
      </c>
      <c r="F6" s="589"/>
      <c r="G6" s="590"/>
      <c r="H6" s="588" t="s">
        <v>1</v>
      </c>
      <c r="I6" s="589"/>
      <c r="J6" s="590"/>
      <c r="K6" s="588" t="s">
        <v>2</v>
      </c>
      <c r="L6" s="589"/>
      <c r="M6" s="590"/>
      <c r="N6" s="588" t="s">
        <v>26</v>
      </c>
      <c r="O6" s="589"/>
      <c r="P6" s="590"/>
      <c r="Q6" s="588" t="s">
        <v>11</v>
      </c>
      <c r="R6" s="589"/>
      <c r="S6" s="589"/>
    </row>
    <row r="7" spans="1:19" s="255" customFormat="1" ht="12.75">
      <c r="A7" s="308"/>
      <c r="B7" s="278"/>
      <c r="C7" s="277"/>
      <c r="D7" s="277"/>
      <c r="E7" s="278"/>
      <c r="F7" s="277"/>
      <c r="G7" s="277"/>
      <c r="H7" s="278"/>
      <c r="I7" s="277"/>
      <c r="J7" s="277"/>
      <c r="K7" s="278"/>
      <c r="L7" s="277"/>
      <c r="M7" s="277"/>
      <c r="N7" s="579" t="s">
        <v>27</v>
      </c>
      <c r="O7" s="580"/>
      <c r="P7" s="581"/>
      <c r="Q7" s="278"/>
      <c r="R7" s="277"/>
      <c r="S7" s="277"/>
    </row>
    <row r="8" spans="1:19" s="273" customFormat="1" ht="12.75">
      <c r="A8" s="313" t="s">
        <v>30</v>
      </c>
      <c r="B8" s="275" t="s">
        <v>3</v>
      </c>
      <c r="C8" s="274" t="s">
        <v>4</v>
      </c>
      <c r="D8" s="274" t="s">
        <v>12</v>
      </c>
      <c r="E8" s="275" t="s">
        <v>3</v>
      </c>
      <c r="F8" s="274" t="s">
        <v>4</v>
      </c>
      <c r="G8" s="274" t="s">
        <v>12</v>
      </c>
      <c r="H8" s="275" t="s">
        <v>3</v>
      </c>
      <c r="I8" s="274" t="s">
        <v>4</v>
      </c>
      <c r="J8" s="274" t="s">
        <v>12</v>
      </c>
      <c r="K8" s="275" t="s">
        <v>3</v>
      </c>
      <c r="L8" s="274" t="s">
        <v>4</v>
      </c>
      <c r="M8" s="274" t="s">
        <v>12</v>
      </c>
      <c r="N8" s="275" t="s">
        <v>3</v>
      </c>
      <c r="O8" s="274" t="s">
        <v>4</v>
      </c>
      <c r="P8" s="274" t="s">
        <v>12</v>
      </c>
      <c r="Q8" s="275" t="s">
        <v>3</v>
      </c>
      <c r="R8" s="274" t="s">
        <v>4</v>
      </c>
      <c r="S8" s="274" t="s">
        <v>12</v>
      </c>
    </row>
    <row r="9" spans="1:19" ht="12.75">
      <c r="A9" s="308" t="s">
        <v>226</v>
      </c>
      <c r="B9" s="311">
        <v>1</v>
      </c>
      <c r="C9" s="301">
        <v>0</v>
      </c>
      <c r="D9" s="266">
        <f aca="true" t="shared" si="0" ref="D9:D43">SUM(B9:C9)</f>
        <v>1</v>
      </c>
      <c r="E9" s="271">
        <v>0</v>
      </c>
      <c r="F9" s="301">
        <v>0</v>
      </c>
      <c r="G9" s="266">
        <f aca="true" t="shared" si="1" ref="G9:G43">SUM(E9:F9)</f>
        <v>0</v>
      </c>
      <c r="H9" s="311">
        <v>0</v>
      </c>
      <c r="I9" s="301">
        <v>0</v>
      </c>
      <c r="J9" s="266">
        <f aca="true" t="shared" si="2" ref="J9:J43">SUM(H9:I9)</f>
        <v>0</v>
      </c>
      <c r="K9" s="311">
        <v>0</v>
      </c>
      <c r="L9" s="301">
        <v>1</v>
      </c>
      <c r="M9" s="266">
        <f aca="true" t="shared" si="3" ref="M9:M43">SUM(K9:L9)</f>
        <v>1</v>
      </c>
      <c r="N9" s="311">
        <v>0</v>
      </c>
      <c r="O9" s="301">
        <v>0</v>
      </c>
      <c r="P9" s="266">
        <v>0</v>
      </c>
      <c r="Q9" s="268">
        <f aca="true" t="shared" si="4" ref="Q9:Q43">SUM(N9,K9,H9,E9,B9)</f>
        <v>1</v>
      </c>
      <c r="R9" s="312">
        <f aca="true" t="shared" si="5" ref="R9:R43">SUM(O9,L9,I9,F9,C9)</f>
        <v>1</v>
      </c>
      <c r="S9" s="312">
        <f aca="true" t="shared" si="6" ref="S9:S43">SUM(P9,M9,J9,G9,D9)</f>
        <v>2</v>
      </c>
    </row>
    <row r="10" spans="1:19" ht="12.75">
      <c r="A10" s="308" t="s">
        <v>212</v>
      </c>
      <c r="B10" s="271">
        <v>3</v>
      </c>
      <c r="C10" s="272">
        <v>1</v>
      </c>
      <c r="D10" s="269">
        <f t="shared" si="0"/>
        <v>4</v>
      </c>
      <c r="E10" s="271">
        <v>4</v>
      </c>
      <c r="F10" s="272">
        <v>2</v>
      </c>
      <c r="G10" s="269">
        <f t="shared" si="1"/>
        <v>6</v>
      </c>
      <c r="H10" s="311">
        <v>0</v>
      </c>
      <c r="I10" s="301">
        <v>0</v>
      </c>
      <c r="J10" s="269">
        <f t="shared" si="2"/>
        <v>0</v>
      </c>
      <c r="K10" s="311">
        <v>1</v>
      </c>
      <c r="L10" s="301">
        <v>0</v>
      </c>
      <c r="M10" s="269">
        <f t="shared" si="3"/>
        <v>1</v>
      </c>
      <c r="N10" s="311">
        <v>0</v>
      </c>
      <c r="O10" s="301">
        <v>0</v>
      </c>
      <c r="P10" s="266">
        <v>0</v>
      </c>
      <c r="Q10" s="268">
        <f t="shared" si="4"/>
        <v>8</v>
      </c>
      <c r="R10" s="266">
        <f t="shared" si="5"/>
        <v>3</v>
      </c>
      <c r="S10" s="266">
        <f t="shared" si="6"/>
        <v>11</v>
      </c>
    </row>
    <row r="11" spans="1:19" ht="12.75">
      <c r="A11" s="308" t="s">
        <v>202</v>
      </c>
      <c r="B11" s="271">
        <v>6</v>
      </c>
      <c r="C11" s="272">
        <v>4</v>
      </c>
      <c r="D11" s="269">
        <f t="shared" si="0"/>
        <v>10</v>
      </c>
      <c r="E11" s="271">
        <v>10</v>
      </c>
      <c r="F11" s="272">
        <v>9</v>
      </c>
      <c r="G11" s="269">
        <f t="shared" si="1"/>
        <v>19</v>
      </c>
      <c r="H11" s="311">
        <v>0</v>
      </c>
      <c r="I11" s="301">
        <v>0</v>
      </c>
      <c r="J11" s="269">
        <f t="shared" si="2"/>
        <v>0</v>
      </c>
      <c r="K11" s="311">
        <v>0</v>
      </c>
      <c r="L11" s="301">
        <v>2</v>
      </c>
      <c r="M11" s="269">
        <f t="shared" si="3"/>
        <v>2</v>
      </c>
      <c r="N11" s="311">
        <v>0</v>
      </c>
      <c r="O11" s="301">
        <v>0</v>
      </c>
      <c r="P11" s="266">
        <v>0</v>
      </c>
      <c r="Q11" s="268">
        <f t="shared" si="4"/>
        <v>16</v>
      </c>
      <c r="R11" s="266">
        <f t="shared" si="5"/>
        <v>15</v>
      </c>
      <c r="S11" s="266">
        <f t="shared" si="6"/>
        <v>31</v>
      </c>
    </row>
    <row r="12" spans="1:19" ht="12.75">
      <c r="A12" s="308" t="s">
        <v>193</v>
      </c>
      <c r="B12" s="271">
        <v>8</v>
      </c>
      <c r="C12" s="272">
        <v>6</v>
      </c>
      <c r="D12" s="269">
        <f t="shared" si="0"/>
        <v>14</v>
      </c>
      <c r="E12" s="271">
        <v>23</v>
      </c>
      <c r="F12" s="272">
        <v>13</v>
      </c>
      <c r="G12" s="269">
        <f t="shared" si="1"/>
        <v>36</v>
      </c>
      <c r="H12" s="311">
        <v>0</v>
      </c>
      <c r="I12" s="301">
        <v>0</v>
      </c>
      <c r="J12" s="269">
        <f t="shared" si="2"/>
        <v>0</v>
      </c>
      <c r="K12" s="311">
        <v>0</v>
      </c>
      <c r="L12" s="301">
        <v>3</v>
      </c>
      <c r="M12" s="269">
        <f t="shared" si="3"/>
        <v>3</v>
      </c>
      <c r="N12" s="311">
        <v>0</v>
      </c>
      <c r="O12" s="301">
        <v>0</v>
      </c>
      <c r="P12" s="266">
        <v>0</v>
      </c>
      <c r="Q12" s="268">
        <f t="shared" si="4"/>
        <v>31</v>
      </c>
      <c r="R12" s="266">
        <f t="shared" si="5"/>
        <v>22</v>
      </c>
      <c r="S12" s="266">
        <f t="shared" si="6"/>
        <v>53</v>
      </c>
    </row>
    <row r="13" spans="1:19" ht="12.75">
      <c r="A13" s="308" t="s">
        <v>334</v>
      </c>
      <c r="B13" s="271">
        <v>15</v>
      </c>
      <c r="C13" s="272">
        <v>24</v>
      </c>
      <c r="D13" s="269">
        <f t="shared" si="0"/>
        <v>39</v>
      </c>
      <c r="E13" s="271">
        <v>26</v>
      </c>
      <c r="F13" s="272">
        <v>23</v>
      </c>
      <c r="G13" s="269">
        <f t="shared" si="1"/>
        <v>49</v>
      </c>
      <c r="H13" s="311">
        <v>0</v>
      </c>
      <c r="I13" s="301">
        <v>0</v>
      </c>
      <c r="J13" s="269">
        <f t="shared" si="2"/>
        <v>0</v>
      </c>
      <c r="K13" s="311">
        <v>2</v>
      </c>
      <c r="L13" s="301">
        <v>0</v>
      </c>
      <c r="M13" s="269">
        <f t="shared" si="3"/>
        <v>2</v>
      </c>
      <c r="N13" s="311">
        <v>0</v>
      </c>
      <c r="O13" s="301">
        <v>0</v>
      </c>
      <c r="P13" s="266">
        <v>0</v>
      </c>
      <c r="Q13" s="268">
        <f t="shared" si="4"/>
        <v>43</v>
      </c>
      <c r="R13" s="266">
        <f t="shared" si="5"/>
        <v>47</v>
      </c>
      <c r="S13" s="266">
        <f t="shared" si="6"/>
        <v>90</v>
      </c>
    </row>
    <row r="14" spans="1:19" ht="12.75">
      <c r="A14" s="308" t="s">
        <v>162</v>
      </c>
      <c r="B14" s="271">
        <v>21</v>
      </c>
      <c r="C14" s="272">
        <v>16</v>
      </c>
      <c r="D14" s="269">
        <f t="shared" si="0"/>
        <v>37</v>
      </c>
      <c r="E14" s="271">
        <v>50</v>
      </c>
      <c r="F14" s="272">
        <v>39</v>
      </c>
      <c r="G14" s="269">
        <f t="shared" si="1"/>
        <v>89</v>
      </c>
      <c r="H14" s="311">
        <v>0</v>
      </c>
      <c r="I14" s="301">
        <v>0</v>
      </c>
      <c r="J14" s="269">
        <f t="shared" si="2"/>
        <v>0</v>
      </c>
      <c r="K14" s="311">
        <v>4</v>
      </c>
      <c r="L14" s="301">
        <v>0</v>
      </c>
      <c r="M14" s="269">
        <f t="shared" si="3"/>
        <v>4</v>
      </c>
      <c r="N14" s="311">
        <v>0</v>
      </c>
      <c r="O14" s="301">
        <v>0</v>
      </c>
      <c r="P14" s="266">
        <v>0</v>
      </c>
      <c r="Q14" s="268">
        <f t="shared" si="4"/>
        <v>75</v>
      </c>
      <c r="R14" s="266">
        <f t="shared" si="5"/>
        <v>55</v>
      </c>
      <c r="S14" s="266">
        <f t="shared" si="6"/>
        <v>130</v>
      </c>
    </row>
    <row r="15" spans="1:19" ht="12.75">
      <c r="A15" s="308" t="s">
        <v>161</v>
      </c>
      <c r="B15" s="271">
        <v>32</v>
      </c>
      <c r="C15" s="272">
        <v>17</v>
      </c>
      <c r="D15" s="269">
        <f t="shared" si="0"/>
        <v>49</v>
      </c>
      <c r="E15" s="271">
        <v>70</v>
      </c>
      <c r="F15" s="272">
        <v>39</v>
      </c>
      <c r="G15" s="269">
        <f t="shared" si="1"/>
        <v>109</v>
      </c>
      <c r="H15" s="311">
        <v>0</v>
      </c>
      <c r="I15" s="301">
        <v>0</v>
      </c>
      <c r="J15" s="269">
        <f t="shared" si="2"/>
        <v>0</v>
      </c>
      <c r="K15" s="311">
        <v>7</v>
      </c>
      <c r="L15" s="301">
        <v>4</v>
      </c>
      <c r="M15" s="269">
        <f t="shared" si="3"/>
        <v>11</v>
      </c>
      <c r="N15" s="311">
        <v>0</v>
      </c>
      <c r="O15" s="301">
        <v>0</v>
      </c>
      <c r="P15" s="266">
        <v>0</v>
      </c>
      <c r="Q15" s="268">
        <f t="shared" si="4"/>
        <v>109</v>
      </c>
      <c r="R15" s="266">
        <f t="shared" si="5"/>
        <v>60</v>
      </c>
      <c r="S15" s="266">
        <f t="shared" si="6"/>
        <v>169</v>
      </c>
    </row>
    <row r="16" spans="1:19" ht="12.75">
      <c r="A16" s="308" t="s">
        <v>160</v>
      </c>
      <c r="B16" s="271">
        <v>37</v>
      </c>
      <c r="C16" s="272">
        <v>33</v>
      </c>
      <c r="D16" s="269">
        <f t="shared" si="0"/>
        <v>70</v>
      </c>
      <c r="E16" s="271">
        <v>71</v>
      </c>
      <c r="F16" s="272">
        <v>62</v>
      </c>
      <c r="G16" s="269">
        <f t="shared" si="1"/>
        <v>133</v>
      </c>
      <c r="H16" s="311">
        <v>0</v>
      </c>
      <c r="I16" s="301">
        <v>0</v>
      </c>
      <c r="J16" s="269">
        <f t="shared" si="2"/>
        <v>0</v>
      </c>
      <c r="K16" s="311">
        <v>7</v>
      </c>
      <c r="L16" s="301">
        <v>0</v>
      </c>
      <c r="M16" s="269">
        <f t="shared" si="3"/>
        <v>7</v>
      </c>
      <c r="N16" s="311">
        <v>0</v>
      </c>
      <c r="O16" s="301">
        <v>0</v>
      </c>
      <c r="P16" s="266">
        <v>0</v>
      </c>
      <c r="Q16" s="268">
        <f t="shared" si="4"/>
        <v>115</v>
      </c>
      <c r="R16" s="266">
        <f t="shared" si="5"/>
        <v>95</v>
      </c>
      <c r="S16" s="266">
        <f t="shared" si="6"/>
        <v>210</v>
      </c>
    </row>
    <row r="17" spans="1:19" ht="12.75">
      <c r="A17" s="308" t="s">
        <v>159</v>
      </c>
      <c r="B17" s="271">
        <v>41</v>
      </c>
      <c r="C17" s="272">
        <v>26</v>
      </c>
      <c r="D17" s="269">
        <f t="shared" si="0"/>
        <v>67</v>
      </c>
      <c r="E17" s="271">
        <v>108</v>
      </c>
      <c r="F17" s="272">
        <v>62</v>
      </c>
      <c r="G17" s="269">
        <f t="shared" si="1"/>
        <v>170</v>
      </c>
      <c r="H17" s="311">
        <v>0</v>
      </c>
      <c r="I17" s="301">
        <v>0</v>
      </c>
      <c r="J17" s="269">
        <f t="shared" si="2"/>
        <v>0</v>
      </c>
      <c r="K17" s="311">
        <v>5</v>
      </c>
      <c r="L17" s="301">
        <v>3</v>
      </c>
      <c r="M17" s="269">
        <f t="shared" si="3"/>
        <v>8</v>
      </c>
      <c r="N17" s="311">
        <v>0</v>
      </c>
      <c r="O17" s="301">
        <v>0</v>
      </c>
      <c r="P17" s="266">
        <v>0</v>
      </c>
      <c r="Q17" s="268">
        <f t="shared" si="4"/>
        <v>154</v>
      </c>
      <c r="R17" s="266">
        <f t="shared" si="5"/>
        <v>91</v>
      </c>
      <c r="S17" s="266">
        <f t="shared" si="6"/>
        <v>245</v>
      </c>
    </row>
    <row r="18" spans="1:19" ht="12.75">
      <c r="A18" s="308" t="s">
        <v>158</v>
      </c>
      <c r="B18" s="271">
        <v>45</v>
      </c>
      <c r="C18" s="272">
        <v>28</v>
      </c>
      <c r="D18" s="269">
        <f t="shared" si="0"/>
        <v>73</v>
      </c>
      <c r="E18" s="271">
        <v>132</v>
      </c>
      <c r="F18" s="272">
        <v>97</v>
      </c>
      <c r="G18" s="269">
        <f t="shared" si="1"/>
        <v>229</v>
      </c>
      <c r="H18" s="311">
        <v>0</v>
      </c>
      <c r="I18" s="301">
        <v>0</v>
      </c>
      <c r="J18" s="269">
        <f t="shared" si="2"/>
        <v>0</v>
      </c>
      <c r="K18" s="311">
        <v>8</v>
      </c>
      <c r="L18" s="301">
        <v>4</v>
      </c>
      <c r="M18" s="269">
        <f t="shared" si="3"/>
        <v>12</v>
      </c>
      <c r="N18" s="311">
        <v>0</v>
      </c>
      <c r="O18" s="301">
        <v>0</v>
      </c>
      <c r="P18" s="266">
        <v>0</v>
      </c>
      <c r="Q18" s="268">
        <f t="shared" si="4"/>
        <v>185</v>
      </c>
      <c r="R18" s="266">
        <f t="shared" si="5"/>
        <v>129</v>
      </c>
      <c r="S18" s="266">
        <f t="shared" si="6"/>
        <v>314</v>
      </c>
    </row>
    <row r="19" spans="1:19" ht="12.75">
      <c r="A19" s="308" t="s">
        <v>335</v>
      </c>
      <c r="B19" s="271">
        <v>85</v>
      </c>
      <c r="C19" s="272">
        <v>71</v>
      </c>
      <c r="D19" s="269">
        <f t="shared" si="0"/>
        <v>156</v>
      </c>
      <c r="E19" s="271">
        <v>387</v>
      </c>
      <c r="F19" s="272">
        <v>328</v>
      </c>
      <c r="G19" s="269">
        <f t="shared" si="1"/>
        <v>715</v>
      </c>
      <c r="H19" s="311">
        <v>3</v>
      </c>
      <c r="I19" s="301">
        <v>0</v>
      </c>
      <c r="J19" s="269">
        <f t="shared" si="2"/>
        <v>3</v>
      </c>
      <c r="K19" s="311">
        <v>13</v>
      </c>
      <c r="L19" s="301">
        <v>3</v>
      </c>
      <c r="M19" s="269">
        <f t="shared" si="3"/>
        <v>16</v>
      </c>
      <c r="N19" s="311">
        <v>0</v>
      </c>
      <c r="O19" s="301">
        <v>0</v>
      </c>
      <c r="P19" s="266">
        <v>0</v>
      </c>
      <c r="Q19" s="268">
        <f t="shared" si="4"/>
        <v>488</v>
      </c>
      <c r="R19" s="266">
        <f t="shared" si="5"/>
        <v>402</v>
      </c>
      <c r="S19" s="266">
        <f t="shared" si="6"/>
        <v>890</v>
      </c>
    </row>
    <row r="20" spans="1:19" ht="12.75">
      <c r="A20" s="308" t="s">
        <v>346</v>
      </c>
      <c r="B20" s="311">
        <v>124</v>
      </c>
      <c r="C20" s="301">
        <v>94</v>
      </c>
      <c r="D20" s="266">
        <f t="shared" si="0"/>
        <v>218</v>
      </c>
      <c r="E20" s="271">
        <v>489</v>
      </c>
      <c r="F20" s="301">
        <v>393</v>
      </c>
      <c r="G20" s="266">
        <f t="shared" si="1"/>
        <v>882</v>
      </c>
      <c r="H20" s="311">
        <v>4</v>
      </c>
      <c r="I20" s="301">
        <v>0</v>
      </c>
      <c r="J20" s="266">
        <f t="shared" si="2"/>
        <v>4</v>
      </c>
      <c r="K20" s="311">
        <v>5</v>
      </c>
      <c r="L20" s="301">
        <v>2</v>
      </c>
      <c r="M20" s="266">
        <f t="shared" si="3"/>
        <v>7</v>
      </c>
      <c r="N20" s="311">
        <v>0</v>
      </c>
      <c r="O20" s="301">
        <v>0</v>
      </c>
      <c r="P20" s="266">
        <v>0</v>
      </c>
      <c r="Q20" s="268">
        <f t="shared" si="4"/>
        <v>622</v>
      </c>
      <c r="R20" s="266">
        <f t="shared" si="5"/>
        <v>489</v>
      </c>
      <c r="S20" s="266">
        <f t="shared" si="6"/>
        <v>1111</v>
      </c>
    </row>
    <row r="21" spans="1:19" ht="12.75">
      <c r="A21" s="308" t="s">
        <v>347</v>
      </c>
      <c r="B21" s="311">
        <v>153</v>
      </c>
      <c r="C21" s="301">
        <v>114</v>
      </c>
      <c r="D21" s="266">
        <f t="shared" si="0"/>
        <v>267</v>
      </c>
      <c r="E21" s="271">
        <v>563</v>
      </c>
      <c r="F21" s="301">
        <v>477</v>
      </c>
      <c r="G21" s="266">
        <f t="shared" si="1"/>
        <v>1040</v>
      </c>
      <c r="H21" s="311">
        <v>7</v>
      </c>
      <c r="I21" s="301">
        <v>0</v>
      </c>
      <c r="J21" s="266">
        <f t="shared" si="2"/>
        <v>7</v>
      </c>
      <c r="K21" s="311">
        <v>5</v>
      </c>
      <c r="L21" s="301">
        <v>1</v>
      </c>
      <c r="M21" s="266">
        <f t="shared" si="3"/>
        <v>6</v>
      </c>
      <c r="N21" s="311">
        <v>0</v>
      </c>
      <c r="O21" s="301">
        <v>0</v>
      </c>
      <c r="P21" s="266">
        <v>0</v>
      </c>
      <c r="Q21" s="268">
        <f t="shared" si="4"/>
        <v>728</v>
      </c>
      <c r="R21" s="266">
        <f t="shared" si="5"/>
        <v>592</v>
      </c>
      <c r="S21" s="266">
        <f t="shared" si="6"/>
        <v>1320</v>
      </c>
    </row>
    <row r="22" spans="1:19" ht="12.75">
      <c r="A22" s="308" t="s">
        <v>348</v>
      </c>
      <c r="B22" s="311">
        <v>190</v>
      </c>
      <c r="C22" s="301">
        <v>141</v>
      </c>
      <c r="D22" s="266">
        <f t="shared" si="0"/>
        <v>331</v>
      </c>
      <c r="E22" s="271">
        <v>654</v>
      </c>
      <c r="F22" s="301">
        <v>540</v>
      </c>
      <c r="G22" s="266">
        <f t="shared" si="1"/>
        <v>1194</v>
      </c>
      <c r="H22" s="311">
        <v>4</v>
      </c>
      <c r="I22" s="301">
        <v>2</v>
      </c>
      <c r="J22" s="266">
        <f t="shared" si="2"/>
        <v>6</v>
      </c>
      <c r="K22" s="311">
        <v>3</v>
      </c>
      <c r="L22" s="301">
        <v>4</v>
      </c>
      <c r="M22" s="266">
        <f t="shared" si="3"/>
        <v>7</v>
      </c>
      <c r="N22" s="311">
        <v>0</v>
      </c>
      <c r="O22" s="301">
        <v>0</v>
      </c>
      <c r="P22" s="266">
        <v>0</v>
      </c>
      <c r="Q22" s="268">
        <f t="shared" si="4"/>
        <v>851</v>
      </c>
      <c r="R22" s="266">
        <f t="shared" si="5"/>
        <v>687</v>
      </c>
      <c r="S22" s="266">
        <f t="shared" si="6"/>
        <v>1538</v>
      </c>
    </row>
    <row r="23" spans="1:19" ht="12.75">
      <c r="A23" s="308" t="s">
        <v>349</v>
      </c>
      <c r="B23" s="311">
        <v>193</v>
      </c>
      <c r="C23" s="301">
        <v>128</v>
      </c>
      <c r="D23" s="266">
        <f t="shared" si="0"/>
        <v>321</v>
      </c>
      <c r="E23" s="271">
        <v>651</v>
      </c>
      <c r="F23" s="301">
        <v>566</v>
      </c>
      <c r="G23" s="266">
        <f t="shared" si="1"/>
        <v>1217</v>
      </c>
      <c r="H23" s="311">
        <v>6</v>
      </c>
      <c r="I23" s="301">
        <v>0</v>
      </c>
      <c r="J23" s="266">
        <f t="shared" si="2"/>
        <v>6</v>
      </c>
      <c r="K23" s="311">
        <v>2</v>
      </c>
      <c r="L23" s="301">
        <v>1</v>
      </c>
      <c r="M23" s="266">
        <f t="shared" si="3"/>
        <v>3</v>
      </c>
      <c r="N23" s="311">
        <v>0</v>
      </c>
      <c r="O23" s="301">
        <v>0</v>
      </c>
      <c r="P23" s="266">
        <v>0</v>
      </c>
      <c r="Q23" s="268">
        <f t="shared" si="4"/>
        <v>852</v>
      </c>
      <c r="R23" s="266">
        <f t="shared" si="5"/>
        <v>695</v>
      </c>
      <c r="S23" s="266">
        <f t="shared" si="6"/>
        <v>1547</v>
      </c>
    </row>
    <row r="24" spans="1:19" ht="12.75">
      <c r="A24" s="308" t="s">
        <v>350</v>
      </c>
      <c r="B24" s="311">
        <v>189</v>
      </c>
      <c r="C24" s="301">
        <v>99</v>
      </c>
      <c r="D24" s="266">
        <f t="shared" si="0"/>
        <v>288</v>
      </c>
      <c r="E24" s="271">
        <v>576</v>
      </c>
      <c r="F24" s="301">
        <v>513</v>
      </c>
      <c r="G24" s="266">
        <f t="shared" si="1"/>
        <v>1089</v>
      </c>
      <c r="H24" s="311">
        <v>9</v>
      </c>
      <c r="I24" s="301">
        <v>3</v>
      </c>
      <c r="J24" s="266">
        <f t="shared" si="2"/>
        <v>12</v>
      </c>
      <c r="K24" s="311">
        <v>2</v>
      </c>
      <c r="L24" s="301">
        <v>5</v>
      </c>
      <c r="M24" s="266">
        <f t="shared" si="3"/>
        <v>7</v>
      </c>
      <c r="N24" s="311">
        <v>0</v>
      </c>
      <c r="O24" s="301">
        <v>0</v>
      </c>
      <c r="P24" s="266">
        <v>0</v>
      </c>
      <c r="Q24" s="268">
        <f t="shared" si="4"/>
        <v>776</v>
      </c>
      <c r="R24" s="266">
        <f t="shared" si="5"/>
        <v>620</v>
      </c>
      <c r="S24" s="266">
        <f t="shared" si="6"/>
        <v>1396</v>
      </c>
    </row>
    <row r="25" spans="1:19" ht="12.75">
      <c r="A25" s="308" t="s">
        <v>351</v>
      </c>
      <c r="B25" s="311">
        <v>95</v>
      </c>
      <c r="C25" s="301">
        <v>57</v>
      </c>
      <c r="D25" s="266">
        <f t="shared" si="0"/>
        <v>152</v>
      </c>
      <c r="E25" s="271">
        <v>261</v>
      </c>
      <c r="F25" s="301">
        <v>174</v>
      </c>
      <c r="G25" s="266">
        <f t="shared" si="1"/>
        <v>435</v>
      </c>
      <c r="H25" s="311">
        <v>8</v>
      </c>
      <c r="I25" s="301">
        <v>3</v>
      </c>
      <c r="J25" s="266">
        <f t="shared" si="2"/>
        <v>11</v>
      </c>
      <c r="K25" s="311">
        <v>0</v>
      </c>
      <c r="L25" s="301">
        <v>0</v>
      </c>
      <c r="M25" s="266">
        <f t="shared" si="3"/>
        <v>0</v>
      </c>
      <c r="N25" s="311">
        <v>0</v>
      </c>
      <c r="O25" s="301">
        <v>0</v>
      </c>
      <c r="P25" s="266">
        <v>0</v>
      </c>
      <c r="Q25" s="268">
        <f t="shared" si="4"/>
        <v>364</v>
      </c>
      <c r="R25" s="266">
        <f t="shared" si="5"/>
        <v>234</v>
      </c>
      <c r="S25" s="266">
        <f t="shared" si="6"/>
        <v>598</v>
      </c>
    </row>
    <row r="26" spans="1:19" ht="12.75">
      <c r="A26" s="308" t="s">
        <v>352</v>
      </c>
      <c r="B26" s="311">
        <v>41</v>
      </c>
      <c r="C26" s="301">
        <v>26</v>
      </c>
      <c r="D26" s="266">
        <f t="shared" si="0"/>
        <v>67</v>
      </c>
      <c r="E26" s="271">
        <v>82</v>
      </c>
      <c r="F26" s="301">
        <v>77</v>
      </c>
      <c r="G26" s="266">
        <f t="shared" si="1"/>
        <v>159</v>
      </c>
      <c r="H26" s="311">
        <v>1</v>
      </c>
      <c r="I26" s="301">
        <v>3</v>
      </c>
      <c r="J26" s="266">
        <f t="shared" si="2"/>
        <v>4</v>
      </c>
      <c r="K26" s="311">
        <v>0</v>
      </c>
      <c r="L26" s="301">
        <v>0</v>
      </c>
      <c r="M26" s="266">
        <f t="shared" si="3"/>
        <v>0</v>
      </c>
      <c r="N26" s="311">
        <v>0</v>
      </c>
      <c r="O26" s="301">
        <v>0</v>
      </c>
      <c r="P26" s="266">
        <v>0</v>
      </c>
      <c r="Q26" s="268">
        <f t="shared" si="4"/>
        <v>124</v>
      </c>
      <c r="R26" s="266">
        <f t="shared" si="5"/>
        <v>106</v>
      </c>
      <c r="S26" s="266">
        <f t="shared" si="6"/>
        <v>230</v>
      </c>
    </row>
    <row r="27" spans="1:19" ht="12.75">
      <c r="A27" s="308" t="s">
        <v>353</v>
      </c>
      <c r="B27" s="311">
        <v>12</v>
      </c>
      <c r="C27" s="301">
        <v>16</v>
      </c>
      <c r="D27" s="266">
        <f t="shared" si="0"/>
        <v>28</v>
      </c>
      <c r="E27" s="271">
        <v>20</v>
      </c>
      <c r="F27" s="301">
        <v>54</v>
      </c>
      <c r="G27" s="266">
        <f t="shared" si="1"/>
        <v>74</v>
      </c>
      <c r="H27" s="311">
        <v>2</v>
      </c>
      <c r="I27" s="301">
        <v>8</v>
      </c>
      <c r="J27" s="266">
        <f t="shared" si="2"/>
        <v>10</v>
      </c>
      <c r="K27" s="311">
        <v>0</v>
      </c>
      <c r="L27" s="301">
        <v>0</v>
      </c>
      <c r="M27" s="266">
        <f t="shared" si="3"/>
        <v>0</v>
      </c>
      <c r="N27" s="311">
        <v>0</v>
      </c>
      <c r="O27" s="301">
        <v>0</v>
      </c>
      <c r="P27" s="266">
        <v>0</v>
      </c>
      <c r="Q27" s="268">
        <f t="shared" si="4"/>
        <v>34</v>
      </c>
      <c r="R27" s="266">
        <f t="shared" si="5"/>
        <v>78</v>
      </c>
      <c r="S27" s="266">
        <f t="shared" si="6"/>
        <v>112</v>
      </c>
    </row>
    <row r="28" spans="1:19" ht="12.75">
      <c r="A28" s="308" t="s">
        <v>354</v>
      </c>
      <c r="B28" s="311">
        <v>3</v>
      </c>
      <c r="C28" s="301">
        <v>7</v>
      </c>
      <c r="D28" s="266">
        <f t="shared" si="0"/>
        <v>10</v>
      </c>
      <c r="E28" s="271">
        <v>6</v>
      </c>
      <c r="F28" s="301">
        <v>30</v>
      </c>
      <c r="G28" s="266">
        <f t="shared" si="1"/>
        <v>36</v>
      </c>
      <c r="H28" s="311">
        <v>0</v>
      </c>
      <c r="I28" s="301">
        <v>5</v>
      </c>
      <c r="J28" s="266">
        <f t="shared" si="2"/>
        <v>5</v>
      </c>
      <c r="K28" s="311">
        <v>0</v>
      </c>
      <c r="L28" s="301">
        <v>0</v>
      </c>
      <c r="M28" s="266">
        <f t="shared" si="3"/>
        <v>0</v>
      </c>
      <c r="N28" s="311">
        <v>0</v>
      </c>
      <c r="O28" s="301">
        <v>0</v>
      </c>
      <c r="P28" s="266">
        <v>0</v>
      </c>
      <c r="Q28" s="268">
        <f t="shared" si="4"/>
        <v>9</v>
      </c>
      <c r="R28" s="266">
        <f t="shared" si="5"/>
        <v>42</v>
      </c>
      <c r="S28" s="266">
        <f t="shared" si="6"/>
        <v>51</v>
      </c>
    </row>
    <row r="29" spans="1:19" ht="12.75">
      <c r="A29" s="308" t="s">
        <v>355</v>
      </c>
      <c r="B29" s="311">
        <v>1</v>
      </c>
      <c r="C29" s="301">
        <v>2</v>
      </c>
      <c r="D29" s="266">
        <f t="shared" si="0"/>
        <v>3</v>
      </c>
      <c r="E29" s="271">
        <v>2</v>
      </c>
      <c r="F29" s="301">
        <v>17</v>
      </c>
      <c r="G29" s="266">
        <f t="shared" si="1"/>
        <v>19</v>
      </c>
      <c r="H29" s="311">
        <v>0</v>
      </c>
      <c r="I29" s="301">
        <v>2</v>
      </c>
      <c r="J29" s="266">
        <f t="shared" si="2"/>
        <v>2</v>
      </c>
      <c r="K29" s="311">
        <v>0</v>
      </c>
      <c r="L29" s="301">
        <v>0</v>
      </c>
      <c r="M29" s="266">
        <f t="shared" si="3"/>
        <v>0</v>
      </c>
      <c r="N29" s="311">
        <v>0</v>
      </c>
      <c r="O29" s="301">
        <v>0</v>
      </c>
      <c r="P29" s="266">
        <v>0</v>
      </c>
      <c r="Q29" s="268">
        <f t="shared" si="4"/>
        <v>3</v>
      </c>
      <c r="R29" s="266">
        <f t="shared" si="5"/>
        <v>21</v>
      </c>
      <c r="S29" s="266">
        <f t="shared" si="6"/>
        <v>24</v>
      </c>
    </row>
    <row r="30" spans="1:19" ht="12.75">
      <c r="A30" s="308" t="s">
        <v>356</v>
      </c>
      <c r="B30" s="311">
        <v>1</v>
      </c>
      <c r="C30" s="301">
        <v>2</v>
      </c>
      <c r="D30" s="266">
        <f t="shared" si="0"/>
        <v>3</v>
      </c>
      <c r="E30" s="271">
        <v>2</v>
      </c>
      <c r="F30" s="301">
        <v>6</v>
      </c>
      <c r="G30" s="266">
        <f t="shared" si="1"/>
        <v>8</v>
      </c>
      <c r="H30" s="311">
        <v>0</v>
      </c>
      <c r="I30" s="301">
        <v>3</v>
      </c>
      <c r="J30" s="266">
        <f t="shared" si="2"/>
        <v>3</v>
      </c>
      <c r="K30" s="311">
        <v>0</v>
      </c>
      <c r="L30" s="301">
        <v>0</v>
      </c>
      <c r="M30" s="266">
        <f t="shared" si="3"/>
        <v>0</v>
      </c>
      <c r="N30" s="311">
        <v>0</v>
      </c>
      <c r="O30" s="301">
        <v>0</v>
      </c>
      <c r="P30" s="266">
        <v>0</v>
      </c>
      <c r="Q30" s="268">
        <f t="shared" si="4"/>
        <v>3</v>
      </c>
      <c r="R30" s="266">
        <f t="shared" si="5"/>
        <v>11</v>
      </c>
      <c r="S30" s="266">
        <f t="shared" si="6"/>
        <v>14</v>
      </c>
    </row>
    <row r="31" spans="1:19" ht="12.75">
      <c r="A31" s="308" t="s">
        <v>357</v>
      </c>
      <c r="B31" s="311">
        <v>1</v>
      </c>
      <c r="C31" s="301">
        <v>0</v>
      </c>
      <c r="D31" s="266">
        <f t="shared" si="0"/>
        <v>1</v>
      </c>
      <c r="E31" s="271">
        <v>0</v>
      </c>
      <c r="F31" s="301">
        <v>0</v>
      </c>
      <c r="G31" s="266">
        <f t="shared" si="1"/>
        <v>0</v>
      </c>
      <c r="H31" s="311">
        <v>0</v>
      </c>
      <c r="I31" s="301">
        <v>2</v>
      </c>
      <c r="J31" s="266">
        <f t="shared" si="2"/>
        <v>2</v>
      </c>
      <c r="K31" s="311">
        <v>0</v>
      </c>
      <c r="L31" s="301">
        <v>0</v>
      </c>
      <c r="M31" s="266">
        <f t="shared" si="3"/>
        <v>0</v>
      </c>
      <c r="N31" s="311">
        <v>0</v>
      </c>
      <c r="O31" s="301">
        <v>0</v>
      </c>
      <c r="P31" s="266">
        <v>0</v>
      </c>
      <c r="Q31" s="268">
        <f t="shared" si="4"/>
        <v>1</v>
      </c>
      <c r="R31" s="266">
        <f t="shared" si="5"/>
        <v>2</v>
      </c>
      <c r="S31" s="266">
        <f t="shared" si="6"/>
        <v>3</v>
      </c>
    </row>
    <row r="32" spans="1:19" ht="12.75">
      <c r="A32" s="308" t="s">
        <v>358</v>
      </c>
      <c r="B32" s="311">
        <v>0</v>
      </c>
      <c r="C32" s="301">
        <v>1</v>
      </c>
      <c r="D32" s="266">
        <f t="shared" si="0"/>
        <v>1</v>
      </c>
      <c r="E32" s="271">
        <v>0</v>
      </c>
      <c r="F32" s="301">
        <v>1</v>
      </c>
      <c r="G32" s="266">
        <f t="shared" si="1"/>
        <v>1</v>
      </c>
      <c r="H32" s="311">
        <v>0</v>
      </c>
      <c r="I32" s="301">
        <v>0</v>
      </c>
      <c r="J32" s="266">
        <f t="shared" si="2"/>
        <v>0</v>
      </c>
      <c r="K32" s="311">
        <v>0</v>
      </c>
      <c r="L32" s="301">
        <v>0</v>
      </c>
      <c r="M32" s="266">
        <f t="shared" si="3"/>
        <v>0</v>
      </c>
      <c r="N32" s="311">
        <v>0</v>
      </c>
      <c r="O32" s="301">
        <v>0</v>
      </c>
      <c r="P32" s="266">
        <v>0</v>
      </c>
      <c r="Q32" s="268">
        <f t="shared" si="4"/>
        <v>0</v>
      </c>
      <c r="R32" s="266">
        <f t="shared" si="5"/>
        <v>2</v>
      </c>
      <c r="S32" s="266">
        <f t="shared" si="6"/>
        <v>2</v>
      </c>
    </row>
    <row r="33" spans="1:19" ht="12.75">
      <c r="A33" s="308" t="s">
        <v>359</v>
      </c>
      <c r="B33" s="311">
        <v>0</v>
      </c>
      <c r="C33" s="301">
        <v>1</v>
      </c>
      <c r="D33" s="266">
        <f t="shared" si="0"/>
        <v>1</v>
      </c>
      <c r="E33" s="271">
        <v>0</v>
      </c>
      <c r="F33" s="301">
        <v>0</v>
      </c>
      <c r="G33" s="266">
        <f t="shared" si="1"/>
        <v>0</v>
      </c>
      <c r="H33" s="311">
        <v>0</v>
      </c>
      <c r="I33" s="301">
        <v>0</v>
      </c>
      <c r="J33" s="266">
        <f t="shared" si="2"/>
        <v>0</v>
      </c>
      <c r="K33" s="311">
        <v>0</v>
      </c>
      <c r="L33" s="301">
        <v>0</v>
      </c>
      <c r="M33" s="266">
        <f t="shared" si="3"/>
        <v>0</v>
      </c>
      <c r="N33" s="311">
        <v>0</v>
      </c>
      <c r="O33" s="301">
        <v>0</v>
      </c>
      <c r="P33" s="266">
        <v>0</v>
      </c>
      <c r="Q33" s="268">
        <f t="shared" si="4"/>
        <v>0</v>
      </c>
      <c r="R33" s="266">
        <f t="shared" si="5"/>
        <v>1</v>
      </c>
      <c r="S33" s="266">
        <f t="shared" si="6"/>
        <v>1</v>
      </c>
    </row>
    <row r="34" spans="1:19" ht="12.75">
      <c r="A34" s="308" t="s">
        <v>360</v>
      </c>
      <c r="B34" s="311">
        <v>1</v>
      </c>
      <c r="C34" s="301">
        <v>0</v>
      </c>
      <c r="D34" s="266">
        <f t="shared" si="0"/>
        <v>1</v>
      </c>
      <c r="E34" s="271">
        <v>0</v>
      </c>
      <c r="F34" s="301">
        <v>1</v>
      </c>
      <c r="G34" s="266">
        <f t="shared" si="1"/>
        <v>1</v>
      </c>
      <c r="H34" s="311">
        <v>0</v>
      </c>
      <c r="I34" s="301">
        <v>0</v>
      </c>
      <c r="J34" s="266">
        <f t="shared" si="2"/>
        <v>0</v>
      </c>
      <c r="K34" s="311">
        <v>0</v>
      </c>
      <c r="L34" s="301">
        <v>0</v>
      </c>
      <c r="M34" s="266">
        <f t="shared" si="3"/>
        <v>0</v>
      </c>
      <c r="N34" s="311">
        <v>0</v>
      </c>
      <c r="O34" s="301">
        <v>0</v>
      </c>
      <c r="P34" s="266">
        <v>0</v>
      </c>
      <c r="Q34" s="268">
        <f t="shared" si="4"/>
        <v>1</v>
      </c>
      <c r="R34" s="266">
        <f t="shared" si="5"/>
        <v>1</v>
      </c>
      <c r="S34" s="266">
        <f t="shared" si="6"/>
        <v>2</v>
      </c>
    </row>
    <row r="35" spans="1:19" ht="12.75">
      <c r="A35" s="308" t="s">
        <v>361</v>
      </c>
      <c r="B35" s="311">
        <v>0</v>
      </c>
      <c r="C35" s="301">
        <v>1</v>
      </c>
      <c r="D35" s="266">
        <f t="shared" si="0"/>
        <v>1</v>
      </c>
      <c r="E35" s="271">
        <v>0</v>
      </c>
      <c r="F35" s="301">
        <v>0</v>
      </c>
      <c r="G35" s="266">
        <f t="shared" si="1"/>
        <v>0</v>
      </c>
      <c r="H35" s="311">
        <v>0</v>
      </c>
      <c r="I35" s="301">
        <v>0</v>
      </c>
      <c r="J35" s="266">
        <f t="shared" si="2"/>
        <v>0</v>
      </c>
      <c r="K35" s="311">
        <v>0</v>
      </c>
      <c r="L35" s="301">
        <v>0</v>
      </c>
      <c r="M35" s="266">
        <f t="shared" si="3"/>
        <v>0</v>
      </c>
      <c r="N35" s="311">
        <v>0</v>
      </c>
      <c r="O35" s="301">
        <v>0</v>
      </c>
      <c r="P35" s="266">
        <v>0</v>
      </c>
      <c r="Q35" s="268">
        <f t="shared" si="4"/>
        <v>0</v>
      </c>
      <c r="R35" s="266">
        <f t="shared" si="5"/>
        <v>1</v>
      </c>
      <c r="S35" s="266">
        <f t="shared" si="6"/>
        <v>1</v>
      </c>
    </row>
    <row r="36" spans="1:19" ht="12.75">
      <c r="A36" s="308" t="s">
        <v>362</v>
      </c>
      <c r="B36" s="311">
        <v>0</v>
      </c>
      <c r="C36" s="301">
        <v>0</v>
      </c>
      <c r="D36" s="266">
        <f t="shared" si="0"/>
        <v>0</v>
      </c>
      <c r="E36" s="271">
        <v>0</v>
      </c>
      <c r="F36" s="301">
        <v>1</v>
      </c>
      <c r="G36" s="266">
        <f t="shared" si="1"/>
        <v>1</v>
      </c>
      <c r="H36" s="311">
        <v>0</v>
      </c>
      <c r="I36" s="301">
        <v>0</v>
      </c>
      <c r="J36" s="266">
        <f t="shared" si="2"/>
        <v>0</v>
      </c>
      <c r="K36" s="311">
        <v>0</v>
      </c>
      <c r="L36" s="301">
        <v>0</v>
      </c>
      <c r="M36" s="266">
        <f t="shared" si="3"/>
        <v>0</v>
      </c>
      <c r="N36" s="311">
        <v>0</v>
      </c>
      <c r="O36" s="301">
        <v>0</v>
      </c>
      <c r="P36" s="266">
        <v>0</v>
      </c>
      <c r="Q36" s="268">
        <f t="shared" si="4"/>
        <v>0</v>
      </c>
      <c r="R36" s="266">
        <f t="shared" si="5"/>
        <v>1</v>
      </c>
      <c r="S36" s="266">
        <f t="shared" si="6"/>
        <v>1</v>
      </c>
    </row>
    <row r="37" spans="1:19" ht="12.75">
      <c r="A37" s="308" t="s">
        <v>363</v>
      </c>
      <c r="B37" s="311">
        <v>0</v>
      </c>
      <c r="C37" s="301">
        <v>0</v>
      </c>
      <c r="D37" s="266">
        <f t="shared" si="0"/>
        <v>0</v>
      </c>
      <c r="E37" s="271">
        <v>0</v>
      </c>
      <c r="F37" s="301">
        <v>0</v>
      </c>
      <c r="G37" s="266">
        <f t="shared" si="1"/>
        <v>0</v>
      </c>
      <c r="H37" s="311">
        <v>0</v>
      </c>
      <c r="I37" s="301">
        <v>1</v>
      </c>
      <c r="J37" s="266">
        <f t="shared" si="2"/>
        <v>1</v>
      </c>
      <c r="K37" s="311">
        <v>0</v>
      </c>
      <c r="L37" s="301">
        <v>0</v>
      </c>
      <c r="M37" s="266">
        <f t="shared" si="3"/>
        <v>0</v>
      </c>
      <c r="N37" s="311">
        <v>0</v>
      </c>
      <c r="O37" s="301">
        <v>0</v>
      </c>
      <c r="P37" s="266">
        <v>0</v>
      </c>
      <c r="Q37" s="268">
        <f t="shared" si="4"/>
        <v>0</v>
      </c>
      <c r="R37" s="266">
        <f t="shared" si="5"/>
        <v>1</v>
      </c>
      <c r="S37" s="266">
        <f t="shared" si="6"/>
        <v>1</v>
      </c>
    </row>
    <row r="38" spans="1:19" ht="12.75">
      <c r="A38" s="308" t="s">
        <v>364</v>
      </c>
      <c r="B38" s="311">
        <v>0</v>
      </c>
      <c r="C38" s="301">
        <v>1</v>
      </c>
      <c r="D38" s="266">
        <f t="shared" si="0"/>
        <v>1</v>
      </c>
      <c r="E38" s="271">
        <v>0</v>
      </c>
      <c r="F38" s="301">
        <v>0</v>
      </c>
      <c r="G38" s="266">
        <f t="shared" si="1"/>
        <v>0</v>
      </c>
      <c r="H38" s="311">
        <v>0</v>
      </c>
      <c r="I38" s="301">
        <v>0</v>
      </c>
      <c r="J38" s="266">
        <f t="shared" si="2"/>
        <v>0</v>
      </c>
      <c r="K38" s="311">
        <v>0</v>
      </c>
      <c r="L38" s="301">
        <v>0</v>
      </c>
      <c r="M38" s="266">
        <f t="shared" si="3"/>
        <v>0</v>
      </c>
      <c r="N38" s="311">
        <v>0</v>
      </c>
      <c r="O38" s="301">
        <v>0</v>
      </c>
      <c r="P38" s="266">
        <v>0</v>
      </c>
      <c r="Q38" s="268">
        <f t="shared" si="4"/>
        <v>0</v>
      </c>
      <c r="R38" s="266">
        <f t="shared" si="5"/>
        <v>1</v>
      </c>
      <c r="S38" s="266">
        <f t="shared" si="6"/>
        <v>1</v>
      </c>
    </row>
    <row r="39" spans="1:19" ht="12.75">
      <c r="A39" s="308" t="s">
        <v>365</v>
      </c>
      <c r="B39" s="311">
        <v>0</v>
      </c>
      <c r="C39" s="301">
        <v>0</v>
      </c>
      <c r="D39" s="266">
        <f t="shared" si="0"/>
        <v>0</v>
      </c>
      <c r="E39" s="271">
        <v>0</v>
      </c>
      <c r="F39" s="301">
        <v>0</v>
      </c>
      <c r="G39" s="266">
        <f t="shared" si="1"/>
        <v>0</v>
      </c>
      <c r="H39" s="311">
        <v>0</v>
      </c>
      <c r="I39" s="301">
        <v>1</v>
      </c>
      <c r="J39" s="266">
        <f t="shared" si="2"/>
        <v>1</v>
      </c>
      <c r="K39" s="311">
        <v>0</v>
      </c>
      <c r="L39" s="301">
        <v>0</v>
      </c>
      <c r="M39" s="266">
        <f t="shared" si="3"/>
        <v>0</v>
      </c>
      <c r="N39" s="311">
        <v>0</v>
      </c>
      <c r="O39" s="301">
        <v>0</v>
      </c>
      <c r="P39" s="266">
        <v>0</v>
      </c>
      <c r="Q39" s="268">
        <f t="shared" si="4"/>
        <v>0</v>
      </c>
      <c r="R39" s="266">
        <f t="shared" si="5"/>
        <v>1</v>
      </c>
      <c r="S39" s="266">
        <f t="shared" si="6"/>
        <v>1</v>
      </c>
    </row>
    <row r="40" spans="1:19" ht="12.75">
      <c r="A40" s="308" t="s">
        <v>366</v>
      </c>
      <c r="B40" s="311">
        <v>0</v>
      </c>
      <c r="C40" s="301">
        <v>1</v>
      </c>
      <c r="D40" s="266">
        <f t="shared" si="0"/>
        <v>1</v>
      </c>
      <c r="E40" s="271">
        <v>0</v>
      </c>
      <c r="F40" s="301">
        <v>0</v>
      </c>
      <c r="G40" s="266">
        <f t="shared" si="1"/>
        <v>0</v>
      </c>
      <c r="H40" s="311">
        <v>0</v>
      </c>
      <c r="I40" s="301">
        <v>0</v>
      </c>
      <c r="J40" s="266">
        <f t="shared" si="2"/>
        <v>0</v>
      </c>
      <c r="K40" s="311">
        <v>0</v>
      </c>
      <c r="L40" s="301">
        <v>0</v>
      </c>
      <c r="M40" s="266">
        <f t="shared" si="3"/>
        <v>0</v>
      </c>
      <c r="N40" s="311">
        <v>0</v>
      </c>
      <c r="O40" s="301">
        <v>0</v>
      </c>
      <c r="P40" s="266">
        <v>0</v>
      </c>
      <c r="Q40" s="268">
        <f t="shared" si="4"/>
        <v>0</v>
      </c>
      <c r="R40" s="266">
        <f t="shared" si="5"/>
        <v>1</v>
      </c>
      <c r="S40" s="266">
        <f t="shared" si="6"/>
        <v>1</v>
      </c>
    </row>
    <row r="41" spans="1:19" ht="12.75">
      <c r="A41" s="308" t="s">
        <v>367</v>
      </c>
      <c r="B41" s="311">
        <v>1</v>
      </c>
      <c r="C41" s="301">
        <v>0</v>
      </c>
      <c r="D41" s="266">
        <f t="shared" si="0"/>
        <v>1</v>
      </c>
      <c r="E41" s="271">
        <v>0</v>
      </c>
      <c r="F41" s="301">
        <v>0</v>
      </c>
      <c r="G41" s="266">
        <f t="shared" si="1"/>
        <v>0</v>
      </c>
      <c r="H41" s="311">
        <v>0</v>
      </c>
      <c r="I41" s="301">
        <v>0</v>
      </c>
      <c r="J41" s="266">
        <f t="shared" si="2"/>
        <v>0</v>
      </c>
      <c r="K41" s="311">
        <v>0</v>
      </c>
      <c r="L41" s="301">
        <v>0</v>
      </c>
      <c r="M41" s="266">
        <f t="shared" si="3"/>
        <v>0</v>
      </c>
      <c r="N41" s="311">
        <v>0</v>
      </c>
      <c r="O41" s="301">
        <v>0</v>
      </c>
      <c r="P41" s="266">
        <v>0</v>
      </c>
      <c r="Q41" s="268">
        <f t="shared" si="4"/>
        <v>1</v>
      </c>
      <c r="R41" s="266">
        <f t="shared" si="5"/>
        <v>0</v>
      </c>
      <c r="S41" s="266">
        <f t="shared" si="6"/>
        <v>1</v>
      </c>
    </row>
    <row r="42" spans="1:19" ht="12.75">
      <c r="A42" s="308" t="s">
        <v>368</v>
      </c>
      <c r="B42" s="311">
        <v>0</v>
      </c>
      <c r="C42" s="301">
        <v>1</v>
      </c>
      <c r="D42" s="266">
        <f t="shared" si="0"/>
        <v>1</v>
      </c>
      <c r="E42" s="271">
        <v>0</v>
      </c>
      <c r="F42" s="301">
        <v>0</v>
      </c>
      <c r="G42" s="266">
        <f t="shared" si="1"/>
        <v>0</v>
      </c>
      <c r="H42" s="311">
        <v>0</v>
      </c>
      <c r="I42" s="301">
        <v>0</v>
      </c>
      <c r="J42" s="266">
        <f t="shared" si="2"/>
        <v>0</v>
      </c>
      <c r="K42" s="311">
        <v>0</v>
      </c>
      <c r="L42" s="301">
        <v>0</v>
      </c>
      <c r="M42" s="266">
        <f t="shared" si="3"/>
        <v>0</v>
      </c>
      <c r="N42" s="311">
        <v>0</v>
      </c>
      <c r="O42" s="301">
        <v>0</v>
      </c>
      <c r="P42" s="266">
        <v>0</v>
      </c>
      <c r="Q42" s="268">
        <f t="shared" si="4"/>
        <v>0</v>
      </c>
      <c r="R42" s="266">
        <f t="shared" si="5"/>
        <v>1</v>
      </c>
      <c r="S42" s="266">
        <f t="shared" si="6"/>
        <v>1</v>
      </c>
    </row>
    <row r="43" spans="1:19" ht="12.75">
      <c r="A43" s="308" t="s">
        <v>369</v>
      </c>
      <c r="B43" s="311">
        <v>1</v>
      </c>
      <c r="C43" s="301">
        <v>0</v>
      </c>
      <c r="D43" s="266">
        <f t="shared" si="0"/>
        <v>1</v>
      </c>
      <c r="E43" s="271">
        <v>0</v>
      </c>
      <c r="F43" s="301">
        <v>0</v>
      </c>
      <c r="G43" s="266">
        <f t="shared" si="1"/>
        <v>0</v>
      </c>
      <c r="H43" s="311">
        <v>0</v>
      </c>
      <c r="I43" s="301">
        <v>0</v>
      </c>
      <c r="J43" s="266">
        <f t="shared" si="2"/>
        <v>0</v>
      </c>
      <c r="K43" s="311">
        <v>0</v>
      </c>
      <c r="L43" s="301">
        <v>0</v>
      </c>
      <c r="M43" s="266">
        <f t="shared" si="3"/>
        <v>0</v>
      </c>
      <c r="N43" s="311">
        <v>0</v>
      </c>
      <c r="O43" s="301">
        <v>0</v>
      </c>
      <c r="P43" s="266">
        <v>0</v>
      </c>
      <c r="Q43" s="268">
        <f t="shared" si="4"/>
        <v>1</v>
      </c>
      <c r="R43" s="266">
        <f t="shared" si="5"/>
        <v>0</v>
      </c>
      <c r="S43" s="266">
        <f t="shared" si="6"/>
        <v>1</v>
      </c>
    </row>
    <row r="44" spans="1:19" ht="12.75">
      <c r="A44" s="265" t="s">
        <v>11</v>
      </c>
      <c r="B44" s="264">
        <f aca="true" t="shared" si="7" ref="B44:S44">SUM(B9:B43)</f>
        <v>1300</v>
      </c>
      <c r="C44" s="261">
        <f t="shared" si="7"/>
        <v>918</v>
      </c>
      <c r="D44" s="262">
        <f t="shared" si="7"/>
        <v>2218</v>
      </c>
      <c r="E44" s="284">
        <f t="shared" si="7"/>
        <v>4187</v>
      </c>
      <c r="F44" s="261">
        <f t="shared" si="7"/>
        <v>3524</v>
      </c>
      <c r="G44" s="262">
        <f t="shared" si="7"/>
        <v>7711</v>
      </c>
      <c r="H44" s="264">
        <f t="shared" si="7"/>
        <v>44</v>
      </c>
      <c r="I44" s="261">
        <f t="shared" si="7"/>
        <v>33</v>
      </c>
      <c r="J44" s="262">
        <f t="shared" si="7"/>
        <v>77</v>
      </c>
      <c r="K44" s="264">
        <f t="shared" si="7"/>
        <v>64</v>
      </c>
      <c r="L44" s="261">
        <f t="shared" si="7"/>
        <v>33</v>
      </c>
      <c r="M44" s="262">
        <f t="shared" si="7"/>
        <v>97</v>
      </c>
      <c r="N44" s="264">
        <f t="shared" si="7"/>
        <v>0</v>
      </c>
      <c r="O44" s="261">
        <f t="shared" si="7"/>
        <v>0</v>
      </c>
      <c r="P44" s="262">
        <f t="shared" si="7"/>
        <v>0</v>
      </c>
      <c r="Q44" s="263">
        <f t="shared" si="7"/>
        <v>5595</v>
      </c>
      <c r="R44" s="262">
        <f t="shared" si="7"/>
        <v>4508</v>
      </c>
      <c r="S44" s="261">
        <f t="shared" si="7"/>
        <v>10103</v>
      </c>
    </row>
    <row r="45" spans="18:20" ht="12.75">
      <c r="R45" s="259"/>
      <c r="S45" s="259"/>
      <c r="T45" s="259"/>
    </row>
    <row r="46" spans="1:5" ht="17.25">
      <c r="A46" s="310"/>
      <c r="E46" s="309"/>
    </row>
  </sheetData>
  <sheetProtection/>
  <mergeCells count="9">
    <mergeCell ref="A2:S2"/>
    <mergeCell ref="N6:P6"/>
    <mergeCell ref="N7:P7"/>
    <mergeCell ref="A4:S4"/>
    <mergeCell ref="B6:D6"/>
    <mergeCell ref="Q6:S6"/>
    <mergeCell ref="K6:M6"/>
    <mergeCell ref="H6:J6"/>
    <mergeCell ref="E6:G6"/>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5"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76"/>
  <sheetViews>
    <sheetView zoomScalePageLayoutView="0" workbookViewId="0" topLeftCell="A1">
      <selection activeCell="A85" sqref="A85"/>
    </sheetView>
  </sheetViews>
  <sheetFormatPr defaultColWidth="9.140625" defaultRowHeight="12.75"/>
  <cols>
    <col min="1" max="1" width="16.421875" style="300" customWidth="1"/>
    <col min="2" max="23" width="7.00390625" style="317" customWidth="1"/>
    <col min="24" max="24" width="8.421875" style="317" customWidth="1"/>
    <col min="25" max="25" width="7.00390625" style="300" customWidth="1"/>
    <col min="26" max="28" width="7.00390625" style="317" customWidth="1"/>
    <col min="29" max="16384" width="9.140625" style="317" customWidth="1"/>
  </cols>
  <sheetData>
    <row r="1" ht="12.75">
      <c r="A1" s="260" t="str">
        <f>'16_nivover01'!A1</f>
        <v>Schooljaar 2016-2017</v>
      </c>
    </row>
    <row r="2" spans="1:25" ht="12.75">
      <c r="A2" s="593" t="s">
        <v>118</v>
      </c>
      <c r="B2" s="593"/>
      <c r="C2" s="593"/>
      <c r="D2" s="593"/>
      <c r="E2" s="593"/>
      <c r="F2" s="593"/>
      <c r="G2" s="593"/>
      <c r="H2" s="593"/>
      <c r="I2" s="593"/>
      <c r="J2" s="593"/>
      <c r="K2" s="593"/>
      <c r="L2" s="593"/>
      <c r="M2" s="593"/>
      <c r="N2" s="593"/>
      <c r="O2" s="593"/>
      <c r="P2" s="593"/>
      <c r="Q2" s="593"/>
      <c r="R2" s="593"/>
      <c r="S2" s="593"/>
      <c r="T2" s="593"/>
      <c r="U2" s="593"/>
      <c r="V2" s="593"/>
      <c r="W2" s="593"/>
      <c r="X2" s="593"/>
      <c r="Y2" s="593"/>
    </row>
    <row r="3" spans="1:25" ht="12.75">
      <c r="A3" s="297"/>
      <c r="B3" s="297"/>
      <c r="C3" s="297"/>
      <c r="D3" s="297"/>
      <c r="E3" s="297"/>
      <c r="F3" s="297"/>
      <c r="G3" s="297"/>
      <c r="H3" s="297"/>
      <c r="I3" s="297"/>
      <c r="J3" s="297"/>
      <c r="K3" s="297"/>
      <c r="L3" s="297"/>
      <c r="M3" s="297"/>
      <c r="N3" s="297"/>
      <c r="O3" s="297"/>
      <c r="P3" s="297"/>
      <c r="Q3" s="297"/>
      <c r="R3" s="297"/>
      <c r="S3" s="297"/>
      <c r="T3" s="297"/>
      <c r="U3" s="297"/>
      <c r="V3" s="297"/>
      <c r="W3" s="297"/>
      <c r="X3" s="297"/>
      <c r="Y3" s="297"/>
    </row>
    <row r="4" spans="1:25" ht="12.75">
      <c r="A4" s="593" t="s">
        <v>119</v>
      </c>
      <c r="B4" s="593"/>
      <c r="C4" s="593"/>
      <c r="D4" s="593"/>
      <c r="E4" s="593"/>
      <c r="F4" s="593"/>
      <c r="G4" s="593"/>
      <c r="H4" s="593"/>
      <c r="I4" s="593"/>
      <c r="J4" s="593"/>
      <c r="K4" s="593"/>
      <c r="L4" s="593"/>
      <c r="M4" s="593"/>
      <c r="N4" s="593"/>
      <c r="O4" s="593"/>
      <c r="P4" s="593"/>
      <c r="Q4" s="593"/>
      <c r="R4" s="593"/>
      <c r="S4" s="593"/>
      <c r="T4" s="593"/>
      <c r="U4" s="593"/>
      <c r="V4" s="593"/>
      <c r="W4" s="593"/>
      <c r="X4" s="593"/>
      <c r="Y4" s="593"/>
    </row>
    <row r="5" ht="13.5" thickBot="1"/>
    <row r="6" spans="1:25" ht="12.75">
      <c r="A6" s="345"/>
      <c r="B6" s="594" t="s">
        <v>120</v>
      </c>
      <c r="C6" s="595"/>
      <c r="D6" s="595"/>
      <c r="E6" s="595"/>
      <c r="F6" s="595"/>
      <c r="G6" s="600"/>
      <c r="H6" s="594" t="s">
        <v>122</v>
      </c>
      <c r="I6" s="595"/>
      <c r="J6" s="595"/>
      <c r="K6" s="595"/>
      <c r="L6" s="595"/>
      <c r="M6" s="600"/>
      <c r="N6" s="594" t="s">
        <v>121</v>
      </c>
      <c r="O6" s="595"/>
      <c r="P6" s="595"/>
      <c r="Q6" s="595"/>
      <c r="R6" s="595"/>
      <c r="S6" s="600"/>
      <c r="T6" s="594" t="s">
        <v>40</v>
      </c>
      <c r="U6" s="595"/>
      <c r="V6" s="595"/>
      <c r="W6" s="595"/>
      <c r="X6" s="595"/>
      <c r="Y6" s="595"/>
    </row>
    <row r="7" spans="1:25" ht="12.75">
      <c r="A7" s="344"/>
      <c r="B7" s="597" t="s">
        <v>94</v>
      </c>
      <c r="C7" s="598"/>
      <c r="D7" s="598"/>
      <c r="E7" s="598"/>
      <c r="F7" s="599"/>
      <c r="G7" s="343" t="s">
        <v>11</v>
      </c>
      <c r="H7" s="597" t="s">
        <v>94</v>
      </c>
      <c r="I7" s="598"/>
      <c r="J7" s="598"/>
      <c r="K7" s="598"/>
      <c r="L7" s="599"/>
      <c r="M7" s="343" t="s">
        <v>11</v>
      </c>
      <c r="N7" s="597" t="s">
        <v>94</v>
      </c>
      <c r="O7" s="598"/>
      <c r="P7" s="598"/>
      <c r="Q7" s="598"/>
      <c r="R7" s="599"/>
      <c r="S7" s="343" t="s">
        <v>11</v>
      </c>
      <c r="T7" s="597" t="s">
        <v>94</v>
      </c>
      <c r="U7" s="598"/>
      <c r="V7" s="598"/>
      <c r="W7" s="598"/>
      <c r="X7" s="599"/>
      <c r="Y7" s="342" t="s">
        <v>11</v>
      </c>
    </row>
    <row r="8" spans="1:25" s="336" customFormat="1" ht="12.75">
      <c r="A8" s="341" t="s">
        <v>91</v>
      </c>
      <c r="B8" s="339" t="s">
        <v>95</v>
      </c>
      <c r="C8" s="338" t="s">
        <v>96</v>
      </c>
      <c r="D8" s="337" t="s">
        <v>97</v>
      </c>
      <c r="E8" s="337" t="s">
        <v>178</v>
      </c>
      <c r="F8" s="337" t="s">
        <v>98</v>
      </c>
      <c r="G8" s="340"/>
      <c r="H8" s="339" t="s">
        <v>95</v>
      </c>
      <c r="I8" s="338" t="s">
        <v>96</v>
      </c>
      <c r="J8" s="337" t="s">
        <v>97</v>
      </c>
      <c r="K8" s="337" t="s">
        <v>178</v>
      </c>
      <c r="L8" s="337" t="s">
        <v>98</v>
      </c>
      <c r="M8" s="340"/>
      <c r="N8" s="339" t="s">
        <v>95</v>
      </c>
      <c r="O8" s="338" t="s">
        <v>96</v>
      </c>
      <c r="P8" s="337" t="s">
        <v>97</v>
      </c>
      <c r="Q8" s="337" t="s">
        <v>178</v>
      </c>
      <c r="R8" s="337" t="s">
        <v>98</v>
      </c>
      <c r="S8" s="340"/>
      <c r="T8" s="339" t="s">
        <v>95</v>
      </c>
      <c r="U8" s="338" t="s">
        <v>96</v>
      </c>
      <c r="V8" s="337" t="s">
        <v>97</v>
      </c>
      <c r="W8" s="337" t="s">
        <v>178</v>
      </c>
      <c r="X8" s="337" t="s">
        <v>98</v>
      </c>
      <c r="Y8" s="335"/>
    </row>
    <row r="9" spans="1:25" ht="12.75">
      <c r="A9" s="322" t="s">
        <v>99</v>
      </c>
      <c r="B9" s="332">
        <v>4</v>
      </c>
      <c r="C9" s="331">
        <v>510</v>
      </c>
      <c r="D9" s="331">
        <v>2271</v>
      </c>
      <c r="E9" s="331"/>
      <c r="F9" s="331">
        <v>1265</v>
      </c>
      <c r="G9" s="320">
        <v>4050</v>
      </c>
      <c r="H9" s="332">
        <v>38</v>
      </c>
      <c r="I9" s="334">
        <v>1074</v>
      </c>
      <c r="J9" s="334">
        <v>11397</v>
      </c>
      <c r="K9" s="334"/>
      <c r="L9" s="330" t="s">
        <v>123</v>
      </c>
      <c r="M9" s="320">
        <v>12509</v>
      </c>
      <c r="N9" s="332">
        <v>12</v>
      </c>
      <c r="O9" s="334">
        <v>64</v>
      </c>
      <c r="P9" s="334">
        <v>135</v>
      </c>
      <c r="Q9" s="334"/>
      <c r="R9" s="330" t="str">
        <f>"(3)"</f>
        <v>(3)</v>
      </c>
      <c r="S9" s="320">
        <v>211</v>
      </c>
      <c r="T9" s="332">
        <v>54</v>
      </c>
      <c r="U9" s="334">
        <v>1648</v>
      </c>
      <c r="V9" s="334">
        <v>13803</v>
      </c>
      <c r="W9" s="334"/>
      <c r="X9" s="330" t="s">
        <v>145</v>
      </c>
      <c r="Y9" s="332">
        <v>16770</v>
      </c>
    </row>
    <row r="10" spans="1:25" ht="12.75">
      <c r="A10" s="322" t="s">
        <v>100</v>
      </c>
      <c r="B10" s="332">
        <v>10</v>
      </c>
      <c r="C10" s="331">
        <v>513</v>
      </c>
      <c r="D10" s="331">
        <v>2247</v>
      </c>
      <c r="E10" s="331"/>
      <c r="F10" s="331">
        <v>1317</v>
      </c>
      <c r="G10" s="332">
        <v>4087</v>
      </c>
      <c r="H10" s="332">
        <v>59</v>
      </c>
      <c r="I10" s="334">
        <v>1038</v>
      </c>
      <c r="J10" s="334">
        <v>11106</v>
      </c>
      <c r="K10" s="334"/>
      <c r="L10" s="330" t="s">
        <v>123</v>
      </c>
      <c r="M10" s="320">
        <v>12203</v>
      </c>
      <c r="N10" s="332">
        <v>13</v>
      </c>
      <c r="O10" s="334">
        <v>64</v>
      </c>
      <c r="P10" s="334">
        <v>192</v>
      </c>
      <c r="Q10" s="334"/>
      <c r="R10" s="330" t="s">
        <v>123</v>
      </c>
      <c r="S10" s="332">
        <v>269</v>
      </c>
      <c r="T10" s="332">
        <v>82</v>
      </c>
      <c r="U10" s="334">
        <v>1615</v>
      </c>
      <c r="V10" s="334">
        <v>13545</v>
      </c>
      <c r="W10" s="334"/>
      <c r="X10" s="330" t="s">
        <v>146</v>
      </c>
      <c r="Y10" s="332">
        <v>16559</v>
      </c>
    </row>
    <row r="11" spans="1:25" ht="12.75">
      <c r="A11" s="322" t="s">
        <v>101</v>
      </c>
      <c r="B11" s="332">
        <v>14</v>
      </c>
      <c r="C11" s="331">
        <v>486</v>
      </c>
      <c r="D11" s="331">
        <v>2273</v>
      </c>
      <c r="E11" s="331"/>
      <c r="F11" s="331">
        <v>1405</v>
      </c>
      <c r="G11" s="332">
        <v>4178</v>
      </c>
      <c r="H11" s="332">
        <v>49</v>
      </c>
      <c r="I11" s="334">
        <v>892</v>
      </c>
      <c r="J11" s="334">
        <v>10512</v>
      </c>
      <c r="K11" s="334"/>
      <c r="L11" s="330" t="s">
        <v>123</v>
      </c>
      <c r="M11" s="320">
        <v>11453</v>
      </c>
      <c r="N11" s="332">
        <v>8</v>
      </c>
      <c r="O11" s="334">
        <v>65</v>
      </c>
      <c r="P11" s="334">
        <v>184</v>
      </c>
      <c r="Q11" s="334"/>
      <c r="R11" s="330" t="s">
        <v>123</v>
      </c>
      <c r="S11" s="332">
        <v>257</v>
      </c>
      <c r="T11" s="332">
        <v>71</v>
      </c>
      <c r="U11" s="334">
        <v>1443</v>
      </c>
      <c r="V11" s="334">
        <v>12969</v>
      </c>
      <c r="W11" s="334"/>
      <c r="X11" s="330" t="s">
        <v>147</v>
      </c>
      <c r="Y11" s="332">
        <v>15888</v>
      </c>
    </row>
    <row r="12" spans="1:25" ht="12.75">
      <c r="A12" s="322" t="s">
        <v>102</v>
      </c>
      <c r="B12" s="332">
        <v>33</v>
      </c>
      <c r="C12" s="331">
        <v>478</v>
      </c>
      <c r="D12" s="331">
        <v>2195</v>
      </c>
      <c r="E12" s="331"/>
      <c r="F12" s="331">
        <v>1422</v>
      </c>
      <c r="G12" s="332">
        <v>4128</v>
      </c>
      <c r="H12" s="332">
        <v>37</v>
      </c>
      <c r="I12" s="334">
        <v>813</v>
      </c>
      <c r="J12" s="334">
        <v>9985</v>
      </c>
      <c r="K12" s="334"/>
      <c r="L12" s="330" t="s">
        <v>123</v>
      </c>
      <c r="M12" s="320">
        <v>10835</v>
      </c>
      <c r="N12" s="332">
        <v>10</v>
      </c>
      <c r="O12" s="334">
        <v>72</v>
      </c>
      <c r="P12" s="334">
        <v>196</v>
      </c>
      <c r="Q12" s="334"/>
      <c r="R12" s="330" t="s">
        <v>123</v>
      </c>
      <c r="S12" s="332">
        <v>278</v>
      </c>
      <c r="T12" s="332">
        <v>80</v>
      </c>
      <c r="U12" s="334">
        <v>1363</v>
      </c>
      <c r="V12" s="334">
        <v>12376</v>
      </c>
      <c r="W12" s="334"/>
      <c r="X12" s="330" t="s">
        <v>148</v>
      </c>
      <c r="Y12" s="332">
        <v>15241</v>
      </c>
    </row>
    <row r="13" spans="1:25" ht="12.75">
      <c r="A13" s="322" t="s">
        <v>103</v>
      </c>
      <c r="B13" s="332">
        <v>24</v>
      </c>
      <c r="C13" s="331">
        <v>505</v>
      </c>
      <c r="D13" s="331">
        <v>1948</v>
      </c>
      <c r="E13" s="331"/>
      <c r="F13" s="331">
        <v>1277</v>
      </c>
      <c r="G13" s="332">
        <v>3754</v>
      </c>
      <c r="H13" s="332">
        <v>44</v>
      </c>
      <c r="I13" s="334">
        <v>765</v>
      </c>
      <c r="J13" s="334">
        <v>9373</v>
      </c>
      <c r="K13" s="334"/>
      <c r="L13" s="330" t="s">
        <v>123</v>
      </c>
      <c r="M13" s="320">
        <v>10182</v>
      </c>
      <c r="N13" s="332">
        <v>12</v>
      </c>
      <c r="O13" s="334">
        <v>51</v>
      </c>
      <c r="P13" s="334">
        <v>175</v>
      </c>
      <c r="Q13" s="334"/>
      <c r="R13" s="330" t="s">
        <v>123</v>
      </c>
      <c r="S13" s="332">
        <v>238</v>
      </c>
      <c r="T13" s="332">
        <v>80</v>
      </c>
      <c r="U13" s="334">
        <v>1321</v>
      </c>
      <c r="V13" s="334">
        <v>11496</v>
      </c>
      <c r="W13" s="334"/>
      <c r="X13" s="330" t="s">
        <v>149</v>
      </c>
      <c r="Y13" s="332">
        <v>14174</v>
      </c>
    </row>
    <row r="14" spans="1:25" ht="12.75">
      <c r="A14" s="322" t="s">
        <v>104</v>
      </c>
      <c r="B14" s="332">
        <v>19</v>
      </c>
      <c r="C14" s="331">
        <v>449</v>
      </c>
      <c r="D14" s="331">
        <v>2022</v>
      </c>
      <c r="E14" s="331"/>
      <c r="F14" s="330" t="str">
        <f>"(2)"</f>
        <v>(2)</v>
      </c>
      <c r="G14" s="332">
        <v>2490</v>
      </c>
      <c r="H14" s="332">
        <v>41</v>
      </c>
      <c r="I14" s="334">
        <v>733</v>
      </c>
      <c r="J14" s="334">
        <v>8843</v>
      </c>
      <c r="K14" s="334"/>
      <c r="L14" s="330" t="s">
        <v>123</v>
      </c>
      <c r="M14" s="320">
        <v>9617</v>
      </c>
      <c r="N14" s="332">
        <v>10</v>
      </c>
      <c r="O14" s="334">
        <v>47</v>
      </c>
      <c r="P14" s="334">
        <v>163</v>
      </c>
      <c r="Q14" s="334"/>
      <c r="R14" s="330" t="s">
        <v>123</v>
      </c>
      <c r="S14" s="332">
        <v>220</v>
      </c>
      <c r="T14" s="332">
        <v>70</v>
      </c>
      <c r="U14" s="334">
        <v>1229</v>
      </c>
      <c r="V14" s="334">
        <v>11028</v>
      </c>
      <c r="W14" s="334"/>
      <c r="X14" s="330" t="s">
        <v>124</v>
      </c>
      <c r="Y14" s="332">
        <v>12327</v>
      </c>
    </row>
    <row r="15" spans="1:25" ht="12.75">
      <c r="A15" s="322" t="s">
        <v>105</v>
      </c>
      <c r="B15" s="332">
        <v>25</v>
      </c>
      <c r="C15" s="331">
        <v>427</v>
      </c>
      <c r="D15" s="331">
        <v>1889</v>
      </c>
      <c r="E15" s="331"/>
      <c r="F15" s="330" t="s">
        <v>87</v>
      </c>
      <c r="G15" s="332">
        <v>2341</v>
      </c>
      <c r="H15" s="332">
        <v>42</v>
      </c>
      <c r="I15" s="334">
        <v>682</v>
      </c>
      <c r="J15" s="334">
        <v>8010</v>
      </c>
      <c r="K15" s="334"/>
      <c r="L15" s="330" t="s">
        <v>123</v>
      </c>
      <c r="M15" s="320">
        <v>8734</v>
      </c>
      <c r="N15" s="332">
        <v>10</v>
      </c>
      <c r="O15" s="334">
        <v>37</v>
      </c>
      <c r="P15" s="334">
        <v>127</v>
      </c>
      <c r="Q15" s="334"/>
      <c r="R15" s="330" t="s">
        <v>123</v>
      </c>
      <c r="S15" s="332">
        <v>174</v>
      </c>
      <c r="T15" s="332">
        <v>77</v>
      </c>
      <c r="U15" s="334">
        <v>1146</v>
      </c>
      <c r="V15" s="334">
        <v>10026</v>
      </c>
      <c r="W15" s="334"/>
      <c r="X15" s="330" t="s">
        <v>124</v>
      </c>
      <c r="Y15" s="332">
        <v>11249</v>
      </c>
    </row>
    <row r="16" spans="1:25" ht="12.75">
      <c r="A16" s="322" t="s">
        <v>106</v>
      </c>
      <c r="B16" s="332">
        <v>29</v>
      </c>
      <c r="C16" s="331">
        <v>377</v>
      </c>
      <c r="D16" s="331">
        <v>1798</v>
      </c>
      <c r="E16" s="331"/>
      <c r="F16" s="330" t="s">
        <v>87</v>
      </c>
      <c r="G16" s="332">
        <v>2204</v>
      </c>
      <c r="H16" s="332">
        <v>43</v>
      </c>
      <c r="I16" s="334">
        <v>758</v>
      </c>
      <c r="J16" s="334">
        <v>7704</v>
      </c>
      <c r="K16" s="334"/>
      <c r="L16" s="330" t="s">
        <v>123</v>
      </c>
      <c r="M16" s="320">
        <v>8505</v>
      </c>
      <c r="N16" s="332">
        <v>12</v>
      </c>
      <c r="O16" s="334">
        <v>27</v>
      </c>
      <c r="P16" s="334">
        <v>145</v>
      </c>
      <c r="Q16" s="334"/>
      <c r="R16" s="330" t="s">
        <v>123</v>
      </c>
      <c r="S16" s="332">
        <v>184</v>
      </c>
      <c r="T16" s="332">
        <v>84</v>
      </c>
      <c r="U16" s="334">
        <v>1162</v>
      </c>
      <c r="V16" s="334">
        <v>9647</v>
      </c>
      <c r="W16" s="334"/>
      <c r="X16" s="330" t="s">
        <v>124</v>
      </c>
      <c r="Y16" s="332">
        <v>10893</v>
      </c>
    </row>
    <row r="17" spans="1:25" ht="12.75">
      <c r="A17" s="322" t="s">
        <v>107</v>
      </c>
      <c r="B17" s="332">
        <v>29</v>
      </c>
      <c r="C17" s="331">
        <v>366</v>
      </c>
      <c r="D17" s="331">
        <v>1725</v>
      </c>
      <c r="E17" s="331"/>
      <c r="F17" s="330" t="s">
        <v>87</v>
      </c>
      <c r="G17" s="332">
        <v>2120</v>
      </c>
      <c r="H17" s="332">
        <v>44</v>
      </c>
      <c r="I17" s="334">
        <v>761</v>
      </c>
      <c r="J17" s="334">
        <v>7224</v>
      </c>
      <c r="K17" s="334"/>
      <c r="L17" s="330" t="s">
        <v>123</v>
      </c>
      <c r="M17" s="320">
        <v>8029</v>
      </c>
      <c r="N17" s="332">
        <v>6</v>
      </c>
      <c r="O17" s="334">
        <v>36</v>
      </c>
      <c r="P17" s="334">
        <v>128</v>
      </c>
      <c r="Q17" s="334"/>
      <c r="R17" s="330" t="s">
        <v>123</v>
      </c>
      <c r="S17" s="332">
        <v>170</v>
      </c>
      <c r="T17" s="332">
        <v>79</v>
      </c>
      <c r="U17" s="334">
        <v>1163</v>
      </c>
      <c r="V17" s="334">
        <v>9077</v>
      </c>
      <c r="W17" s="334"/>
      <c r="X17" s="330" t="s">
        <v>124</v>
      </c>
      <c r="Y17" s="332">
        <v>10319</v>
      </c>
    </row>
    <row r="18" spans="1:25" ht="12.75">
      <c r="A18" s="322" t="s">
        <v>108</v>
      </c>
      <c r="B18" s="332">
        <v>42</v>
      </c>
      <c r="C18" s="331">
        <v>360</v>
      </c>
      <c r="D18" s="331">
        <v>1678</v>
      </c>
      <c r="E18" s="331"/>
      <c r="F18" s="330" t="s">
        <v>87</v>
      </c>
      <c r="G18" s="332">
        <v>2080</v>
      </c>
      <c r="H18" s="332">
        <v>40</v>
      </c>
      <c r="I18" s="334">
        <v>741</v>
      </c>
      <c r="J18" s="334">
        <v>6934</v>
      </c>
      <c r="K18" s="334"/>
      <c r="L18" s="330" t="s">
        <v>123</v>
      </c>
      <c r="M18" s="320">
        <v>7715</v>
      </c>
      <c r="N18" s="332">
        <v>9</v>
      </c>
      <c r="O18" s="334">
        <v>34</v>
      </c>
      <c r="P18" s="334">
        <v>161</v>
      </c>
      <c r="Q18" s="334"/>
      <c r="R18" s="330" t="s">
        <v>123</v>
      </c>
      <c r="S18" s="332">
        <v>204</v>
      </c>
      <c r="T18" s="332">
        <v>91</v>
      </c>
      <c r="U18" s="334">
        <v>1135</v>
      </c>
      <c r="V18" s="334">
        <v>8773</v>
      </c>
      <c r="W18" s="334"/>
      <c r="X18" s="330" t="s">
        <v>124</v>
      </c>
      <c r="Y18" s="332">
        <v>9999</v>
      </c>
    </row>
    <row r="19" spans="1:25" ht="12.75">
      <c r="A19" s="322" t="s">
        <v>125</v>
      </c>
      <c r="B19" s="332">
        <v>60</v>
      </c>
      <c r="C19" s="331">
        <v>499</v>
      </c>
      <c r="D19" s="331">
        <v>1628</v>
      </c>
      <c r="E19" s="331"/>
      <c r="F19" s="330" t="s">
        <v>87</v>
      </c>
      <c r="G19" s="333">
        <v>2187</v>
      </c>
      <c r="H19" s="332">
        <v>37</v>
      </c>
      <c r="I19" s="334">
        <v>768</v>
      </c>
      <c r="J19" s="334">
        <v>6867</v>
      </c>
      <c r="K19" s="334"/>
      <c r="L19" s="330" t="s">
        <v>123</v>
      </c>
      <c r="M19" s="333">
        <v>7672</v>
      </c>
      <c r="N19" s="332">
        <v>8</v>
      </c>
      <c r="O19" s="334">
        <v>47</v>
      </c>
      <c r="P19" s="334">
        <v>164</v>
      </c>
      <c r="Q19" s="334"/>
      <c r="R19" s="330" t="s">
        <v>123</v>
      </c>
      <c r="S19" s="333">
        <v>219</v>
      </c>
      <c r="T19" s="332">
        <v>105</v>
      </c>
      <c r="U19" s="334">
        <v>1314</v>
      </c>
      <c r="V19" s="334">
        <v>8659</v>
      </c>
      <c r="W19" s="334"/>
      <c r="X19" s="330" t="s">
        <v>124</v>
      </c>
      <c r="Y19" s="329">
        <v>10078</v>
      </c>
    </row>
    <row r="20" spans="1:25" ht="12.75">
      <c r="A20" s="322" t="s">
        <v>110</v>
      </c>
      <c r="B20" s="332">
        <v>56</v>
      </c>
      <c r="C20" s="331">
        <v>537</v>
      </c>
      <c r="D20" s="331">
        <v>1567</v>
      </c>
      <c r="E20" s="331"/>
      <c r="F20" s="330" t="s">
        <v>87</v>
      </c>
      <c r="G20" s="333">
        <v>2160</v>
      </c>
      <c r="H20" s="332">
        <v>46</v>
      </c>
      <c r="I20" s="334">
        <v>836</v>
      </c>
      <c r="J20" s="334">
        <v>7064</v>
      </c>
      <c r="K20" s="334"/>
      <c r="L20" s="330" t="s">
        <v>123</v>
      </c>
      <c r="M20" s="333">
        <v>7946</v>
      </c>
      <c r="N20" s="332">
        <v>8</v>
      </c>
      <c r="O20" s="334">
        <v>36</v>
      </c>
      <c r="P20" s="334">
        <v>113</v>
      </c>
      <c r="Q20" s="334"/>
      <c r="R20" s="330" t="s">
        <v>123</v>
      </c>
      <c r="S20" s="333">
        <v>157</v>
      </c>
      <c r="T20" s="332">
        <v>110</v>
      </c>
      <c r="U20" s="334">
        <v>1409</v>
      </c>
      <c r="V20" s="334">
        <v>8744</v>
      </c>
      <c r="W20" s="334"/>
      <c r="X20" s="330" t="s">
        <v>124</v>
      </c>
      <c r="Y20" s="329">
        <v>10263</v>
      </c>
    </row>
    <row r="21" spans="1:25" ht="12.75">
      <c r="A21" s="322" t="s">
        <v>111</v>
      </c>
      <c r="B21" s="332">
        <v>57</v>
      </c>
      <c r="C21" s="331">
        <v>502</v>
      </c>
      <c r="D21" s="331">
        <v>1559</v>
      </c>
      <c r="E21" s="331"/>
      <c r="F21" s="330" t="s">
        <v>87</v>
      </c>
      <c r="G21" s="333">
        <v>2118</v>
      </c>
      <c r="H21" s="332">
        <v>40</v>
      </c>
      <c r="I21" s="334">
        <v>806</v>
      </c>
      <c r="J21" s="334">
        <v>7072</v>
      </c>
      <c r="K21" s="334"/>
      <c r="L21" s="330" t="s">
        <v>123</v>
      </c>
      <c r="M21" s="333">
        <v>7918</v>
      </c>
      <c r="N21" s="332">
        <v>13</v>
      </c>
      <c r="O21" s="334">
        <v>45</v>
      </c>
      <c r="P21" s="334">
        <v>110</v>
      </c>
      <c r="Q21" s="334"/>
      <c r="R21" s="330" t="s">
        <v>123</v>
      </c>
      <c r="S21" s="333">
        <v>168</v>
      </c>
      <c r="T21" s="332">
        <v>110</v>
      </c>
      <c r="U21" s="334">
        <v>1353</v>
      </c>
      <c r="V21" s="334">
        <v>8741</v>
      </c>
      <c r="W21" s="334"/>
      <c r="X21" s="330" t="s">
        <v>124</v>
      </c>
      <c r="Y21" s="329">
        <v>10204</v>
      </c>
    </row>
    <row r="22" spans="1:25" ht="12.75">
      <c r="A22" s="322" t="s">
        <v>92</v>
      </c>
      <c r="B22" s="332">
        <v>57</v>
      </c>
      <c r="C22" s="331">
        <v>522</v>
      </c>
      <c r="D22" s="331">
        <v>1522</v>
      </c>
      <c r="E22" s="331"/>
      <c r="F22" s="330" t="s">
        <v>87</v>
      </c>
      <c r="G22" s="333">
        <v>2101</v>
      </c>
      <c r="H22" s="332">
        <v>44</v>
      </c>
      <c r="I22" s="334">
        <v>767</v>
      </c>
      <c r="J22" s="334">
        <v>7154</v>
      </c>
      <c r="K22" s="334"/>
      <c r="L22" s="330" t="s">
        <v>123</v>
      </c>
      <c r="M22" s="333">
        <v>7965</v>
      </c>
      <c r="N22" s="332">
        <v>12</v>
      </c>
      <c r="O22" s="334">
        <v>75</v>
      </c>
      <c r="P22" s="334">
        <v>111</v>
      </c>
      <c r="Q22" s="334"/>
      <c r="R22" s="330" t="s">
        <v>123</v>
      </c>
      <c r="S22" s="333">
        <v>198</v>
      </c>
      <c r="T22" s="332">
        <v>113</v>
      </c>
      <c r="U22" s="334">
        <v>1364</v>
      </c>
      <c r="V22" s="334">
        <v>8787</v>
      </c>
      <c r="W22" s="334"/>
      <c r="X22" s="330" t="s">
        <v>124</v>
      </c>
      <c r="Y22" s="329">
        <v>10264</v>
      </c>
    </row>
    <row r="23" spans="1:25" ht="12.75">
      <c r="A23" s="322" t="s">
        <v>112</v>
      </c>
      <c r="B23" s="332">
        <v>62</v>
      </c>
      <c r="C23" s="331">
        <v>514</v>
      </c>
      <c r="D23" s="331">
        <v>1569</v>
      </c>
      <c r="E23" s="331"/>
      <c r="F23" s="330" t="s">
        <v>87</v>
      </c>
      <c r="G23" s="333">
        <v>2145</v>
      </c>
      <c r="H23" s="332">
        <v>48</v>
      </c>
      <c r="I23" s="334">
        <v>771</v>
      </c>
      <c r="J23" s="334">
        <v>7405</v>
      </c>
      <c r="K23" s="334"/>
      <c r="L23" s="330" t="s">
        <v>123</v>
      </c>
      <c r="M23" s="333">
        <v>8224</v>
      </c>
      <c r="N23" s="332">
        <v>9</v>
      </c>
      <c r="O23" s="334">
        <v>74</v>
      </c>
      <c r="P23" s="334">
        <v>120</v>
      </c>
      <c r="Q23" s="334"/>
      <c r="R23" s="330" t="s">
        <v>123</v>
      </c>
      <c r="S23" s="333">
        <v>203</v>
      </c>
      <c r="T23" s="332">
        <v>119</v>
      </c>
      <c r="U23" s="334">
        <v>1359</v>
      </c>
      <c r="V23" s="334">
        <v>9094</v>
      </c>
      <c r="W23" s="334"/>
      <c r="X23" s="330" t="s">
        <v>124</v>
      </c>
      <c r="Y23" s="329">
        <v>10572</v>
      </c>
    </row>
    <row r="24" spans="1:25" ht="12.75">
      <c r="A24" s="322" t="s">
        <v>113</v>
      </c>
      <c r="B24" s="335">
        <v>54</v>
      </c>
      <c r="C24" s="330">
        <v>491</v>
      </c>
      <c r="D24" s="330">
        <v>1682</v>
      </c>
      <c r="E24" s="330"/>
      <c r="F24" s="330" t="s">
        <v>87</v>
      </c>
      <c r="G24" s="333">
        <v>2227</v>
      </c>
      <c r="H24" s="332">
        <v>61</v>
      </c>
      <c r="I24" s="334">
        <v>747</v>
      </c>
      <c r="J24" s="334">
        <v>7521</v>
      </c>
      <c r="K24" s="334"/>
      <c r="L24" s="330" t="s">
        <v>123</v>
      </c>
      <c r="M24" s="333">
        <v>8329</v>
      </c>
      <c r="N24" s="332">
        <v>11</v>
      </c>
      <c r="O24" s="334">
        <v>71</v>
      </c>
      <c r="P24" s="334">
        <v>130</v>
      </c>
      <c r="Q24" s="334"/>
      <c r="R24" s="330" t="s">
        <v>123</v>
      </c>
      <c r="S24" s="333">
        <v>212</v>
      </c>
      <c r="T24" s="332">
        <v>126</v>
      </c>
      <c r="U24" s="334">
        <v>1309</v>
      </c>
      <c r="V24" s="334">
        <v>9333</v>
      </c>
      <c r="W24" s="334"/>
      <c r="X24" s="330" t="s">
        <v>124</v>
      </c>
      <c r="Y24" s="329">
        <v>10768</v>
      </c>
    </row>
    <row r="25" spans="1:25" ht="12.75">
      <c r="A25" s="322" t="s">
        <v>93</v>
      </c>
      <c r="B25" s="335">
        <v>53</v>
      </c>
      <c r="C25" s="330">
        <v>540</v>
      </c>
      <c r="D25" s="330">
        <v>1705</v>
      </c>
      <c r="E25" s="330"/>
      <c r="F25" s="330" t="s">
        <v>87</v>
      </c>
      <c r="G25" s="333">
        <v>2298</v>
      </c>
      <c r="H25" s="332">
        <v>53</v>
      </c>
      <c r="I25" s="334">
        <v>775</v>
      </c>
      <c r="J25" s="334">
        <v>7660</v>
      </c>
      <c r="K25" s="334"/>
      <c r="L25" s="330" t="s">
        <v>123</v>
      </c>
      <c r="M25" s="333">
        <v>8488</v>
      </c>
      <c r="N25" s="332">
        <v>15</v>
      </c>
      <c r="O25" s="334">
        <v>78</v>
      </c>
      <c r="P25" s="334">
        <v>133</v>
      </c>
      <c r="Q25" s="334"/>
      <c r="R25" s="330" t="s">
        <v>123</v>
      </c>
      <c r="S25" s="333">
        <v>226</v>
      </c>
      <c r="T25" s="332">
        <v>121</v>
      </c>
      <c r="U25" s="334">
        <v>1393</v>
      </c>
      <c r="V25" s="334">
        <v>9498</v>
      </c>
      <c r="W25" s="334"/>
      <c r="X25" s="330" t="s">
        <v>124</v>
      </c>
      <c r="Y25" s="329">
        <v>11012</v>
      </c>
    </row>
    <row r="26" spans="1:25" ht="12.75">
      <c r="A26" s="322" t="s">
        <v>156</v>
      </c>
      <c r="B26" s="335">
        <v>56</v>
      </c>
      <c r="C26" s="330">
        <v>521</v>
      </c>
      <c r="D26" s="330">
        <v>1776</v>
      </c>
      <c r="E26" s="330"/>
      <c r="F26" s="330" t="s">
        <v>87</v>
      </c>
      <c r="G26" s="333">
        <f>SUM(B26:D26)</f>
        <v>2353</v>
      </c>
      <c r="H26" s="332">
        <v>49</v>
      </c>
      <c r="I26" s="334">
        <v>774</v>
      </c>
      <c r="J26" s="334">
        <v>7668</v>
      </c>
      <c r="K26" s="334"/>
      <c r="L26" s="330" t="s">
        <v>123</v>
      </c>
      <c r="M26" s="333">
        <f>SUM(H26:J26)</f>
        <v>8491</v>
      </c>
      <c r="N26" s="332">
        <v>47</v>
      </c>
      <c r="O26" s="334">
        <v>92</v>
      </c>
      <c r="P26" s="334">
        <v>146</v>
      </c>
      <c r="Q26" s="334"/>
      <c r="R26" s="330" t="s">
        <v>123</v>
      </c>
      <c r="S26" s="333">
        <f>SUM(N26:P26)</f>
        <v>285</v>
      </c>
      <c r="T26" s="332">
        <f aca="true" t="shared" si="0" ref="T26:V31">SUM(H26,N26,B26)</f>
        <v>152</v>
      </c>
      <c r="U26" s="331">
        <f t="shared" si="0"/>
        <v>1387</v>
      </c>
      <c r="V26" s="331">
        <f t="shared" si="0"/>
        <v>9590</v>
      </c>
      <c r="W26" s="331"/>
      <c r="X26" s="330" t="s">
        <v>124</v>
      </c>
      <c r="Y26" s="329">
        <f>SUM(T26:V26)</f>
        <v>11129</v>
      </c>
    </row>
    <row r="27" spans="1:25" ht="12.75">
      <c r="A27" s="322" t="s">
        <v>181</v>
      </c>
      <c r="B27" s="335">
        <v>70</v>
      </c>
      <c r="C27" s="330">
        <v>464</v>
      </c>
      <c r="D27" s="330">
        <v>1838</v>
      </c>
      <c r="E27" s="330">
        <v>4</v>
      </c>
      <c r="F27" s="330" t="s">
        <v>87</v>
      </c>
      <c r="G27" s="333">
        <f>SUM(B27:E27)</f>
        <v>2376</v>
      </c>
      <c r="H27" s="332">
        <v>57</v>
      </c>
      <c r="I27" s="334">
        <v>790</v>
      </c>
      <c r="J27" s="334">
        <f>7817-132</f>
        <v>7685</v>
      </c>
      <c r="K27" s="334">
        <v>132</v>
      </c>
      <c r="L27" s="330" t="s">
        <v>123</v>
      </c>
      <c r="M27" s="333">
        <f>SUM(H27:K27)</f>
        <v>8664</v>
      </c>
      <c r="N27" s="332">
        <v>23</v>
      </c>
      <c r="O27" s="334">
        <v>102</v>
      </c>
      <c r="P27" s="334">
        <v>104</v>
      </c>
      <c r="Q27" s="334">
        <v>33</v>
      </c>
      <c r="R27" s="330" t="s">
        <v>123</v>
      </c>
      <c r="S27" s="333">
        <f>SUM(N27:Q27)</f>
        <v>262</v>
      </c>
      <c r="T27" s="332">
        <f t="shared" si="0"/>
        <v>150</v>
      </c>
      <c r="U27" s="331">
        <f t="shared" si="0"/>
        <v>1356</v>
      </c>
      <c r="V27" s="331">
        <f t="shared" si="0"/>
        <v>9627</v>
      </c>
      <c r="W27" s="331">
        <f>SUM(K27,Q27,E27)</f>
        <v>169</v>
      </c>
      <c r="X27" s="330" t="s">
        <v>124</v>
      </c>
      <c r="Y27" s="329">
        <f>SUM(T27:W27)</f>
        <v>11302</v>
      </c>
    </row>
    <row r="28" spans="1:25" ht="12.75">
      <c r="A28" s="322" t="s">
        <v>191</v>
      </c>
      <c r="B28" s="330">
        <v>71</v>
      </c>
      <c r="C28" s="330">
        <v>518</v>
      </c>
      <c r="D28" s="330">
        <v>1900</v>
      </c>
      <c r="E28" s="330">
        <v>4</v>
      </c>
      <c r="F28" s="330" t="s">
        <v>87</v>
      </c>
      <c r="G28" s="333">
        <f>SUM(B28:E28)</f>
        <v>2493</v>
      </c>
      <c r="H28" s="331">
        <v>72</v>
      </c>
      <c r="I28" s="334">
        <v>797</v>
      </c>
      <c r="J28" s="334">
        <v>7723</v>
      </c>
      <c r="K28" s="334">
        <v>133</v>
      </c>
      <c r="L28" s="330" t="s">
        <v>123</v>
      </c>
      <c r="M28" s="333">
        <f>SUM(H28:K28)</f>
        <v>8725</v>
      </c>
      <c r="N28" s="331">
        <v>21</v>
      </c>
      <c r="O28" s="334">
        <v>101</v>
      </c>
      <c r="P28" s="334">
        <v>103</v>
      </c>
      <c r="Q28" s="334">
        <v>36</v>
      </c>
      <c r="R28" s="330" t="s">
        <v>123</v>
      </c>
      <c r="S28" s="333">
        <f>SUM(N28:Q28)</f>
        <v>261</v>
      </c>
      <c r="T28" s="332">
        <f t="shared" si="0"/>
        <v>164</v>
      </c>
      <c r="U28" s="331">
        <f t="shared" si="0"/>
        <v>1416</v>
      </c>
      <c r="V28" s="331">
        <f t="shared" si="0"/>
        <v>9726</v>
      </c>
      <c r="W28" s="331">
        <f>SUM(K28,Q28,E28)</f>
        <v>173</v>
      </c>
      <c r="X28" s="330" t="s">
        <v>124</v>
      </c>
      <c r="Y28" s="329">
        <f>SUM(T28:W28)</f>
        <v>11479</v>
      </c>
    </row>
    <row r="29" spans="1:25" ht="12.75">
      <c r="A29" s="322" t="s">
        <v>203</v>
      </c>
      <c r="B29" s="330">
        <v>64</v>
      </c>
      <c r="C29" s="330">
        <v>436</v>
      </c>
      <c r="D29" s="330">
        <v>1896</v>
      </c>
      <c r="E29" s="330">
        <v>5</v>
      </c>
      <c r="F29" s="330" t="s">
        <v>87</v>
      </c>
      <c r="G29" s="333">
        <f>SUM(B29:E29)</f>
        <v>2401</v>
      </c>
      <c r="H29" s="331">
        <v>74</v>
      </c>
      <c r="I29" s="334">
        <v>776</v>
      </c>
      <c r="J29" s="334">
        <v>7615</v>
      </c>
      <c r="K29" s="334">
        <v>138</v>
      </c>
      <c r="L29" s="330" t="s">
        <v>123</v>
      </c>
      <c r="M29" s="333">
        <f>SUM(H29:K29)</f>
        <v>8603</v>
      </c>
      <c r="N29" s="331">
        <v>22</v>
      </c>
      <c r="O29" s="334">
        <v>90</v>
      </c>
      <c r="P29" s="334">
        <v>111</v>
      </c>
      <c r="Q29" s="334">
        <v>32</v>
      </c>
      <c r="R29" s="330" t="s">
        <v>123</v>
      </c>
      <c r="S29" s="333">
        <f>SUM(N29:Q29)</f>
        <v>255</v>
      </c>
      <c r="T29" s="332">
        <f t="shared" si="0"/>
        <v>160</v>
      </c>
      <c r="U29" s="331">
        <f t="shared" si="0"/>
        <v>1302</v>
      </c>
      <c r="V29" s="331">
        <f t="shared" si="0"/>
        <v>9622</v>
      </c>
      <c r="W29" s="331">
        <f>SUM(K29,Q29,E29)</f>
        <v>175</v>
      </c>
      <c r="X29" s="330" t="s">
        <v>124</v>
      </c>
      <c r="Y29" s="329">
        <f>SUM(T29:W29)</f>
        <v>11259</v>
      </c>
    </row>
    <row r="30" spans="1:25" ht="12.75">
      <c r="A30" s="322" t="s">
        <v>213</v>
      </c>
      <c r="B30" s="330">
        <v>58</v>
      </c>
      <c r="C30" s="330">
        <v>433</v>
      </c>
      <c r="D30" s="330">
        <v>1939</v>
      </c>
      <c r="E30" s="330">
        <v>8</v>
      </c>
      <c r="F30" s="330" t="s">
        <v>87</v>
      </c>
      <c r="G30" s="333">
        <f>SUM(B30:E30)</f>
        <v>2438</v>
      </c>
      <c r="H30" s="331">
        <v>55</v>
      </c>
      <c r="I30" s="334">
        <v>822</v>
      </c>
      <c r="J30" s="334">
        <v>7613</v>
      </c>
      <c r="K30" s="334">
        <v>169</v>
      </c>
      <c r="L30" s="330" t="s">
        <v>123</v>
      </c>
      <c r="M30" s="333">
        <f>SUM(H30:K30)</f>
        <v>8659</v>
      </c>
      <c r="N30" s="331">
        <v>18</v>
      </c>
      <c r="O30" s="334">
        <v>69</v>
      </c>
      <c r="P30" s="334">
        <v>114</v>
      </c>
      <c r="Q30" s="334">
        <v>33</v>
      </c>
      <c r="R30" s="330" t="s">
        <v>123</v>
      </c>
      <c r="S30" s="333">
        <f>SUM(N30:Q30)</f>
        <v>234</v>
      </c>
      <c r="T30" s="332">
        <f t="shared" si="0"/>
        <v>131</v>
      </c>
      <c r="U30" s="331">
        <f t="shared" si="0"/>
        <v>1324</v>
      </c>
      <c r="V30" s="331">
        <f t="shared" si="0"/>
        <v>9666</v>
      </c>
      <c r="W30" s="331">
        <f>SUM(K30,Q30,E30)</f>
        <v>210</v>
      </c>
      <c r="X30" s="330" t="s">
        <v>124</v>
      </c>
      <c r="Y30" s="329">
        <f>SUM(T30:W30)</f>
        <v>11331</v>
      </c>
    </row>
    <row r="31" spans="1:25" ht="12.75">
      <c r="A31" s="322" t="s">
        <v>225</v>
      </c>
      <c r="B31" s="330">
        <v>61</v>
      </c>
      <c r="C31" s="330">
        <v>418</v>
      </c>
      <c r="D31" s="330">
        <v>1919</v>
      </c>
      <c r="E31" s="330">
        <v>6</v>
      </c>
      <c r="F31" s="330" t="s">
        <v>87</v>
      </c>
      <c r="G31" s="333">
        <f>SUM(B31:E31)</f>
        <v>2404</v>
      </c>
      <c r="H31" s="331">
        <v>60</v>
      </c>
      <c r="I31" s="334">
        <v>776</v>
      </c>
      <c r="J31" s="334">
        <v>7500</v>
      </c>
      <c r="K31" s="334">
        <v>157</v>
      </c>
      <c r="L31" s="330" t="s">
        <v>123</v>
      </c>
      <c r="M31" s="333">
        <f>SUM(H31:K31)</f>
        <v>8493</v>
      </c>
      <c r="N31" s="331">
        <v>16</v>
      </c>
      <c r="O31" s="334">
        <v>59</v>
      </c>
      <c r="P31" s="334">
        <v>77</v>
      </c>
      <c r="Q31" s="334">
        <v>34</v>
      </c>
      <c r="R31" s="330" t="s">
        <v>123</v>
      </c>
      <c r="S31" s="333">
        <f>SUM(N31:Q31)</f>
        <v>186</v>
      </c>
      <c r="T31" s="332">
        <f t="shared" si="0"/>
        <v>137</v>
      </c>
      <c r="U31" s="331">
        <f t="shared" si="0"/>
        <v>1253</v>
      </c>
      <c r="V31" s="331">
        <f t="shared" si="0"/>
        <v>9496</v>
      </c>
      <c r="W31" s="331">
        <f>SUM(K31,Q31,E31)</f>
        <v>197</v>
      </c>
      <c r="X31" s="330" t="s">
        <v>124</v>
      </c>
      <c r="Y31" s="329">
        <f>SUM(T31:W31)</f>
        <v>11083</v>
      </c>
    </row>
    <row r="32" spans="1:25" ht="12.75">
      <c r="A32" s="322" t="s">
        <v>251</v>
      </c>
      <c r="B32" s="330">
        <v>39</v>
      </c>
      <c r="C32" s="330">
        <v>386</v>
      </c>
      <c r="D32" s="330">
        <v>1858</v>
      </c>
      <c r="E32" s="330">
        <v>7</v>
      </c>
      <c r="F32" s="330" t="s">
        <v>87</v>
      </c>
      <c r="G32" s="333">
        <v>2290</v>
      </c>
      <c r="H32" s="331">
        <v>62</v>
      </c>
      <c r="I32" s="334">
        <v>806</v>
      </c>
      <c r="J32" s="334">
        <v>7220</v>
      </c>
      <c r="K32" s="334">
        <v>155</v>
      </c>
      <c r="L32" s="330" t="s">
        <v>123</v>
      </c>
      <c r="M32" s="333">
        <v>8243</v>
      </c>
      <c r="N32" s="331">
        <v>13</v>
      </c>
      <c r="O32" s="334">
        <v>50</v>
      </c>
      <c r="P32" s="334">
        <v>76</v>
      </c>
      <c r="Q32" s="334">
        <v>31</v>
      </c>
      <c r="R32" s="330" t="s">
        <v>123</v>
      </c>
      <c r="S32" s="333">
        <v>170</v>
      </c>
      <c r="T32" s="332">
        <v>114</v>
      </c>
      <c r="U32" s="331">
        <v>1242</v>
      </c>
      <c r="V32" s="331">
        <v>9154</v>
      </c>
      <c r="W32" s="331">
        <v>193</v>
      </c>
      <c r="X32" s="330" t="s">
        <v>124</v>
      </c>
      <c r="Y32" s="329">
        <v>10703</v>
      </c>
    </row>
    <row r="33" spans="1:25" ht="12.75">
      <c r="A33" s="322" t="s">
        <v>314</v>
      </c>
      <c r="B33" s="330">
        <v>43</v>
      </c>
      <c r="C33" s="330">
        <v>362</v>
      </c>
      <c r="D33" s="330">
        <v>1877</v>
      </c>
      <c r="E33" s="330">
        <v>4</v>
      </c>
      <c r="F33" s="330" t="str">
        <f>"(2)"</f>
        <v>(2)</v>
      </c>
      <c r="G33" s="333">
        <f>SUM(B33:E33)</f>
        <v>2286</v>
      </c>
      <c r="H33" s="331">
        <v>65</v>
      </c>
      <c r="I33" s="334">
        <v>759</v>
      </c>
      <c r="J33" s="334">
        <v>6918</v>
      </c>
      <c r="K33" s="334">
        <v>152</v>
      </c>
      <c r="L33" s="330" t="str">
        <f>"(3)"</f>
        <v>(3)</v>
      </c>
      <c r="M33" s="333">
        <f>SUM(H33:K33)</f>
        <v>7894</v>
      </c>
      <c r="N33" s="331">
        <v>10</v>
      </c>
      <c r="O33" s="334">
        <v>49</v>
      </c>
      <c r="P33" s="334">
        <v>71</v>
      </c>
      <c r="Q33" s="334">
        <v>32</v>
      </c>
      <c r="R33" s="330" t="str">
        <f>"(3)"</f>
        <v>(3)</v>
      </c>
      <c r="S33" s="333">
        <f>SUM(N33:Q33)</f>
        <v>162</v>
      </c>
      <c r="T33" s="332">
        <v>118</v>
      </c>
      <c r="U33" s="331">
        <v>1170</v>
      </c>
      <c r="V33" s="331">
        <v>8866</v>
      </c>
      <c r="W33" s="331">
        <v>188</v>
      </c>
      <c r="X33" s="330" t="s">
        <v>124</v>
      </c>
      <c r="Y33" s="329">
        <f>SUM(T33:W33)</f>
        <v>10342</v>
      </c>
    </row>
    <row r="34" spans="1:25" ht="12.75">
      <c r="A34" s="322" t="str">
        <f>RIGHT(A1,9)</f>
        <v>2016-2017</v>
      </c>
      <c r="B34" s="330">
        <f>'16_nivover01'!D16+'16_nivover01'!D17</f>
        <v>32</v>
      </c>
      <c r="C34" s="330">
        <f>'16_nivover01'!D18+'16_nivover01'!D19</f>
        <v>361</v>
      </c>
      <c r="D34" s="330">
        <f>'16_nivover01'!D20+'16_nivover01'!D21+'16_nivover01'!D22</f>
        <v>1821</v>
      </c>
      <c r="E34" s="330">
        <f>'16_nivover01'!D23</f>
        <v>4</v>
      </c>
      <c r="F34" s="330" t="s">
        <v>87</v>
      </c>
      <c r="G34" s="333">
        <f>SUM(B34:E34)</f>
        <v>2218</v>
      </c>
      <c r="H34" s="331">
        <f>'16_nivover01'!G16+'16_nivover01'!G17</f>
        <v>65</v>
      </c>
      <c r="I34" s="334">
        <f>'16_nivover01'!G18+'16_nivover01'!G19</f>
        <v>814</v>
      </c>
      <c r="J34" s="334">
        <f>'16_nivover01'!G20+'16_nivover01'!G21+'16_nivover01'!G22</f>
        <v>6702</v>
      </c>
      <c r="K34" s="334">
        <f>'16_nivover01'!G23</f>
        <v>130</v>
      </c>
      <c r="L34" s="330" t="s">
        <v>123</v>
      </c>
      <c r="M34" s="333">
        <f>SUM(H34:K34)</f>
        <v>7711</v>
      </c>
      <c r="N34" s="331">
        <f>'16_nivover01'!J16+'16_nivover01'!J17+'16_nivover01'!M16+'16_nivover01'!M17</f>
        <v>7</v>
      </c>
      <c r="O34" s="334">
        <f>'16_nivover01'!J18+'16_nivover01'!J19+'16_nivover01'!M18+'16_nivover01'!M19</f>
        <v>58</v>
      </c>
      <c r="P34" s="334">
        <f>'16_nivover01'!J20+'16_nivover01'!J21+'16_nivover01'!J22+'16_nivover01'!M20+'16_nivover01'!M21+'16_nivover01'!M22</f>
        <v>78</v>
      </c>
      <c r="Q34" s="334">
        <f>'16_nivover01'!J23</f>
        <v>31</v>
      </c>
      <c r="R34" s="330" t="s">
        <v>123</v>
      </c>
      <c r="S34" s="333">
        <f>SUM(N34:Q34)</f>
        <v>174</v>
      </c>
      <c r="T34" s="332">
        <f>SUM(H34,N34,B34)</f>
        <v>104</v>
      </c>
      <c r="U34" s="331">
        <f>SUM(I34,O34,C34)</f>
        <v>1233</v>
      </c>
      <c r="V34" s="331">
        <f>SUM(J34,P34,D34)</f>
        <v>8601</v>
      </c>
      <c r="W34" s="331">
        <f>SUM(K34,Q34,E34)</f>
        <v>165</v>
      </c>
      <c r="X34" s="330" t="s">
        <v>124</v>
      </c>
      <c r="Y34" s="329">
        <f>SUM(T34:W34)</f>
        <v>10103</v>
      </c>
    </row>
    <row r="35" spans="1:25" ht="12.75">
      <c r="A35" s="417"/>
      <c r="B35" s="330"/>
      <c r="C35" s="330"/>
      <c r="D35" s="330"/>
      <c r="E35" s="330"/>
      <c r="F35" s="330"/>
      <c r="G35" s="418"/>
      <c r="H35" s="331"/>
      <c r="I35" s="334"/>
      <c r="J35" s="334"/>
      <c r="K35" s="334"/>
      <c r="L35" s="330"/>
      <c r="M35" s="418"/>
      <c r="N35" s="331"/>
      <c r="O35" s="334"/>
      <c r="P35" s="334"/>
      <c r="Q35" s="334"/>
      <c r="R35" s="330"/>
      <c r="S35" s="418"/>
      <c r="T35" s="331"/>
      <c r="U35" s="331"/>
      <c r="V35" s="331"/>
      <c r="W35" s="331"/>
      <c r="X35" s="330"/>
      <c r="Y35" s="418"/>
    </row>
    <row r="36" spans="1:24" ht="12.75">
      <c r="A36" s="318" t="s">
        <v>114</v>
      </c>
      <c r="C36" s="328" t="s">
        <v>115</v>
      </c>
      <c r="E36" s="328"/>
      <c r="F36" s="328" t="s">
        <v>116</v>
      </c>
      <c r="J36" s="317" t="s">
        <v>179</v>
      </c>
      <c r="P36" s="328" t="s">
        <v>117</v>
      </c>
      <c r="Q36" s="328"/>
      <c r="X36" s="319"/>
    </row>
    <row r="37" ht="6.75" customHeight="1"/>
    <row r="38" ht="12.75">
      <c r="A38" s="317"/>
    </row>
    <row r="40" spans="1:16" ht="12.75">
      <c r="A40" s="327" t="s">
        <v>126</v>
      </c>
      <c r="K40" s="326"/>
      <c r="L40" s="326"/>
      <c r="M40" s="326"/>
      <c r="N40" s="326"/>
      <c r="O40" s="326"/>
      <c r="P40" s="326"/>
    </row>
    <row r="41" ht="13.5" thickBot="1"/>
    <row r="42" spans="1:25" ht="16.5" customHeight="1">
      <c r="A42" s="325" t="s">
        <v>91</v>
      </c>
      <c r="B42" s="324" t="s">
        <v>55</v>
      </c>
      <c r="C42" s="324" t="s">
        <v>56</v>
      </c>
      <c r="D42" s="324" t="s">
        <v>57</v>
      </c>
      <c r="E42" s="323" t="s">
        <v>11</v>
      </c>
      <c r="X42" s="300"/>
      <c r="Y42" s="317"/>
    </row>
    <row r="43" spans="1:25" ht="12.75">
      <c r="A43" s="322" t="s">
        <v>99</v>
      </c>
      <c r="B43" s="320">
        <v>44</v>
      </c>
      <c r="C43" s="320">
        <v>127</v>
      </c>
      <c r="D43" s="320">
        <v>5</v>
      </c>
      <c r="E43" s="319">
        <f aca="true" t="shared" si="1" ref="E43:E68">SUM(B43:D43)</f>
        <v>176</v>
      </c>
      <c r="F43" s="319"/>
      <c r="X43" s="300"/>
      <c r="Y43" s="317"/>
    </row>
    <row r="44" spans="1:25" ht="12.75">
      <c r="A44" s="322" t="s">
        <v>100</v>
      </c>
      <c r="B44" s="320">
        <v>45</v>
      </c>
      <c r="C44" s="320">
        <v>124</v>
      </c>
      <c r="D44" s="320">
        <v>6</v>
      </c>
      <c r="E44" s="319">
        <f t="shared" si="1"/>
        <v>175</v>
      </c>
      <c r="F44" s="319"/>
      <c r="X44" s="300"/>
      <c r="Y44" s="317"/>
    </row>
    <row r="45" spans="1:25" ht="12.75">
      <c r="A45" s="322" t="s">
        <v>101</v>
      </c>
      <c r="B45" s="320">
        <v>45</v>
      </c>
      <c r="C45" s="320">
        <v>120</v>
      </c>
      <c r="D45" s="320">
        <v>6</v>
      </c>
      <c r="E45" s="319">
        <f t="shared" si="1"/>
        <v>171</v>
      </c>
      <c r="F45" s="319"/>
      <c r="X45" s="300"/>
      <c r="Y45" s="317"/>
    </row>
    <row r="46" spans="1:25" ht="12.75">
      <c r="A46" s="322" t="s">
        <v>102</v>
      </c>
      <c r="B46" s="320">
        <v>45</v>
      </c>
      <c r="C46" s="320">
        <v>116</v>
      </c>
      <c r="D46" s="320">
        <v>6</v>
      </c>
      <c r="E46" s="319">
        <f t="shared" si="1"/>
        <v>167</v>
      </c>
      <c r="F46" s="319"/>
      <c r="X46" s="300"/>
      <c r="Y46" s="317"/>
    </row>
    <row r="47" spans="1:25" ht="12.75">
      <c r="A47" s="322" t="s">
        <v>103</v>
      </c>
      <c r="B47" s="320">
        <v>44</v>
      </c>
      <c r="C47" s="320">
        <v>111</v>
      </c>
      <c r="D47" s="320">
        <v>6</v>
      </c>
      <c r="E47" s="319">
        <f t="shared" si="1"/>
        <v>161</v>
      </c>
      <c r="F47" s="319"/>
      <c r="X47" s="300"/>
      <c r="Y47" s="317"/>
    </row>
    <row r="48" spans="1:25" ht="12.75">
      <c r="A48" s="322" t="s">
        <v>104</v>
      </c>
      <c r="B48" s="320">
        <v>43</v>
      </c>
      <c r="C48" s="320">
        <v>108</v>
      </c>
      <c r="D48" s="320">
        <v>6</v>
      </c>
      <c r="E48" s="319">
        <f t="shared" si="1"/>
        <v>157</v>
      </c>
      <c r="F48" s="319"/>
      <c r="X48" s="300"/>
      <c r="Y48" s="317"/>
    </row>
    <row r="49" spans="1:25" ht="12.75">
      <c r="A49" s="322" t="s">
        <v>105</v>
      </c>
      <c r="B49" s="320">
        <v>41</v>
      </c>
      <c r="C49" s="320">
        <v>102</v>
      </c>
      <c r="D49" s="320">
        <v>5</v>
      </c>
      <c r="E49" s="319">
        <f t="shared" si="1"/>
        <v>148</v>
      </c>
      <c r="F49" s="319"/>
      <c r="X49" s="300"/>
      <c r="Y49" s="317"/>
    </row>
    <row r="50" spans="1:25" ht="12.75">
      <c r="A50" s="322" t="s">
        <v>106</v>
      </c>
      <c r="B50" s="320">
        <v>41</v>
      </c>
      <c r="C50" s="320">
        <v>102</v>
      </c>
      <c r="D50" s="320">
        <v>5</v>
      </c>
      <c r="E50" s="319">
        <f t="shared" si="1"/>
        <v>148</v>
      </c>
      <c r="F50" s="319"/>
      <c r="X50" s="300"/>
      <c r="Y50" s="317"/>
    </row>
    <row r="51" spans="1:25" ht="12.75">
      <c r="A51" s="322" t="s">
        <v>107</v>
      </c>
      <c r="B51" s="320">
        <v>40</v>
      </c>
      <c r="C51" s="320">
        <v>99</v>
      </c>
      <c r="D51" s="320">
        <v>4</v>
      </c>
      <c r="E51" s="319">
        <f t="shared" si="1"/>
        <v>143</v>
      </c>
      <c r="F51" s="319"/>
      <c r="X51" s="300"/>
      <c r="Y51" s="317"/>
    </row>
    <row r="52" spans="1:25" ht="12.75">
      <c r="A52" s="322" t="s">
        <v>108</v>
      </c>
      <c r="B52" s="320">
        <v>39</v>
      </c>
      <c r="C52" s="320">
        <v>99</v>
      </c>
      <c r="D52" s="320">
        <v>5</v>
      </c>
      <c r="E52" s="319">
        <f t="shared" si="1"/>
        <v>143</v>
      </c>
      <c r="F52" s="319"/>
      <c r="X52" s="300"/>
      <c r="Y52" s="317"/>
    </row>
    <row r="53" spans="1:25" ht="12.75">
      <c r="A53" s="322" t="s">
        <v>109</v>
      </c>
      <c r="B53" s="320">
        <v>38</v>
      </c>
      <c r="C53" s="320">
        <v>96</v>
      </c>
      <c r="D53" s="320">
        <v>5</v>
      </c>
      <c r="E53" s="319">
        <f t="shared" si="1"/>
        <v>139</v>
      </c>
      <c r="F53" s="319"/>
      <c r="X53" s="300"/>
      <c r="Y53" s="317"/>
    </row>
    <row r="54" spans="1:25" ht="12.75">
      <c r="A54" s="322" t="s">
        <v>110</v>
      </c>
      <c r="B54" s="320">
        <v>38</v>
      </c>
      <c r="C54" s="320">
        <v>96</v>
      </c>
      <c r="D54" s="320">
        <v>4</v>
      </c>
      <c r="E54" s="319">
        <f t="shared" si="1"/>
        <v>138</v>
      </c>
      <c r="F54" s="319"/>
      <c r="X54" s="300"/>
      <c r="Y54" s="317"/>
    </row>
    <row r="55" spans="1:25" ht="12.75">
      <c r="A55" s="322" t="s">
        <v>111</v>
      </c>
      <c r="B55" s="320">
        <v>36</v>
      </c>
      <c r="C55" s="320">
        <v>95</v>
      </c>
      <c r="D55" s="320">
        <v>4</v>
      </c>
      <c r="E55" s="319">
        <f t="shared" si="1"/>
        <v>135</v>
      </c>
      <c r="F55" s="319"/>
      <c r="X55" s="300"/>
      <c r="Y55" s="317"/>
    </row>
    <row r="56" spans="1:25" ht="12.75">
      <c r="A56" s="322" t="s">
        <v>92</v>
      </c>
      <c r="B56" s="320">
        <v>36</v>
      </c>
      <c r="C56" s="320">
        <v>94</v>
      </c>
      <c r="D56" s="320">
        <v>4</v>
      </c>
      <c r="E56" s="319">
        <f t="shared" si="1"/>
        <v>134</v>
      </c>
      <c r="F56" s="319"/>
      <c r="X56" s="300"/>
      <c r="Y56" s="317"/>
    </row>
    <row r="57" spans="1:25" ht="12.75">
      <c r="A57" s="322" t="s">
        <v>112</v>
      </c>
      <c r="B57" s="320">
        <v>34</v>
      </c>
      <c r="C57" s="320">
        <v>98</v>
      </c>
      <c r="D57" s="320">
        <v>4</v>
      </c>
      <c r="E57" s="319">
        <f t="shared" si="1"/>
        <v>136</v>
      </c>
      <c r="F57" s="319"/>
      <c r="X57" s="300"/>
      <c r="Y57" s="317"/>
    </row>
    <row r="58" spans="1:25" ht="12.75">
      <c r="A58" s="322" t="s">
        <v>113</v>
      </c>
      <c r="B58" s="321">
        <v>34</v>
      </c>
      <c r="C58" s="320">
        <v>96</v>
      </c>
      <c r="D58" s="320">
        <v>4</v>
      </c>
      <c r="E58" s="319">
        <f t="shared" si="1"/>
        <v>134</v>
      </c>
      <c r="F58" s="319"/>
      <c r="X58" s="300"/>
      <c r="Y58" s="317"/>
    </row>
    <row r="59" spans="1:25" ht="12.75">
      <c r="A59" s="322" t="s">
        <v>93</v>
      </c>
      <c r="B59" s="321">
        <v>33</v>
      </c>
      <c r="C59" s="320">
        <v>97</v>
      </c>
      <c r="D59" s="320">
        <v>4</v>
      </c>
      <c r="E59" s="319">
        <f t="shared" si="1"/>
        <v>134</v>
      </c>
      <c r="F59" s="319"/>
      <c r="X59" s="300"/>
      <c r="Y59" s="317"/>
    </row>
    <row r="60" spans="1:25" ht="12.75">
      <c r="A60" s="322" t="s">
        <v>156</v>
      </c>
      <c r="B60" s="321">
        <v>33</v>
      </c>
      <c r="C60" s="320">
        <v>97</v>
      </c>
      <c r="D60" s="320">
        <v>4</v>
      </c>
      <c r="E60" s="319">
        <f t="shared" si="1"/>
        <v>134</v>
      </c>
      <c r="F60" s="319"/>
      <c r="X60" s="300"/>
      <c r="Y60" s="317"/>
    </row>
    <row r="61" spans="1:25" ht="12.75">
      <c r="A61" s="322" t="s">
        <v>171</v>
      </c>
      <c r="B61" s="321">
        <v>32</v>
      </c>
      <c r="C61" s="320">
        <v>98</v>
      </c>
      <c r="D61" s="320">
        <v>4</v>
      </c>
      <c r="E61" s="319">
        <f t="shared" si="1"/>
        <v>134</v>
      </c>
      <c r="F61" s="319"/>
      <c r="X61" s="300"/>
      <c r="Y61" s="317"/>
    </row>
    <row r="62" spans="1:25" ht="12.75">
      <c r="A62" s="322" t="s">
        <v>191</v>
      </c>
      <c r="B62" s="321">
        <v>33</v>
      </c>
      <c r="C62" s="320">
        <v>100</v>
      </c>
      <c r="D62" s="320">
        <v>4</v>
      </c>
      <c r="E62" s="319">
        <f t="shared" si="1"/>
        <v>137</v>
      </c>
      <c r="F62" s="319"/>
      <c r="X62" s="300"/>
      <c r="Y62" s="317"/>
    </row>
    <row r="63" spans="1:25" ht="12.75">
      <c r="A63" s="322" t="s">
        <v>203</v>
      </c>
      <c r="B63" s="321">
        <v>33</v>
      </c>
      <c r="C63" s="320">
        <v>101</v>
      </c>
      <c r="D63" s="320">
        <v>4</v>
      </c>
      <c r="E63" s="319">
        <f t="shared" si="1"/>
        <v>138</v>
      </c>
      <c r="F63" s="319"/>
      <c r="X63" s="300"/>
      <c r="Y63" s="317"/>
    </row>
    <row r="64" spans="1:25" ht="12.75">
      <c r="A64" s="322" t="s">
        <v>213</v>
      </c>
      <c r="B64" s="321">
        <v>32</v>
      </c>
      <c r="C64" s="320">
        <v>101</v>
      </c>
      <c r="D64" s="320">
        <v>4</v>
      </c>
      <c r="E64" s="319">
        <f t="shared" si="1"/>
        <v>137</v>
      </c>
      <c r="F64" s="319"/>
      <c r="X64" s="300"/>
      <c r="Y64" s="317"/>
    </row>
    <row r="65" spans="1:25" ht="12.75">
      <c r="A65" s="322" t="s">
        <v>225</v>
      </c>
      <c r="B65" s="321">
        <v>33</v>
      </c>
      <c r="C65" s="320">
        <v>103</v>
      </c>
      <c r="D65" s="320">
        <v>3</v>
      </c>
      <c r="E65" s="319">
        <f t="shared" si="1"/>
        <v>139</v>
      </c>
      <c r="F65" s="319"/>
      <c r="X65" s="300"/>
      <c r="Y65" s="317"/>
    </row>
    <row r="66" spans="1:25" ht="12.75">
      <c r="A66" s="322" t="s">
        <v>251</v>
      </c>
      <c r="B66" s="321">
        <v>31</v>
      </c>
      <c r="C66" s="320">
        <v>103</v>
      </c>
      <c r="D66" s="320">
        <v>3</v>
      </c>
      <c r="E66" s="319">
        <f t="shared" si="1"/>
        <v>137</v>
      </c>
      <c r="F66" s="319"/>
      <c r="X66" s="300"/>
      <c r="Y66" s="317"/>
    </row>
    <row r="67" spans="1:25" ht="12.75">
      <c r="A67" s="322" t="s">
        <v>314</v>
      </c>
      <c r="B67" s="321">
        <v>31</v>
      </c>
      <c r="C67" s="320">
        <v>105</v>
      </c>
      <c r="D67" s="320">
        <v>3</v>
      </c>
      <c r="E67" s="319">
        <f t="shared" si="1"/>
        <v>139</v>
      </c>
      <c r="F67" s="319"/>
      <c r="X67" s="300"/>
      <c r="Y67" s="317"/>
    </row>
    <row r="68" spans="1:25" ht="12.75">
      <c r="A68" s="322" t="str">
        <f>A34</f>
        <v>2016-2017</v>
      </c>
      <c r="B68" s="321">
        <f>'16_nivover01'!C8</f>
        <v>31</v>
      </c>
      <c r="C68" s="320">
        <f>'16_nivover01'!F8</f>
        <v>104</v>
      </c>
      <c r="D68" s="320">
        <f>'16_nivover01'!I8+'16_nivover01'!L8</f>
        <v>4</v>
      </c>
      <c r="E68" s="319">
        <f t="shared" si="1"/>
        <v>139</v>
      </c>
      <c r="F68" s="319"/>
      <c r="X68" s="300"/>
      <c r="Y68" s="317"/>
    </row>
    <row r="69" ht="6.75" customHeight="1"/>
    <row r="70" spans="1:22" ht="26.25" customHeight="1">
      <c r="A70" s="596" t="s">
        <v>410</v>
      </c>
      <c r="B70" s="596"/>
      <c r="C70" s="596"/>
      <c r="D70" s="596"/>
      <c r="E70" s="596"/>
      <c r="F70" s="596"/>
      <c r="G70" s="596"/>
      <c r="H70" s="596"/>
      <c r="I70" s="596"/>
      <c r="J70" s="596"/>
      <c r="K70" s="596"/>
      <c r="L70" s="596"/>
      <c r="M70" s="596"/>
      <c r="N70" s="596"/>
      <c r="O70" s="596"/>
      <c r="P70" s="596"/>
      <c r="Q70" s="596"/>
      <c r="R70" s="596"/>
      <c r="S70" s="596"/>
      <c r="T70" s="596"/>
      <c r="U70" s="596"/>
      <c r="V70" s="596"/>
    </row>
    <row r="71" spans="1:22" ht="12.75">
      <c r="A71" s="318" t="s">
        <v>127</v>
      </c>
      <c r="B71" s="578"/>
      <c r="C71" s="578"/>
      <c r="D71" s="578"/>
      <c r="E71" s="578"/>
      <c r="F71" s="578"/>
      <c r="G71" s="578"/>
      <c r="H71" s="578"/>
      <c r="I71" s="578"/>
      <c r="J71" s="578"/>
      <c r="K71" s="578"/>
      <c r="L71" s="578"/>
      <c r="M71" s="578"/>
      <c r="N71" s="578"/>
      <c r="O71" s="578"/>
      <c r="P71" s="578"/>
      <c r="Q71" s="578"/>
      <c r="R71" s="578"/>
      <c r="S71" s="578"/>
      <c r="T71" s="578"/>
      <c r="U71" s="578"/>
      <c r="V71" s="578"/>
    </row>
    <row r="72" spans="1:22" ht="12.75">
      <c r="A72" s="318" t="s">
        <v>411</v>
      </c>
      <c r="B72" s="578"/>
      <c r="C72" s="578"/>
      <c r="D72" s="578"/>
      <c r="E72" s="578"/>
      <c r="F72" s="578"/>
      <c r="G72" s="578"/>
      <c r="H72" s="578"/>
      <c r="I72" s="578"/>
      <c r="J72" s="578"/>
      <c r="K72" s="578"/>
      <c r="L72" s="578"/>
      <c r="M72" s="578"/>
      <c r="N72" s="578"/>
      <c r="O72" s="578"/>
      <c r="P72" s="578"/>
      <c r="Q72" s="578"/>
      <c r="R72" s="578"/>
      <c r="S72" s="578"/>
      <c r="T72" s="578"/>
      <c r="U72" s="578"/>
      <c r="V72" s="578"/>
    </row>
    <row r="73" spans="1:22" ht="12.75">
      <c r="A73" s="318" t="s">
        <v>131</v>
      </c>
      <c r="B73" s="578"/>
      <c r="C73" s="578"/>
      <c r="D73" s="578"/>
      <c r="E73" s="578"/>
      <c r="F73" s="578"/>
      <c r="G73" s="578"/>
      <c r="H73" s="578"/>
      <c r="I73" s="578"/>
      <c r="J73" s="578"/>
      <c r="K73" s="578"/>
      <c r="L73" s="578"/>
      <c r="M73" s="578"/>
      <c r="N73" s="578"/>
      <c r="O73" s="578"/>
      <c r="P73" s="578"/>
      <c r="Q73" s="578"/>
      <c r="R73" s="578"/>
      <c r="S73" s="578"/>
      <c r="T73" s="578"/>
      <c r="U73" s="578"/>
      <c r="V73" s="578"/>
    </row>
    <row r="74" spans="1:22" ht="12.75">
      <c r="A74" s="318" t="s">
        <v>412</v>
      </c>
      <c r="B74" s="578"/>
      <c r="C74" s="578"/>
      <c r="D74" s="578"/>
      <c r="E74" s="578"/>
      <c r="F74" s="578"/>
      <c r="G74" s="578"/>
      <c r="H74" s="578"/>
      <c r="I74" s="578"/>
      <c r="J74" s="578"/>
      <c r="K74" s="578"/>
      <c r="L74" s="578"/>
      <c r="M74" s="578"/>
      <c r="N74" s="578"/>
      <c r="O74" s="578"/>
      <c r="P74" s="578"/>
      <c r="Q74" s="578"/>
      <c r="R74" s="578"/>
      <c r="S74" s="578"/>
      <c r="T74" s="578"/>
      <c r="U74" s="578"/>
      <c r="V74" s="578"/>
    </row>
    <row r="75" spans="1:22" ht="12.75">
      <c r="A75" s="318" t="s">
        <v>128</v>
      </c>
      <c r="B75" s="578"/>
      <c r="C75" s="578"/>
      <c r="D75" s="578"/>
      <c r="E75" s="578"/>
      <c r="F75" s="578"/>
      <c r="G75" s="578"/>
      <c r="H75" s="578"/>
      <c r="I75" s="578"/>
      <c r="J75" s="578"/>
      <c r="K75" s="578"/>
      <c r="L75" s="578"/>
      <c r="M75" s="578"/>
      <c r="N75" s="578"/>
      <c r="O75" s="578"/>
      <c r="P75" s="578"/>
      <c r="Q75" s="578"/>
      <c r="R75" s="578"/>
      <c r="S75" s="578"/>
      <c r="T75" s="578"/>
      <c r="U75" s="578"/>
      <c r="V75" s="578"/>
    </row>
    <row r="76" spans="1:22" ht="12.75">
      <c r="A76" s="256" t="s">
        <v>180</v>
      </c>
      <c r="B76" s="578"/>
      <c r="C76" s="578"/>
      <c r="D76" s="578"/>
      <c r="E76" s="578"/>
      <c r="F76" s="578"/>
      <c r="G76" s="578"/>
      <c r="H76" s="578"/>
      <c r="I76" s="578"/>
      <c r="J76" s="578"/>
      <c r="K76" s="578"/>
      <c r="L76" s="578"/>
      <c r="M76" s="578"/>
      <c r="N76" s="578"/>
      <c r="O76" s="578"/>
      <c r="P76" s="578"/>
      <c r="Q76" s="578"/>
      <c r="R76" s="578"/>
      <c r="S76" s="578"/>
      <c r="T76" s="578"/>
      <c r="U76" s="578"/>
      <c r="V76" s="578"/>
    </row>
  </sheetData>
  <sheetProtection/>
  <mergeCells count="11">
    <mergeCell ref="A2:Y2"/>
    <mergeCell ref="A4:Y4"/>
    <mergeCell ref="B6:G6"/>
    <mergeCell ref="N6:S6"/>
    <mergeCell ref="H6:M6"/>
    <mergeCell ref="T6:Y6"/>
    <mergeCell ref="A70:V70"/>
    <mergeCell ref="B7:F7"/>
    <mergeCell ref="N7:R7"/>
    <mergeCell ref="H7:L7"/>
    <mergeCell ref="T7:X7"/>
  </mergeCells>
  <printOptions horizontalCentered="1"/>
  <pageMargins left="0.1968503937007874" right="0.1968503937007874" top="0" bottom="0" header="0.5118110236220472" footer="0.5118110236220472"/>
  <pageSetup fitToHeight="1" fitToWidth="1" horizontalDpi="600" verticalDpi="600" orientation="landscape" paperSize="9" scale="5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A22"/>
  <sheetViews>
    <sheetView zoomScalePageLayoutView="0" workbookViewId="0" topLeftCell="A1">
      <selection activeCell="A41" sqref="A41"/>
    </sheetView>
  </sheetViews>
  <sheetFormatPr defaultColWidth="9.140625" defaultRowHeight="12.75"/>
  <cols>
    <col min="1" max="1" width="11.00390625" style="349" customWidth="1"/>
    <col min="2" max="2" width="8.7109375" style="349" customWidth="1"/>
    <col min="3" max="4" width="6.28125" style="348" customWidth="1"/>
    <col min="5" max="5" width="6.28125" style="349" customWidth="1"/>
    <col min="6" max="7" width="6.7109375" style="348" customWidth="1"/>
    <col min="8" max="8" width="6.7109375" style="349" customWidth="1"/>
    <col min="9" max="10" width="6.57421875" style="348" customWidth="1"/>
    <col min="11" max="11" width="6.57421875" style="349" customWidth="1"/>
    <col min="12" max="13" width="6.140625" style="348" customWidth="1"/>
    <col min="14" max="14" width="6.140625" style="349" customWidth="1"/>
    <col min="15" max="17" width="7.00390625" style="349" customWidth="1"/>
    <col min="18" max="20" width="6.57421875" style="349" customWidth="1"/>
    <col min="21" max="23" width="7.00390625" style="349" customWidth="1"/>
    <col min="24" max="25" width="7.00390625" style="348" customWidth="1"/>
    <col min="26" max="26" width="7.00390625" style="349" customWidth="1"/>
    <col min="27" max="30" width="8.140625" style="348" customWidth="1"/>
    <col min="31" max="31" width="10.57421875" style="348" customWidth="1"/>
    <col min="32" max="33" width="9.28125" style="348" customWidth="1"/>
    <col min="34" max="34" width="11.421875" style="348" customWidth="1"/>
    <col min="35" max="35" width="9.57421875" style="348" customWidth="1"/>
    <col min="36" max="36" width="16.00390625" style="348" customWidth="1"/>
    <col min="37" max="37" width="10.57421875" style="348" customWidth="1"/>
    <col min="38" max="16384" width="8.8515625" style="348" customWidth="1"/>
  </cols>
  <sheetData>
    <row r="1" spans="1:22" ht="12.75">
      <c r="A1" s="3" t="s">
        <v>313</v>
      </c>
      <c r="B1" s="260"/>
      <c r="R1" s="348"/>
      <c r="S1" s="348"/>
      <c r="U1" s="348"/>
      <c r="V1" s="348"/>
    </row>
    <row r="2" spans="1:26" ht="12.75">
      <c r="A2" s="587" t="s">
        <v>118</v>
      </c>
      <c r="B2" s="587"/>
      <c r="C2" s="587"/>
      <c r="D2" s="587"/>
      <c r="E2" s="587"/>
      <c r="F2" s="587"/>
      <c r="G2" s="587"/>
      <c r="H2" s="587"/>
      <c r="I2" s="587"/>
      <c r="J2" s="587"/>
      <c r="K2" s="587"/>
      <c r="L2" s="587"/>
      <c r="M2" s="587"/>
      <c r="N2" s="587"/>
      <c r="O2" s="587"/>
      <c r="P2" s="587"/>
      <c r="Q2" s="587"/>
      <c r="R2" s="587"/>
      <c r="S2" s="587"/>
      <c r="T2" s="587"/>
      <c r="U2" s="587"/>
      <c r="V2" s="587"/>
      <c r="W2" s="587"/>
      <c r="X2" s="587"/>
      <c r="Y2" s="587"/>
      <c r="Z2" s="587"/>
    </row>
    <row r="3" spans="1:22" ht="12.75">
      <c r="A3" s="260"/>
      <c r="B3" s="260"/>
      <c r="R3" s="348"/>
      <c r="S3" s="348"/>
      <c r="U3" s="348"/>
      <c r="V3" s="348"/>
    </row>
    <row r="4" spans="1:26" ht="12.75">
      <c r="A4" s="587" t="s">
        <v>88</v>
      </c>
      <c r="B4" s="587"/>
      <c r="C4" s="587"/>
      <c r="D4" s="587"/>
      <c r="E4" s="587"/>
      <c r="F4" s="587"/>
      <c r="G4" s="587"/>
      <c r="H4" s="587"/>
      <c r="I4" s="587"/>
      <c r="J4" s="587"/>
      <c r="K4" s="587"/>
      <c r="L4" s="587"/>
      <c r="M4" s="587"/>
      <c r="N4" s="587"/>
      <c r="O4" s="587"/>
      <c r="P4" s="587"/>
      <c r="Q4" s="587"/>
      <c r="R4" s="587"/>
      <c r="S4" s="587"/>
      <c r="T4" s="587"/>
      <c r="U4" s="587"/>
      <c r="V4" s="587"/>
      <c r="W4" s="587"/>
      <c r="X4" s="587"/>
      <c r="Y4" s="587"/>
      <c r="Z4" s="587"/>
    </row>
    <row r="5" spans="1:27" ht="12.75">
      <c r="A5" s="587" t="s">
        <v>89</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280"/>
    </row>
    <row r="6" spans="1:2" ht="13.5" thickBot="1">
      <c r="A6" s="260"/>
      <c r="B6" s="260"/>
    </row>
    <row r="7" spans="1:26" s="352" customFormat="1" ht="39">
      <c r="A7" s="350"/>
      <c r="B7" s="351" t="s">
        <v>20</v>
      </c>
      <c r="C7" s="601" t="s">
        <v>21</v>
      </c>
      <c r="D7" s="602"/>
      <c r="E7" s="603"/>
      <c r="F7" s="601" t="s">
        <v>22</v>
      </c>
      <c r="G7" s="602"/>
      <c r="H7" s="603"/>
      <c r="I7" s="601" t="s">
        <v>90</v>
      </c>
      <c r="J7" s="602"/>
      <c r="K7" s="603"/>
      <c r="L7" s="601" t="s">
        <v>23</v>
      </c>
      <c r="M7" s="602"/>
      <c r="N7" s="603"/>
      <c r="O7" s="601" t="s">
        <v>200</v>
      </c>
      <c r="P7" s="602"/>
      <c r="Q7" s="603"/>
      <c r="R7" s="601" t="s">
        <v>24</v>
      </c>
      <c r="S7" s="602"/>
      <c r="T7" s="603"/>
      <c r="U7" s="601" t="s">
        <v>25</v>
      </c>
      <c r="V7" s="602"/>
      <c r="W7" s="603"/>
      <c r="X7" s="601" t="s">
        <v>11</v>
      </c>
      <c r="Y7" s="602"/>
      <c r="Z7" s="602"/>
    </row>
    <row r="8" spans="1:26" s="356" customFormat="1" ht="12.75">
      <c r="A8" s="353" t="s">
        <v>91</v>
      </c>
      <c r="B8" s="354"/>
      <c r="C8" s="355" t="s">
        <v>3</v>
      </c>
      <c r="D8" s="354" t="s">
        <v>4</v>
      </c>
      <c r="E8" s="354" t="s">
        <v>12</v>
      </c>
      <c r="F8" s="355" t="s">
        <v>3</v>
      </c>
      <c r="G8" s="354" t="s">
        <v>4</v>
      </c>
      <c r="H8" s="354" t="s">
        <v>12</v>
      </c>
      <c r="I8" s="355" t="s">
        <v>3</v>
      </c>
      <c r="J8" s="354" t="s">
        <v>4</v>
      </c>
      <c r="K8" s="354" t="s">
        <v>12</v>
      </c>
      <c r="L8" s="355" t="s">
        <v>3</v>
      </c>
      <c r="M8" s="354" t="s">
        <v>4</v>
      </c>
      <c r="N8" s="354" t="s">
        <v>12</v>
      </c>
      <c r="O8" s="355" t="s">
        <v>3</v>
      </c>
      <c r="P8" s="354" t="s">
        <v>4</v>
      </c>
      <c r="Q8" s="354" t="s">
        <v>12</v>
      </c>
      <c r="R8" s="355" t="s">
        <v>3</v>
      </c>
      <c r="S8" s="354" t="s">
        <v>4</v>
      </c>
      <c r="T8" s="354" t="s">
        <v>12</v>
      </c>
      <c r="U8" s="355" t="s">
        <v>3</v>
      </c>
      <c r="V8" s="354" t="s">
        <v>4</v>
      </c>
      <c r="W8" s="354" t="s">
        <v>12</v>
      </c>
      <c r="X8" s="355" t="s">
        <v>3</v>
      </c>
      <c r="Y8" s="354" t="s">
        <v>4</v>
      </c>
      <c r="Z8" s="354" t="s">
        <v>12</v>
      </c>
    </row>
    <row r="9" spans="1:26" s="265" customFormat="1" ht="12.75">
      <c r="A9" s="349"/>
      <c r="B9" s="357"/>
      <c r="C9" s="347"/>
      <c r="D9" s="346"/>
      <c r="E9" s="346"/>
      <c r="F9" s="347"/>
      <c r="G9" s="346"/>
      <c r="H9" s="346"/>
      <c r="I9" s="347"/>
      <c r="J9" s="346"/>
      <c r="K9" s="346"/>
      <c r="L9" s="347"/>
      <c r="M9" s="346"/>
      <c r="N9" s="346"/>
      <c r="O9" s="347"/>
      <c r="P9" s="346"/>
      <c r="Q9" s="346"/>
      <c r="R9" s="347"/>
      <c r="S9" s="346"/>
      <c r="T9" s="346"/>
      <c r="U9" s="347"/>
      <c r="V9" s="346"/>
      <c r="W9" s="346"/>
      <c r="X9" s="347"/>
      <c r="Y9" s="346"/>
      <c r="Z9" s="346"/>
    </row>
    <row r="10" spans="1:26" ht="12.75">
      <c r="A10" s="349" t="s">
        <v>92</v>
      </c>
      <c r="B10" s="362">
        <v>4</v>
      </c>
      <c r="C10" s="425">
        <v>23</v>
      </c>
      <c r="D10" s="299">
        <v>16</v>
      </c>
      <c r="E10" s="426">
        <f aca="true" t="shared" si="0" ref="E10:E17">SUM(C10:D10)</f>
        <v>39</v>
      </c>
      <c r="F10" s="425">
        <v>0</v>
      </c>
      <c r="G10" s="359">
        <v>0</v>
      </c>
      <c r="H10" s="360">
        <f aca="true" t="shared" si="1" ref="H10:H17">SUM(F10:G10)</f>
        <v>0</v>
      </c>
      <c r="I10" s="358">
        <v>128</v>
      </c>
      <c r="J10" s="359">
        <v>130</v>
      </c>
      <c r="K10" s="360">
        <f aca="true" t="shared" si="2" ref="K10:K17">SUM(I10:J10)</f>
        <v>258</v>
      </c>
      <c r="L10" s="358">
        <v>4</v>
      </c>
      <c r="M10" s="359">
        <v>3</v>
      </c>
      <c r="N10" s="360">
        <f aca="true" t="shared" si="3" ref="N10:N17">SUM(L10:M10)</f>
        <v>7</v>
      </c>
      <c r="O10" s="358">
        <v>95</v>
      </c>
      <c r="P10" s="359">
        <v>64</v>
      </c>
      <c r="Q10" s="360">
        <f aca="true" t="shared" si="4" ref="Q10:Q17">SUM(O10:P10)</f>
        <v>159</v>
      </c>
      <c r="R10" s="358">
        <v>4</v>
      </c>
      <c r="S10" s="359">
        <v>0</v>
      </c>
      <c r="T10" s="360">
        <f aca="true" t="shared" si="5" ref="T10:T17">SUM(R10:S10)</f>
        <v>4</v>
      </c>
      <c r="U10" s="358">
        <v>6</v>
      </c>
      <c r="V10" s="359">
        <v>3</v>
      </c>
      <c r="W10" s="360">
        <f aca="true" t="shared" si="6" ref="W10:W17">SUM(U10:V10)</f>
        <v>9</v>
      </c>
      <c r="X10" s="361">
        <f aca="true" t="shared" si="7" ref="X10:X21">C10+F10+I10+L10+O10+R10+U10</f>
        <v>260</v>
      </c>
      <c r="Y10" s="360">
        <f aca="true" t="shared" si="8" ref="Y10:Y21">D10+G10+J10+M10+P10+S10+V10</f>
        <v>216</v>
      </c>
      <c r="Z10" s="360">
        <f aca="true" t="shared" si="9" ref="Z10:Z21">SUM(X10:Y10)</f>
        <v>476</v>
      </c>
    </row>
    <row r="11" spans="1:26" ht="12.75">
      <c r="A11" s="349" t="str">
        <f aca="true" t="shared" si="10" ref="A11:A22">VALUE(LEFT(A10,4))+1&amp;"-"&amp;VALUE(LEFT(A10,4))+2</f>
        <v>2005-2006</v>
      </c>
      <c r="B11" s="362">
        <v>4</v>
      </c>
      <c r="C11" s="425">
        <v>14</v>
      </c>
      <c r="D11" s="299">
        <v>17</v>
      </c>
      <c r="E11" s="426">
        <f t="shared" si="0"/>
        <v>31</v>
      </c>
      <c r="F11" s="425">
        <v>0</v>
      </c>
      <c r="G11" s="359">
        <v>0</v>
      </c>
      <c r="H11" s="360">
        <f t="shared" si="1"/>
        <v>0</v>
      </c>
      <c r="I11" s="358">
        <v>121</v>
      </c>
      <c r="J11" s="359">
        <v>115</v>
      </c>
      <c r="K11" s="360">
        <f t="shared" si="2"/>
        <v>236</v>
      </c>
      <c r="L11" s="358">
        <v>4</v>
      </c>
      <c r="M11" s="359">
        <v>2</v>
      </c>
      <c r="N11" s="360">
        <f t="shared" si="3"/>
        <v>6</v>
      </c>
      <c r="O11" s="358">
        <v>110</v>
      </c>
      <c r="P11" s="359">
        <v>60</v>
      </c>
      <c r="Q11" s="360">
        <f t="shared" si="4"/>
        <v>170</v>
      </c>
      <c r="R11" s="358">
        <v>2</v>
      </c>
      <c r="S11" s="359">
        <v>3</v>
      </c>
      <c r="T11" s="360">
        <f t="shared" si="5"/>
        <v>5</v>
      </c>
      <c r="U11" s="358">
        <v>5</v>
      </c>
      <c r="V11" s="359">
        <v>2</v>
      </c>
      <c r="W11" s="360">
        <f t="shared" si="6"/>
        <v>7</v>
      </c>
      <c r="X11" s="361">
        <f t="shared" si="7"/>
        <v>256</v>
      </c>
      <c r="Y11" s="360">
        <f t="shared" si="8"/>
        <v>199</v>
      </c>
      <c r="Z11" s="360">
        <f t="shared" si="9"/>
        <v>455</v>
      </c>
    </row>
    <row r="12" spans="1:26" ht="12.75">
      <c r="A12" s="349" t="str">
        <f t="shared" si="10"/>
        <v>2006-2007</v>
      </c>
      <c r="B12" s="362">
        <v>4</v>
      </c>
      <c r="C12" s="425">
        <v>21</v>
      </c>
      <c r="D12" s="299">
        <v>22</v>
      </c>
      <c r="E12" s="426">
        <f t="shared" si="0"/>
        <v>43</v>
      </c>
      <c r="F12" s="425">
        <v>0</v>
      </c>
      <c r="G12" s="359">
        <v>0</v>
      </c>
      <c r="H12" s="360">
        <f t="shared" si="1"/>
        <v>0</v>
      </c>
      <c r="I12" s="358">
        <v>126</v>
      </c>
      <c r="J12" s="359">
        <v>129</v>
      </c>
      <c r="K12" s="360">
        <f t="shared" si="2"/>
        <v>255</v>
      </c>
      <c r="L12" s="358">
        <v>10</v>
      </c>
      <c r="M12" s="359">
        <v>2</v>
      </c>
      <c r="N12" s="360">
        <f t="shared" si="3"/>
        <v>12</v>
      </c>
      <c r="O12" s="358">
        <v>72</v>
      </c>
      <c r="P12" s="359">
        <v>52</v>
      </c>
      <c r="Q12" s="360">
        <f t="shared" si="4"/>
        <v>124</v>
      </c>
      <c r="R12" s="358">
        <v>1</v>
      </c>
      <c r="S12" s="359">
        <v>1</v>
      </c>
      <c r="T12" s="360">
        <f t="shared" si="5"/>
        <v>2</v>
      </c>
      <c r="U12" s="358">
        <v>6</v>
      </c>
      <c r="V12" s="359">
        <v>2</v>
      </c>
      <c r="W12" s="360">
        <f t="shared" si="6"/>
        <v>8</v>
      </c>
      <c r="X12" s="361">
        <f t="shared" si="7"/>
        <v>236</v>
      </c>
      <c r="Y12" s="360">
        <f t="shared" si="8"/>
        <v>208</v>
      </c>
      <c r="Z12" s="360">
        <f t="shared" si="9"/>
        <v>444</v>
      </c>
    </row>
    <row r="13" spans="1:26" ht="12.75">
      <c r="A13" s="349" t="str">
        <f t="shared" si="10"/>
        <v>2007-2008</v>
      </c>
      <c r="B13" s="362">
        <v>4</v>
      </c>
      <c r="C13" s="425">
        <v>28</v>
      </c>
      <c r="D13" s="299">
        <v>19</v>
      </c>
      <c r="E13" s="426">
        <f t="shared" si="0"/>
        <v>47</v>
      </c>
      <c r="F13" s="425">
        <v>0</v>
      </c>
      <c r="G13" s="359">
        <v>0</v>
      </c>
      <c r="H13" s="360">
        <f t="shared" si="1"/>
        <v>0</v>
      </c>
      <c r="I13" s="358">
        <v>133</v>
      </c>
      <c r="J13" s="359">
        <v>130</v>
      </c>
      <c r="K13" s="360">
        <f t="shared" si="2"/>
        <v>263</v>
      </c>
      <c r="L13" s="358">
        <v>12</v>
      </c>
      <c r="M13" s="359">
        <v>4</v>
      </c>
      <c r="N13" s="360">
        <f t="shared" si="3"/>
        <v>16</v>
      </c>
      <c r="O13" s="358">
        <v>64</v>
      </c>
      <c r="P13" s="359">
        <v>51</v>
      </c>
      <c r="Q13" s="360">
        <f t="shared" si="4"/>
        <v>115</v>
      </c>
      <c r="R13" s="358">
        <v>2</v>
      </c>
      <c r="S13" s="359">
        <v>5</v>
      </c>
      <c r="T13" s="360">
        <f t="shared" si="5"/>
        <v>7</v>
      </c>
      <c r="U13" s="358">
        <v>4</v>
      </c>
      <c r="V13" s="359">
        <v>3</v>
      </c>
      <c r="W13" s="360">
        <f t="shared" si="6"/>
        <v>7</v>
      </c>
      <c r="X13" s="361">
        <f t="shared" si="7"/>
        <v>243</v>
      </c>
      <c r="Y13" s="360">
        <f t="shared" si="8"/>
        <v>212</v>
      </c>
      <c r="Z13" s="360">
        <f t="shared" si="9"/>
        <v>455</v>
      </c>
    </row>
    <row r="14" spans="1:26" ht="12.75">
      <c r="A14" s="349" t="str">
        <f t="shared" si="10"/>
        <v>2008-2009</v>
      </c>
      <c r="B14" s="362">
        <v>4</v>
      </c>
      <c r="C14" s="425">
        <v>27</v>
      </c>
      <c r="D14" s="299">
        <v>14</v>
      </c>
      <c r="E14" s="426">
        <f t="shared" si="0"/>
        <v>41</v>
      </c>
      <c r="F14" s="425">
        <v>0</v>
      </c>
      <c r="G14" s="359">
        <v>0</v>
      </c>
      <c r="H14" s="360">
        <f t="shared" si="1"/>
        <v>0</v>
      </c>
      <c r="I14" s="358">
        <v>127</v>
      </c>
      <c r="J14" s="359">
        <v>120</v>
      </c>
      <c r="K14" s="360">
        <f t="shared" si="2"/>
        <v>247</v>
      </c>
      <c r="L14" s="358">
        <v>18</v>
      </c>
      <c r="M14" s="359">
        <v>5</v>
      </c>
      <c r="N14" s="360">
        <f t="shared" si="3"/>
        <v>23</v>
      </c>
      <c r="O14" s="358">
        <v>63</v>
      </c>
      <c r="P14" s="359">
        <v>61</v>
      </c>
      <c r="Q14" s="360">
        <f t="shared" si="4"/>
        <v>124</v>
      </c>
      <c r="R14" s="358">
        <v>3</v>
      </c>
      <c r="S14" s="359">
        <v>3</v>
      </c>
      <c r="T14" s="360">
        <f t="shared" si="5"/>
        <v>6</v>
      </c>
      <c r="U14" s="358">
        <v>5</v>
      </c>
      <c r="V14" s="359">
        <v>3</v>
      </c>
      <c r="W14" s="360">
        <f t="shared" si="6"/>
        <v>8</v>
      </c>
      <c r="X14" s="361">
        <f t="shared" si="7"/>
        <v>243</v>
      </c>
      <c r="Y14" s="360">
        <f t="shared" si="8"/>
        <v>206</v>
      </c>
      <c r="Z14" s="360">
        <f t="shared" si="9"/>
        <v>449</v>
      </c>
    </row>
    <row r="15" spans="1:26" ht="12.75">
      <c r="A15" s="349" t="str">
        <f t="shared" si="10"/>
        <v>2009-2010</v>
      </c>
      <c r="B15" s="362">
        <v>4</v>
      </c>
      <c r="C15" s="425">
        <v>26</v>
      </c>
      <c r="D15" s="299">
        <v>11</v>
      </c>
      <c r="E15" s="426">
        <f t="shared" si="0"/>
        <v>37</v>
      </c>
      <c r="F15" s="425">
        <v>0</v>
      </c>
      <c r="G15" s="359">
        <v>0</v>
      </c>
      <c r="H15" s="360">
        <f t="shared" si="1"/>
        <v>0</v>
      </c>
      <c r="I15" s="358">
        <v>122</v>
      </c>
      <c r="J15" s="359">
        <v>116</v>
      </c>
      <c r="K15" s="360">
        <f t="shared" si="2"/>
        <v>238</v>
      </c>
      <c r="L15" s="358">
        <v>17</v>
      </c>
      <c r="M15" s="359">
        <v>7</v>
      </c>
      <c r="N15" s="360">
        <f t="shared" si="3"/>
        <v>24</v>
      </c>
      <c r="O15" s="358">
        <v>70</v>
      </c>
      <c r="P15" s="359">
        <v>63</v>
      </c>
      <c r="Q15" s="360">
        <f t="shared" si="4"/>
        <v>133</v>
      </c>
      <c r="R15" s="358">
        <v>3</v>
      </c>
      <c r="S15" s="359">
        <v>4</v>
      </c>
      <c r="T15" s="360">
        <f t="shared" si="5"/>
        <v>7</v>
      </c>
      <c r="U15" s="358">
        <v>2</v>
      </c>
      <c r="V15" s="359">
        <v>2</v>
      </c>
      <c r="W15" s="360">
        <f t="shared" si="6"/>
        <v>4</v>
      </c>
      <c r="X15" s="361">
        <f t="shared" si="7"/>
        <v>240</v>
      </c>
      <c r="Y15" s="360">
        <f t="shared" si="8"/>
        <v>203</v>
      </c>
      <c r="Z15" s="360">
        <f t="shared" si="9"/>
        <v>443</v>
      </c>
    </row>
    <row r="16" spans="1:26" s="317" customFormat="1" ht="12.75">
      <c r="A16" s="300" t="str">
        <f t="shared" si="10"/>
        <v>2010-2011</v>
      </c>
      <c r="B16" s="362">
        <v>4</v>
      </c>
      <c r="C16" s="425">
        <v>25</v>
      </c>
      <c r="D16" s="299">
        <v>14</v>
      </c>
      <c r="E16" s="426">
        <f t="shared" si="0"/>
        <v>39</v>
      </c>
      <c r="F16" s="425">
        <v>1</v>
      </c>
      <c r="G16" s="359">
        <v>0</v>
      </c>
      <c r="H16" s="360">
        <f t="shared" si="1"/>
        <v>1</v>
      </c>
      <c r="I16" s="358">
        <v>118</v>
      </c>
      <c r="J16" s="359">
        <v>111</v>
      </c>
      <c r="K16" s="360">
        <f t="shared" si="2"/>
        <v>229</v>
      </c>
      <c r="L16" s="358">
        <v>15</v>
      </c>
      <c r="M16" s="359">
        <v>4</v>
      </c>
      <c r="N16" s="360">
        <f t="shared" si="3"/>
        <v>19</v>
      </c>
      <c r="O16" s="358">
        <v>72</v>
      </c>
      <c r="P16" s="359">
        <v>59</v>
      </c>
      <c r="Q16" s="360">
        <f t="shared" si="4"/>
        <v>131</v>
      </c>
      <c r="R16" s="358">
        <v>7</v>
      </c>
      <c r="S16" s="359">
        <v>6</v>
      </c>
      <c r="T16" s="360">
        <f t="shared" si="5"/>
        <v>13</v>
      </c>
      <c r="U16" s="358">
        <v>1</v>
      </c>
      <c r="V16" s="359">
        <v>1</v>
      </c>
      <c r="W16" s="360">
        <f t="shared" si="6"/>
        <v>2</v>
      </c>
      <c r="X16" s="361">
        <f t="shared" si="7"/>
        <v>239</v>
      </c>
      <c r="Y16" s="360">
        <f t="shared" si="8"/>
        <v>195</v>
      </c>
      <c r="Z16" s="360">
        <f t="shared" si="9"/>
        <v>434</v>
      </c>
    </row>
    <row r="17" spans="1:26" s="317" customFormat="1" ht="12.75">
      <c r="A17" s="300" t="str">
        <f t="shared" si="10"/>
        <v>2011-2012</v>
      </c>
      <c r="B17" s="362">
        <v>4</v>
      </c>
      <c r="C17" s="425">
        <v>13</v>
      </c>
      <c r="D17" s="299">
        <v>12</v>
      </c>
      <c r="E17" s="426">
        <f t="shared" si="0"/>
        <v>25</v>
      </c>
      <c r="F17" s="425">
        <v>1</v>
      </c>
      <c r="G17" s="359">
        <v>0</v>
      </c>
      <c r="H17" s="360">
        <f t="shared" si="1"/>
        <v>1</v>
      </c>
      <c r="I17" s="358">
        <v>104</v>
      </c>
      <c r="J17" s="359">
        <v>93</v>
      </c>
      <c r="K17" s="360">
        <f t="shared" si="2"/>
        <v>197</v>
      </c>
      <c r="L17" s="358">
        <v>14</v>
      </c>
      <c r="M17" s="359">
        <v>3</v>
      </c>
      <c r="N17" s="360">
        <f t="shared" si="3"/>
        <v>17</v>
      </c>
      <c r="O17" s="358">
        <v>68</v>
      </c>
      <c r="P17" s="359">
        <v>47</v>
      </c>
      <c r="Q17" s="360">
        <f t="shared" si="4"/>
        <v>115</v>
      </c>
      <c r="R17" s="358">
        <v>8</v>
      </c>
      <c r="S17" s="359">
        <v>13</v>
      </c>
      <c r="T17" s="360">
        <f t="shared" si="5"/>
        <v>21</v>
      </c>
      <c r="U17" s="358">
        <v>1</v>
      </c>
      <c r="V17" s="359">
        <v>3</v>
      </c>
      <c r="W17" s="360">
        <f t="shared" si="6"/>
        <v>4</v>
      </c>
      <c r="X17" s="361">
        <f t="shared" si="7"/>
        <v>209</v>
      </c>
      <c r="Y17" s="360">
        <f t="shared" si="8"/>
        <v>171</v>
      </c>
      <c r="Z17" s="360">
        <f t="shared" si="9"/>
        <v>380</v>
      </c>
    </row>
    <row r="18" spans="1:26" s="317" customFormat="1" ht="12.75">
      <c r="A18" s="300" t="str">
        <f t="shared" si="10"/>
        <v>2012-2013</v>
      </c>
      <c r="B18" s="362">
        <v>4</v>
      </c>
      <c r="C18" s="425">
        <v>20</v>
      </c>
      <c r="D18" s="299">
        <v>14</v>
      </c>
      <c r="E18" s="426">
        <v>34</v>
      </c>
      <c r="F18" s="425">
        <v>0</v>
      </c>
      <c r="G18" s="359">
        <v>1</v>
      </c>
      <c r="H18" s="360">
        <v>1</v>
      </c>
      <c r="I18" s="358">
        <v>98</v>
      </c>
      <c r="J18" s="359">
        <v>78</v>
      </c>
      <c r="K18" s="360">
        <v>176</v>
      </c>
      <c r="L18" s="358">
        <v>12</v>
      </c>
      <c r="M18" s="359">
        <v>8</v>
      </c>
      <c r="N18" s="360">
        <v>20</v>
      </c>
      <c r="O18" s="358">
        <v>67</v>
      </c>
      <c r="P18" s="359">
        <v>58</v>
      </c>
      <c r="Q18" s="360">
        <v>125</v>
      </c>
      <c r="R18" s="358">
        <v>12</v>
      </c>
      <c r="S18" s="359">
        <v>14</v>
      </c>
      <c r="T18" s="360">
        <v>26</v>
      </c>
      <c r="U18" s="358">
        <v>2</v>
      </c>
      <c r="V18" s="359">
        <v>2</v>
      </c>
      <c r="W18" s="360">
        <v>4</v>
      </c>
      <c r="X18" s="361">
        <f t="shared" si="7"/>
        <v>211</v>
      </c>
      <c r="Y18" s="360">
        <f t="shared" si="8"/>
        <v>175</v>
      </c>
      <c r="Z18" s="360">
        <f t="shared" si="9"/>
        <v>386</v>
      </c>
    </row>
    <row r="19" spans="1:26" ht="12.75">
      <c r="A19" s="300" t="str">
        <f t="shared" si="10"/>
        <v>2013-2014</v>
      </c>
      <c r="B19" s="362">
        <v>4</v>
      </c>
      <c r="C19" s="425">
        <v>18</v>
      </c>
      <c r="D19" s="299">
        <v>10</v>
      </c>
      <c r="E19" s="426">
        <f>SUM(C19:D19)</f>
        <v>28</v>
      </c>
      <c r="F19" s="425">
        <v>0</v>
      </c>
      <c r="G19" s="359">
        <v>0</v>
      </c>
      <c r="H19" s="360">
        <f>SUM(F19:G19)</f>
        <v>0</v>
      </c>
      <c r="I19" s="358">
        <v>95</v>
      </c>
      <c r="J19" s="359">
        <v>75</v>
      </c>
      <c r="K19" s="360">
        <f>SUM(I19:J19)</f>
        <v>170</v>
      </c>
      <c r="L19" s="358">
        <v>11</v>
      </c>
      <c r="M19" s="359">
        <v>4</v>
      </c>
      <c r="N19" s="360">
        <f>SUM(L19:M19)</f>
        <v>15</v>
      </c>
      <c r="O19" s="358">
        <v>76</v>
      </c>
      <c r="P19" s="359">
        <v>96</v>
      </c>
      <c r="Q19" s="360">
        <f>SUM(O19:P19)</f>
        <v>172</v>
      </c>
      <c r="R19" s="358">
        <v>8</v>
      </c>
      <c r="S19" s="359">
        <v>4</v>
      </c>
      <c r="T19" s="360">
        <f>SUM(R19:S19)</f>
        <v>12</v>
      </c>
      <c r="U19" s="358">
        <v>2</v>
      </c>
      <c r="V19" s="359">
        <v>3</v>
      </c>
      <c r="W19" s="360">
        <f>SUM(U19:V19)</f>
        <v>5</v>
      </c>
      <c r="X19" s="361">
        <f t="shared" si="7"/>
        <v>210</v>
      </c>
      <c r="Y19" s="360">
        <f t="shared" si="8"/>
        <v>192</v>
      </c>
      <c r="Z19" s="360">
        <f t="shared" si="9"/>
        <v>402</v>
      </c>
    </row>
    <row r="20" spans="1:26" ht="12.75">
      <c r="A20" s="300" t="str">
        <f t="shared" si="10"/>
        <v>2014-2015</v>
      </c>
      <c r="B20" s="362">
        <v>4</v>
      </c>
      <c r="C20" s="358">
        <v>17</v>
      </c>
      <c r="D20" s="359">
        <v>16</v>
      </c>
      <c r="E20" s="360">
        <f>SUM(C20:D20)</f>
        <v>33</v>
      </c>
      <c r="F20" s="358">
        <v>0</v>
      </c>
      <c r="G20" s="359">
        <v>0</v>
      </c>
      <c r="H20" s="360">
        <f>SUM(F20:G20)</f>
        <v>0</v>
      </c>
      <c r="I20" s="358">
        <v>100</v>
      </c>
      <c r="J20" s="359">
        <v>82</v>
      </c>
      <c r="K20" s="360">
        <f>SUM(I20:J20)</f>
        <v>182</v>
      </c>
      <c r="L20" s="358">
        <v>8</v>
      </c>
      <c r="M20" s="359">
        <v>4</v>
      </c>
      <c r="N20" s="360">
        <f>SUM(L20:M20)</f>
        <v>12</v>
      </c>
      <c r="O20" s="358">
        <v>90</v>
      </c>
      <c r="P20" s="359">
        <v>100</v>
      </c>
      <c r="Q20" s="360">
        <f>SUM(O20:P20)</f>
        <v>190</v>
      </c>
      <c r="R20" s="358">
        <v>5</v>
      </c>
      <c r="S20" s="359">
        <v>1</v>
      </c>
      <c r="T20" s="360">
        <f>SUM(R20:S20)</f>
        <v>6</v>
      </c>
      <c r="U20" s="358">
        <v>2</v>
      </c>
      <c r="V20" s="359">
        <v>2</v>
      </c>
      <c r="W20" s="360">
        <f>SUM(U20:V20)</f>
        <v>4</v>
      </c>
      <c r="X20" s="361">
        <f t="shared" si="7"/>
        <v>222</v>
      </c>
      <c r="Y20" s="360">
        <f t="shared" si="8"/>
        <v>205</v>
      </c>
      <c r="Z20" s="360">
        <f t="shared" si="9"/>
        <v>427</v>
      </c>
    </row>
    <row r="21" spans="1:26" ht="12.75">
      <c r="A21" s="300" t="str">
        <f t="shared" si="10"/>
        <v>2015-2016</v>
      </c>
      <c r="B21" s="362">
        <v>4</v>
      </c>
      <c r="C21" s="358">
        <v>15</v>
      </c>
      <c r="D21" s="359">
        <v>16</v>
      </c>
      <c r="E21" s="360">
        <f>SUM(C21:D21)</f>
        <v>31</v>
      </c>
      <c r="F21" s="358">
        <v>0</v>
      </c>
      <c r="G21" s="359">
        <v>0</v>
      </c>
      <c r="H21" s="360">
        <f>SUM(F21:G21)</f>
        <v>0</v>
      </c>
      <c r="I21" s="358">
        <v>101</v>
      </c>
      <c r="J21" s="359">
        <v>99</v>
      </c>
      <c r="K21" s="360">
        <f>SUM(I21:J21)</f>
        <v>200</v>
      </c>
      <c r="L21" s="358">
        <v>2</v>
      </c>
      <c r="M21" s="359">
        <v>5</v>
      </c>
      <c r="N21" s="360">
        <f>SUM(L21:M21)</f>
        <v>7</v>
      </c>
      <c r="O21" s="358">
        <v>97</v>
      </c>
      <c r="P21" s="359">
        <v>100</v>
      </c>
      <c r="Q21" s="360">
        <f>SUM(O21:P21)</f>
        <v>197</v>
      </c>
      <c r="R21" s="358">
        <v>0</v>
      </c>
      <c r="S21" s="359">
        <v>0</v>
      </c>
      <c r="T21" s="360">
        <f>SUM(R21:S21)</f>
        <v>0</v>
      </c>
      <c r="U21" s="358">
        <v>4</v>
      </c>
      <c r="V21" s="359">
        <v>2</v>
      </c>
      <c r="W21" s="360">
        <f>SUM(U21:V21)</f>
        <v>6</v>
      </c>
      <c r="X21" s="361">
        <f t="shared" si="7"/>
        <v>219</v>
      </c>
      <c r="Y21" s="360">
        <f t="shared" si="8"/>
        <v>222</v>
      </c>
      <c r="Z21" s="360">
        <f t="shared" si="9"/>
        <v>441</v>
      </c>
    </row>
    <row r="22" spans="1:26" ht="12.75">
      <c r="A22" s="300" t="str">
        <f t="shared" si="10"/>
        <v>2016-2017</v>
      </c>
      <c r="B22" s="362">
        <v>4</v>
      </c>
      <c r="C22" s="358">
        <v>22</v>
      </c>
      <c r="D22" s="359">
        <v>21</v>
      </c>
      <c r="E22" s="360">
        <v>43</v>
      </c>
      <c r="F22" s="358">
        <v>0</v>
      </c>
      <c r="G22" s="359">
        <v>0</v>
      </c>
      <c r="H22" s="360">
        <v>0</v>
      </c>
      <c r="I22" s="358">
        <v>103</v>
      </c>
      <c r="J22" s="359">
        <v>89</v>
      </c>
      <c r="K22" s="360">
        <v>192</v>
      </c>
      <c r="L22" s="358">
        <v>2</v>
      </c>
      <c r="M22" s="359">
        <v>4</v>
      </c>
      <c r="N22" s="360">
        <v>6</v>
      </c>
      <c r="O22" s="358">
        <v>98</v>
      </c>
      <c r="P22" s="359">
        <v>105</v>
      </c>
      <c r="Q22" s="360">
        <v>203</v>
      </c>
      <c r="R22" s="358">
        <v>1</v>
      </c>
      <c r="S22" s="359">
        <v>2</v>
      </c>
      <c r="T22" s="360">
        <v>3</v>
      </c>
      <c r="U22" s="358">
        <v>4</v>
      </c>
      <c r="V22" s="359">
        <v>1</v>
      </c>
      <c r="W22" s="360">
        <v>5</v>
      </c>
      <c r="X22" s="361">
        <v>230</v>
      </c>
      <c r="Y22" s="360">
        <v>222</v>
      </c>
      <c r="Z22" s="360">
        <v>452</v>
      </c>
    </row>
  </sheetData>
  <sheetProtection/>
  <mergeCells count="11">
    <mergeCell ref="L7:N7"/>
    <mergeCell ref="O7:Q7"/>
    <mergeCell ref="R7:T7"/>
    <mergeCell ref="U7:W7"/>
    <mergeCell ref="X7:Z7"/>
    <mergeCell ref="A2:Z2"/>
    <mergeCell ref="A4:Z4"/>
    <mergeCell ref="A5:Z5"/>
    <mergeCell ref="C7:E7"/>
    <mergeCell ref="F7:H7"/>
    <mergeCell ref="I7:K7"/>
  </mergeCells>
  <printOptions/>
  <pageMargins left="0.3937007874015748" right="0.3937007874015748" top="0.984251968503937" bottom="0.984251968503937" header="0.5118110236220472" footer="0.5118110236220472"/>
  <pageSetup fitToHeight="1" fitToWidth="1" horizontalDpi="600" verticalDpi="600" orientation="landscape" paperSize="9" scale="78"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66" sqref="A65:A66"/>
    </sheetView>
  </sheetViews>
  <sheetFormatPr defaultColWidth="9.140625" defaultRowHeight="12.75"/>
  <cols>
    <col min="1" max="1" width="31.140625" style="0" customWidth="1"/>
    <col min="2" max="2" width="12.421875" style="0" customWidth="1"/>
    <col min="3" max="3" width="13.8515625" style="0" customWidth="1"/>
    <col min="4" max="5" width="12.421875" style="0" customWidth="1"/>
    <col min="6" max="6" width="13.57421875" style="0" customWidth="1"/>
    <col min="7" max="7" width="12.421875" style="0" customWidth="1"/>
    <col min="8" max="10" width="10.7109375" style="0" customWidth="1"/>
  </cols>
  <sheetData>
    <row r="1" s="5" customFormat="1" ht="12.75">
      <c r="A1" s="3" t="s">
        <v>313</v>
      </c>
    </row>
    <row r="2" spans="1:7" s="5" customFormat="1" ht="12.75">
      <c r="A2" s="604" t="s">
        <v>32</v>
      </c>
      <c r="B2" s="604"/>
      <c r="C2" s="604"/>
      <c r="D2" s="604"/>
      <c r="E2" s="604"/>
      <c r="F2" s="604"/>
      <c r="G2" s="604"/>
    </row>
    <row r="3" spans="1:7" s="5" customFormat="1" ht="3.75" customHeight="1">
      <c r="A3" s="6"/>
      <c r="B3" s="6"/>
      <c r="C3" s="6"/>
      <c r="D3" s="6"/>
      <c r="E3" s="6"/>
      <c r="F3" s="6"/>
      <c r="G3" s="6"/>
    </row>
    <row r="4" spans="1:7" s="5" customFormat="1" ht="12.75">
      <c r="A4" s="604" t="s">
        <v>269</v>
      </c>
      <c r="B4" s="604"/>
      <c r="C4" s="604"/>
      <c r="D4" s="604"/>
      <c r="E4" s="604"/>
      <c r="F4" s="604"/>
      <c r="G4" s="604"/>
    </row>
    <row r="5" ht="4.5" customHeight="1" thickBot="1"/>
    <row r="6" spans="1:7" ht="12.75">
      <c r="A6" s="7"/>
      <c r="B6" s="8" t="s">
        <v>33</v>
      </c>
      <c r="C6" s="8" t="s">
        <v>0</v>
      </c>
      <c r="D6" s="8" t="s">
        <v>1</v>
      </c>
      <c r="E6" s="8" t="s">
        <v>2</v>
      </c>
      <c r="F6" s="8" t="s">
        <v>26</v>
      </c>
      <c r="G6" s="9" t="s">
        <v>11</v>
      </c>
    </row>
    <row r="7" spans="2:7" ht="12.75">
      <c r="B7" s="10" t="s">
        <v>34</v>
      </c>
      <c r="C7" s="10"/>
      <c r="D7" s="10"/>
      <c r="E7" s="10"/>
      <c r="F7" s="10" t="s">
        <v>35</v>
      </c>
      <c r="G7" s="11"/>
    </row>
    <row r="8" spans="1:7" ht="12.75">
      <c r="A8" s="12"/>
      <c r="B8" s="13" t="s">
        <v>36</v>
      </c>
      <c r="C8" s="13"/>
      <c r="D8" s="13"/>
      <c r="E8" s="13"/>
      <c r="F8" s="13" t="s">
        <v>37</v>
      </c>
      <c r="G8" s="14"/>
    </row>
    <row r="9" spans="1:7" ht="12.75">
      <c r="A9" s="15" t="s">
        <v>38</v>
      </c>
      <c r="B9" s="190"/>
      <c r="C9" s="190"/>
      <c r="D9" s="190"/>
      <c r="E9" s="190"/>
      <c r="F9" s="190"/>
      <c r="G9" s="132"/>
    </row>
    <row r="10" spans="1:7" ht="12.75">
      <c r="A10" s="16" t="s">
        <v>5</v>
      </c>
      <c r="B10" s="191">
        <v>6</v>
      </c>
      <c r="C10" s="191">
        <v>6</v>
      </c>
      <c r="D10" s="191">
        <v>1</v>
      </c>
      <c r="E10" s="191">
        <v>1</v>
      </c>
      <c r="F10" s="191">
        <v>0</v>
      </c>
      <c r="G10" s="192">
        <f aca="true" t="shared" si="0" ref="G10:G15">SUM(B10:F10)</f>
        <v>14</v>
      </c>
    </row>
    <row r="11" spans="1:7" ht="12.75">
      <c r="A11" s="16" t="s">
        <v>6</v>
      </c>
      <c r="B11" s="191">
        <v>3</v>
      </c>
      <c r="C11" s="191">
        <v>7</v>
      </c>
      <c r="D11" s="191">
        <v>0</v>
      </c>
      <c r="E11" s="191">
        <v>0</v>
      </c>
      <c r="F11" s="191">
        <v>0</v>
      </c>
      <c r="G11" s="192">
        <f t="shared" si="0"/>
        <v>10</v>
      </c>
    </row>
    <row r="12" spans="1:7" ht="12.75">
      <c r="A12" s="16" t="s">
        <v>7</v>
      </c>
      <c r="B12" s="191">
        <v>1</v>
      </c>
      <c r="C12" s="191">
        <v>1</v>
      </c>
      <c r="D12" s="191">
        <v>0</v>
      </c>
      <c r="E12" s="191">
        <v>0</v>
      </c>
      <c r="F12" s="191">
        <v>1</v>
      </c>
      <c r="G12" s="192">
        <f t="shared" si="0"/>
        <v>3</v>
      </c>
    </row>
    <row r="13" spans="1:7" ht="12.75">
      <c r="A13" s="16" t="s">
        <v>8</v>
      </c>
      <c r="B13" s="191">
        <v>4</v>
      </c>
      <c r="C13" s="191">
        <v>13</v>
      </c>
      <c r="D13" s="191">
        <v>0</v>
      </c>
      <c r="E13" s="191">
        <v>0</v>
      </c>
      <c r="F13" s="191">
        <v>0</v>
      </c>
      <c r="G13" s="192">
        <f t="shared" si="0"/>
        <v>17</v>
      </c>
    </row>
    <row r="14" spans="1:7" ht="12.75">
      <c r="A14" s="16" t="s">
        <v>9</v>
      </c>
      <c r="B14" s="191">
        <v>6</v>
      </c>
      <c r="C14" s="191">
        <v>8</v>
      </c>
      <c r="D14" s="191">
        <v>0</v>
      </c>
      <c r="E14" s="191">
        <v>1</v>
      </c>
      <c r="F14" s="191">
        <v>0</v>
      </c>
      <c r="G14" s="192">
        <f t="shared" si="0"/>
        <v>15</v>
      </c>
    </row>
    <row r="15" spans="1:7" ht="12.75">
      <c r="A15" s="16" t="s">
        <v>10</v>
      </c>
      <c r="B15" s="191">
        <v>4</v>
      </c>
      <c r="C15" s="191">
        <v>8</v>
      </c>
      <c r="D15" s="191">
        <v>1</v>
      </c>
      <c r="E15" s="191">
        <v>0</v>
      </c>
      <c r="F15" s="191">
        <v>0</v>
      </c>
      <c r="G15" s="192">
        <f t="shared" si="0"/>
        <v>13</v>
      </c>
    </row>
    <row r="16" spans="1:8" ht="12.75">
      <c r="A16" s="17" t="s">
        <v>11</v>
      </c>
      <c r="B16" s="193">
        <f aca="true" t="shared" si="1" ref="B16:G16">SUM(B10:B15)</f>
        <v>24</v>
      </c>
      <c r="C16" s="193">
        <f t="shared" si="1"/>
        <v>43</v>
      </c>
      <c r="D16" s="193">
        <f t="shared" si="1"/>
        <v>2</v>
      </c>
      <c r="E16" s="193">
        <f t="shared" si="1"/>
        <v>2</v>
      </c>
      <c r="F16" s="193">
        <f t="shared" si="1"/>
        <v>1</v>
      </c>
      <c r="G16" s="194">
        <f t="shared" si="1"/>
        <v>72</v>
      </c>
      <c r="H16" s="4"/>
    </row>
    <row r="17" spans="1:7" ht="12.75">
      <c r="A17" s="18"/>
      <c r="B17" s="191"/>
      <c r="C17" s="191"/>
      <c r="D17" s="191"/>
      <c r="E17" s="191"/>
      <c r="F17" s="191"/>
      <c r="G17" s="192"/>
    </row>
    <row r="18" spans="1:7" ht="12.75">
      <c r="A18" s="15" t="s">
        <v>39</v>
      </c>
      <c r="B18" s="191"/>
      <c r="C18" s="191"/>
      <c r="D18" s="191"/>
      <c r="E18" s="191"/>
      <c r="F18" s="191"/>
      <c r="G18" s="192"/>
    </row>
    <row r="19" spans="1:7" ht="12.75">
      <c r="A19" s="16" t="s">
        <v>7</v>
      </c>
      <c r="B19" s="191">
        <v>1</v>
      </c>
      <c r="C19" s="191">
        <v>1</v>
      </c>
      <c r="D19" s="191">
        <v>0</v>
      </c>
      <c r="E19" s="424" t="s">
        <v>271</v>
      </c>
      <c r="F19" s="191">
        <v>0</v>
      </c>
      <c r="G19" s="192">
        <f>SUM(B19:F19)</f>
        <v>2</v>
      </c>
    </row>
    <row r="20" spans="1:7" ht="12.75">
      <c r="A20" s="17" t="s">
        <v>11</v>
      </c>
      <c r="B20" s="193">
        <v>1</v>
      </c>
      <c r="C20" s="193">
        <v>1</v>
      </c>
      <c r="D20" s="193">
        <v>0</v>
      </c>
      <c r="E20" s="128">
        <v>1</v>
      </c>
      <c r="F20" s="193">
        <v>0</v>
      </c>
      <c r="G20" s="194">
        <f>SUM(B20:F20)</f>
        <v>3</v>
      </c>
    </row>
    <row r="21" spans="1:7" ht="5.25" customHeight="1">
      <c r="A21" s="16"/>
      <c r="B21" s="191"/>
      <c r="C21" s="191"/>
      <c r="D21" s="191"/>
      <c r="E21" s="191"/>
      <c r="F21" s="191"/>
      <c r="G21" s="192"/>
    </row>
    <row r="22" spans="1:7" ht="12.75">
      <c r="A22" s="19" t="s">
        <v>40</v>
      </c>
      <c r="B22" s="195">
        <f aca="true" t="shared" si="2" ref="B22:G22">SUM(B20,B16)</f>
        <v>25</v>
      </c>
      <c r="C22" s="195">
        <f t="shared" si="2"/>
        <v>44</v>
      </c>
      <c r="D22" s="195">
        <f t="shared" si="2"/>
        <v>2</v>
      </c>
      <c r="E22" s="195">
        <f t="shared" si="2"/>
        <v>3</v>
      </c>
      <c r="F22" s="195">
        <f t="shared" si="2"/>
        <v>1</v>
      </c>
      <c r="G22" s="196">
        <f t="shared" si="2"/>
        <v>75</v>
      </c>
    </row>
    <row r="23" spans="1:7" ht="12.75">
      <c r="A23" s="20" t="s">
        <v>41</v>
      </c>
      <c r="B23" s="132"/>
      <c r="C23" s="132"/>
      <c r="D23" s="132"/>
      <c r="E23" s="132"/>
      <c r="F23" s="132"/>
      <c r="G23" s="132"/>
    </row>
    <row r="24" ht="12.75">
      <c r="B24" s="133"/>
    </row>
    <row r="25" spans="2:10" ht="12.75">
      <c r="B25" s="21"/>
      <c r="C25" s="21"/>
      <c r="D25" s="21"/>
      <c r="E25" s="21"/>
      <c r="F25" s="21"/>
      <c r="G25" s="21"/>
      <c r="H25" s="21"/>
      <c r="I25" s="21"/>
      <c r="J25" s="21"/>
    </row>
    <row r="26" spans="1:10" ht="12.75">
      <c r="A26" s="605" t="s">
        <v>42</v>
      </c>
      <c r="B26" s="605"/>
      <c r="C26" s="605"/>
      <c r="D26" s="605"/>
      <c r="E26" s="605"/>
      <c r="F26" s="605"/>
      <c r="G26" s="605"/>
      <c r="H26" s="605"/>
      <c r="I26" s="605"/>
      <c r="J26" s="605"/>
    </row>
    <row r="27" spans="1:10" ht="6" customHeight="1">
      <c r="A27" s="21"/>
      <c r="B27" s="21"/>
      <c r="C27" s="21"/>
      <c r="D27" s="21"/>
      <c r="E27" s="21"/>
      <c r="F27" s="21"/>
      <c r="G27" s="21"/>
      <c r="H27" s="21"/>
      <c r="I27" s="21"/>
      <c r="J27" s="21"/>
    </row>
    <row r="28" spans="1:10" ht="12.75">
      <c r="A28" s="605" t="s">
        <v>315</v>
      </c>
      <c r="B28" s="605"/>
      <c r="C28" s="605"/>
      <c r="D28" s="605"/>
      <c r="E28" s="605"/>
      <c r="F28" s="605"/>
      <c r="G28" s="605"/>
      <c r="H28" s="605"/>
      <c r="I28" s="605"/>
      <c r="J28" s="605"/>
    </row>
    <row r="29" spans="1:10" ht="13.5" thickBot="1">
      <c r="A29" s="22"/>
      <c r="B29" s="21"/>
      <c r="C29" s="21"/>
      <c r="D29" s="21"/>
      <c r="E29" s="21"/>
      <c r="F29" s="21"/>
      <c r="G29" s="21"/>
      <c r="H29" s="21"/>
      <c r="I29" s="21"/>
      <c r="J29" s="21"/>
    </row>
    <row r="30" spans="1:10" ht="12.75">
      <c r="A30" s="7"/>
      <c r="B30" s="23" t="s">
        <v>43</v>
      </c>
      <c r="C30" s="24"/>
      <c r="D30" s="25"/>
      <c r="E30" s="26" t="s">
        <v>44</v>
      </c>
      <c r="F30" s="26"/>
      <c r="G30" s="27"/>
      <c r="H30" s="26" t="s">
        <v>11</v>
      </c>
      <c r="I30" s="26"/>
      <c r="J30" s="26"/>
    </row>
    <row r="31" spans="1:10" s="1" customFormat="1" ht="12.75">
      <c r="A31" s="28"/>
      <c r="B31" s="29" t="s">
        <v>4</v>
      </c>
      <c r="C31" s="30" t="s">
        <v>45</v>
      </c>
      <c r="D31" s="31" t="s">
        <v>12</v>
      </c>
      <c r="E31" s="30" t="s">
        <v>4</v>
      </c>
      <c r="F31" s="30" t="s">
        <v>45</v>
      </c>
      <c r="G31" s="31" t="s">
        <v>12</v>
      </c>
      <c r="H31" s="30" t="s">
        <v>4</v>
      </c>
      <c r="I31" s="30" t="s">
        <v>45</v>
      </c>
      <c r="J31" s="32" t="s">
        <v>12</v>
      </c>
    </row>
    <row r="32" spans="1:10" ht="12.75">
      <c r="A32" s="21" t="s">
        <v>13</v>
      </c>
      <c r="B32" s="365">
        <v>60</v>
      </c>
      <c r="C32" s="366">
        <v>408</v>
      </c>
      <c r="D32" s="367">
        <f>SUM(B32:C32)</f>
        <v>468</v>
      </c>
      <c r="E32" s="368">
        <v>16</v>
      </c>
      <c r="F32" s="368">
        <v>181</v>
      </c>
      <c r="G32" s="367">
        <f>SUM(E32:F32)</f>
        <v>197</v>
      </c>
      <c r="H32" s="368">
        <f aca="true" t="shared" si="3" ref="H32:I35">SUM(E32,B32)</f>
        <v>76</v>
      </c>
      <c r="I32" s="368">
        <f t="shared" si="3"/>
        <v>589</v>
      </c>
      <c r="J32" s="368">
        <f>SUM(H32:I32)</f>
        <v>665</v>
      </c>
    </row>
    <row r="33" spans="1:10" ht="12.75">
      <c r="A33" s="21" t="s">
        <v>0</v>
      </c>
      <c r="B33" s="365">
        <v>178</v>
      </c>
      <c r="C33" s="366">
        <v>1155</v>
      </c>
      <c r="D33" s="367">
        <f>SUM(B33:C33)</f>
        <v>1333</v>
      </c>
      <c r="E33" s="368">
        <v>39</v>
      </c>
      <c r="F33" s="368">
        <v>498</v>
      </c>
      <c r="G33" s="367">
        <f>SUM(E33:F33)</f>
        <v>537</v>
      </c>
      <c r="H33" s="368">
        <f t="shared" si="3"/>
        <v>217</v>
      </c>
      <c r="I33" s="368">
        <f t="shared" si="3"/>
        <v>1653</v>
      </c>
      <c r="J33" s="368">
        <f>SUM(H33:I33)</f>
        <v>1870</v>
      </c>
    </row>
    <row r="34" spans="1:10" ht="12.75">
      <c r="A34" s="21" t="s">
        <v>1</v>
      </c>
      <c r="B34" s="365">
        <v>5</v>
      </c>
      <c r="C34" s="366">
        <v>25</v>
      </c>
      <c r="D34" s="367">
        <f>SUM(B34:C34)</f>
        <v>30</v>
      </c>
      <c r="E34" s="368">
        <v>1</v>
      </c>
      <c r="F34" s="368">
        <v>14</v>
      </c>
      <c r="G34" s="367">
        <f>SUM(E34:F34)</f>
        <v>15</v>
      </c>
      <c r="H34" s="368">
        <f t="shared" si="3"/>
        <v>6</v>
      </c>
      <c r="I34" s="368">
        <f t="shared" si="3"/>
        <v>39</v>
      </c>
      <c r="J34" s="368">
        <f>SUM(H34:I34)</f>
        <v>45</v>
      </c>
    </row>
    <row r="35" spans="1:10" ht="12.75">
      <c r="A35" s="21" t="s">
        <v>2</v>
      </c>
      <c r="B35" s="365">
        <v>21</v>
      </c>
      <c r="C35" s="366">
        <v>104</v>
      </c>
      <c r="D35" s="367">
        <f>SUM(B35:C35)</f>
        <v>125</v>
      </c>
      <c r="E35" s="368">
        <v>1</v>
      </c>
      <c r="F35" s="368">
        <v>68</v>
      </c>
      <c r="G35" s="367">
        <f>SUM(E35:F35)</f>
        <v>69</v>
      </c>
      <c r="H35" s="368">
        <f t="shared" si="3"/>
        <v>22</v>
      </c>
      <c r="I35" s="368">
        <f t="shared" si="3"/>
        <v>172</v>
      </c>
      <c r="J35" s="368">
        <f>SUM(H35:I35)</f>
        <v>194</v>
      </c>
    </row>
    <row r="36" spans="1:10" ht="12.75">
      <c r="A36" s="33" t="s">
        <v>11</v>
      </c>
      <c r="B36" s="369">
        <f>SUM(B32:B35)</f>
        <v>264</v>
      </c>
      <c r="C36" s="370">
        <f aca="true" t="shared" si="4" ref="C36:J36">SUM(C32:C35)</f>
        <v>1692</v>
      </c>
      <c r="D36" s="371">
        <f t="shared" si="4"/>
        <v>1956</v>
      </c>
      <c r="E36" s="370">
        <f t="shared" si="4"/>
        <v>57</v>
      </c>
      <c r="F36" s="370">
        <f t="shared" si="4"/>
        <v>761</v>
      </c>
      <c r="G36" s="371">
        <f t="shared" si="4"/>
        <v>818</v>
      </c>
      <c r="H36" s="370">
        <f t="shared" si="4"/>
        <v>321</v>
      </c>
      <c r="I36" s="370">
        <f t="shared" si="4"/>
        <v>2453</v>
      </c>
      <c r="J36" s="370">
        <f t="shared" si="4"/>
        <v>2774</v>
      </c>
    </row>
    <row r="37" spans="1:10" s="2" customFormat="1" ht="12.75">
      <c r="A37" s="65"/>
      <c r="B37" s="66"/>
      <c r="C37" s="66"/>
      <c r="D37" s="66"/>
      <c r="E37" s="66"/>
      <c r="F37" s="66"/>
      <c r="G37" s="66"/>
      <c r="H37" s="66"/>
      <c r="I37" s="66"/>
      <c r="J37" s="66"/>
    </row>
    <row r="38" ht="12.75">
      <c r="A38" s="97" t="s">
        <v>175</v>
      </c>
    </row>
  </sheetData>
  <sheetProtection/>
  <mergeCells count="4">
    <mergeCell ref="A2:G2"/>
    <mergeCell ref="A4:G4"/>
    <mergeCell ref="A26:J26"/>
    <mergeCell ref="A28:J28"/>
  </mergeCells>
  <printOptions/>
  <pageMargins left="0.75" right="0.75" top="1" bottom="1" header="0.5" footer="0.5"/>
  <pageSetup fitToHeight="1" fitToWidth="1" horizontalDpi="600" verticalDpi="600" orientation="landscape" paperSize="9" scale="94"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IV39"/>
  <sheetViews>
    <sheetView zoomScalePageLayoutView="0" workbookViewId="0" topLeftCell="A1">
      <selection activeCell="A48" sqref="A48"/>
    </sheetView>
  </sheetViews>
  <sheetFormatPr defaultColWidth="9.140625" defaultRowHeight="12.75"/>
  <cols>
    <col min="1" max="1" width="28.28125" style="462" customWidth="1"/>
    <col min="2" max="2" width="10.7109375" style="461" customWidth="1"/>
    <col min="3" max="3" width="10.57421875" style="461" customWidth="1"/>
    <col min="4" max="4" width="10.57421875" style="462" customWidth="1"/>
    <col min="5" max="5" width="10.57421875" style="461" customWidth="1"/>
    <col min="6" max="6" width="10.57421875" style="462" customWidth="1"/>
    <col min="7" max="7" width="10.57421875" style="463" customWidth="1"/>
    <col min="8" max="8" width="10.57421875" style="462" customWidth="1"/>
    <col min="9" max="9" width="18.28125" style="462" bestFit="1" customWidth="1"/>
    <col min="10" max="10" width="12.7109375" style="462" customWidth="1"/>
    <col min="11" max="16384" width="8.8515625" style="462" customWidth="1"/>
  </cols>
  <sheetData>
    <row r="1" ht="12.75">
      <c r="A1" s="460" t="s">
        <v>377</v>
      </c>
    </row>
    <row r="2" spans="1:10" ht="12.75">
      <c r="A2" s="606" t="s">
        <v>378</v>
      </c>
      <c r="B2" s="606"/>
      <c r="C2" s="606"/>
      <c r="D2" s="606"/>
      <c r="E2" s="606"/>
      <c r="F2" s="606"/>
      <c r="G2" s="606"/>
      <c r="H2" s="606"/>
      <c r="I2" s="606"/>
      <c r="J2" s="606"/>
    </row>
    <row r="3" spans="1:7" ht="12.75">
      <c r="A3" s="464"/>
      <c r="B3" s="465"/>
      <c r="C3" s="465"/>
      <c r="D3" s="464"/>
      <c r="E3" s="465"/>
      <c r="F3" s="464"/>
      <c r="G3" s="466"/>
    </row>
    <row r="4" spans="1:10" ht="12.75">
      <c r="A4" s="606" t="s">
        <v>379</v>
      </c>
      <c r="B4" s="606"/>
      <c r="C4" s="606"/>
      <c r="D4" s="606"/>
      <c r="E4" s="606"/>
      <c r="F4" s="606"/>
      <c r="G4" s="606"/>
      <c r="H4" s="606"/>
      <c r="I4" s="606"/>
      <c r="J4" s="606"/>
    </row>
    <row r="5" ht="13.5" thickBot="1"/>
    <row r="6" spans="1:10" ht="12.75">
      <c r="A6" s="467"/>
      <c r="B6" s="468" t="s">
        <v>170</v>
      </c>
      <c r="C6" s="469" t="s">
        <v>380</v>
      </c>
      <c r="D6" s="470"/>
      <c r="E6" s="471" t="s">
        <v>381</v>
      </c>
      <c r="F6" s="470"/>
      <c r="G6" s="607" t="s">
        <v>382</v>
      </c>
      <c r="H6" s="608"/>
      <c r="I6" s="472" t="s">
        <v>380</v>
      </c>
      <c r="J6" s="473" t="s">
        <v>383</v>
      </c>
    </row>
    <row r="7" spans="2:10" ht="12.75">
      <c r="B7" s="474" t="s">
        <v>384</v>
      </c>
      <c r="C7" s="475"/>
      <c r="D7" s="476"/>
      <c r="E7" s="477" t="s">
        <v>385</v>
      </c>
      <c r="F7" s="478"/>
      <c r="G7" s="609"/>
      <c r="H7" s="610"/>
      <c r="I7" s="479"/>
      <c r="J7" s="480" t="s">
        <v>386</v>
      </c>
    </row>
    <row r="8" spans="2:10" ht="12.75">
      <c r="B8" s="481"/>
      <c r="C8" s="475"/>
      <c r="D8" s="476"/>
      <c r="E8" s="477" t="s">
        <v>387</v>
      </c>
      <c r="F8" s="478"/>
      <c r="G8" s="609"/>
      <c r="H8" s="610"/>
      <c r="I8" s="479"/>
      <c r="J8" s="480"/>
    </row>
    <row r="9" spans="1:10" ht="12.75">
      <c r="A9" s="482"/>
      <c r="B9" s="483"/>
      <c r="C9" s="484"/>
      <c r="D9" s="485"/>
      <c r="E9" s="486"/>
      <c r="F9" s="482"/>
      <c r="G9" s="487"/>
      <c r="H9" s="488"/>
      <c r="I9" s="489"/>
      <c r="J9" s="482"/>
    </row>
    <row r="10" spans="1:256" ht="12.75">
      <c r="A10" s="490" t="s">
        <v>388</v>
      </c>
      <c r="B10" s="491">
        <v>80356</v>
      </c>
      <c r="C10" s="492">
        <v>56672</v>
      </c>
      <c r="D10" s="493">
        <f>C10/B10</f>
        <v>0.7052615859425556</v>
      </c>
      <c r="E10" s="494">
        <v>12840</v>
      </c>
      <c r="F10" s="495">
        <f>E10/B10</f>
        <v>0.1597889392204689</v>
      </c>
      <c r="G10" s="496">
        <f>B10-C10-E10</f>
        <v>10844</v>
      </c>
      <c r="H10" s="497">
        <f>G10/B10</f>
        <v>0.13494947483697545</v>
      </c>
      <c r="I10" s="498">
        <v>5282397.12</v>
      </c>
      <c r="J10" s="499">
        <f>I10/C10</f>
        <v>93.21000000000001</v>
      </c>
      <c r="K10" s="50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c r="BC10" s="490"/>
      <c r="BD10" s="490"/>
      <c r="BE10" s="490"/>
      <c r="BF10" s="490"/>
      <c r="BG10" s="490"/>
      <c r="BH10" s="490"/>
      <c r="BI10" s="490"/>
      <c r="BJ10" s="490"/>
      <c r="BK10" s="490"/>
      <c r="BL10" s="490"/>
      <c r="BM10" s="490"/>
      <c r="BN10" s="490"/>
      <c r="BO10" s="490"/>
      <c r="BP10" s="490"/>
      <c r="BQ10" s="490"/>
      <c r="BR10" s="490"/>
      <c r="BS10" s="490"/>
      <c r="BT10" s="490"/>
      <c r="BU10" s="490"/>
      <c r="BV10" s="490"/>
      <c r="BW10" s="490"/>
      <c r="BX10" s="490"/>
      <c r="BY10" s="490"/>
      <c r="BZ10" s="490"/>
      <c r="CA10" s="490"/>
      <c r="CB10" s="490"/>
      <c r="CC10" s="490"/>
      <c r="CD10" s="490"/>
      <c r="CE10" s="490"/>
      <c r="CF10" s="490"/>
      <c r="CG10" s="490"/>
      <c r="CH10" s="490"/>
      <c r="CI10" s="490"/>
      <c r="CJ10" s="490"/>
      <c r="CK10" s="490"/>
      <c r="CL10" s="490"/>
      <c r="CM10" s="490"/>
      <c r="CN10" s="490"/>
      <c r="CO10" s="490"/>
      <c r="CP10" s="490"/>
      <c r="CQ10" s="490"/>
      <c r="CR10" s="490"/>
      <c r="CS10" s="490"/>
      <c r="CT10" s="490"/>
      <c r="CU10" s="490"/>
      <c r="CV10" s="490"/>
      <c r="CW10" s="490"/>
      <c r="CX10" s="490"/>
      <c r="CY10" s="490"/>
      <c r="CZ10" s="490"/>
      <c r="DA10" s="490"/>
      <c r="DB10" s="490"/>
      <c r="DC10" s="490"/>
      <c r="DD10" s="490"/>
      <c r="DE10" s="490"/>
      <c r="DF10" s="490"/>
      <c r="DG10" s="490"/>
      <c r="DH10" s="490"/>
      <c r="DI10" s="490"/>
      <c r="DJ10" s="490"/>
      <c r="DK10" s="490"/>
      <c r="DL10" s="490"/>
      <c r="DM10" s="490"/>
      <c r="DN10" s="490"/>
      <c r="DO10" s="490"/>
      <c r="DP10" s="490"/>
      <c r="DQ10" s="490"/>
      <c r="DR10" s="490"/>
      <c r="DS10" s="490"/>
      <c r="DT10" s="490"/>
      <c r="DU10" s="490"/>
      <c r="DV10" s="490"/>
      <c r="DW10" s="490"/>
      <c r="DX10" s="490"/>
      <c r="DY10" s="490"/>
      <c r="DZ10" s="490"/>
      <c r="EA10" s="490"/>
      <c r="EB10" s="490"/>
      <c r="EC10" s="490"/>
      <c r="ED10" s="490"/>
      <c r="EE10" s="490"/>
      <c r="EF10" s="490"/>
      <c r="EG10" s="490"/>
      <c r="EH10" s="490"/>
      <c r="EI10" s="490"/>
      <c r="EJ10" s="490"/>
      <c r="EK10" s="490"/>
      <c r="EL10" s="490"/>
      <c r="EM10" s="490"/>
      <c r="EN10" s="490"/>
      <c r="EO10" s="490"/>
      <c r="EP10" s="490"/>
      <c r="EQ10" s="490"/>
      <c r="ER10" s="490"/>
      <c r="ES10" s="490"/>
      <c r="ET10" s="490"/>
      <c r="EU10" s="490"/>
      <c r="EV10" s="490"/>
      <c r="EW10" s="490"/>
      <c r="EX10" s="490"/>
      <c r="EY10" s="490"/>
      <c r="EZ10" s="490"/>
      <c r="FA10" s="490"/>
      <c r="FB10" s="490"/>
      <c r="FC10" s="490"/>
      <c r="FD10" s="490"/>
      <c r="FE10" s="490"/>
      <c r="FF10" s="490"/>
      <c r="FG10" s="490"/>
      <c r="FH10" s="490"/>
      <c r="FI10" s="490"/>
      <c r="FJ10" s="490"/>
      <c r="FK10" s="490"/>
      <c r="FL10" s="490"/>
      <c r="FM10" s="490"/>
      <c r="FN10" s="490"/>
      <c r="FO10" s="490"/>
      <c r="FP10" s="490"/>
      <c r="FQ10" s="490"/>
      <c r="FR10" s="490"/>
      <c r="FS10" s="490"/>
      <c r="FT10" s="490"/>
      <c r="FU10" s="490"/>
      <c r="FV10" s="490"/>
      <c r="FW10" s="490"/>
      <c r="FX10" s="490"/>
      <c r="FY10" s="490"/>
      <c r="FZ10" s="490"/>
      <c r="GA10" s="490"/>
      <c r="GB10" s="490"/>
      <c r="GC10" s="490"/>
      <c r="GD10" s="490"/>
      <c r="GE10" s="490"/>
      <c r="GF10" s="490"/>
      <c r="GG10" s="490"/>
      <c r="GH10" s="490"/>
      <c r="GI10" s="490"/>
      <c r="GJ10" s="490"/>
      <c r="GK10" s="490"/>
      <c r="GL10" s="490"/>
      <c r="GM10" s="490"/>
      <c r="GN10" s="490"/>
      <c r="GO10" s="490"/>
      <c r="GP10" s="490"/>
      <c r="GQ10" s="490"/>
      <c r="GR10" s="490"/>
      <c r="GS10" s="490"/>
      <c r="GT10" s="490"/>
      <c r="GU10" s="490"/>
      <c r="GV10" s="490"/>
      <c r="GW10" s="490"/>
      <c r="GX10" s="490"/>
      <c r="GY10" s="490"/>
      <c r="GZ10" s="490"/>
      <c r="HA10" s="490"/>
      <c r="HB10" s="490"/>
      <c r="HC10" s="490"/>
      <c r="HD10" s="490"/>
      <c r="HE10" s="490"/>
      <c r="HF10" s="490"/>
      <c r="HG10" s="490"/>
      <c r="HH10" s="490"/>
      <c r="HI10" s="490"/>
      <c r="HJ10" s="490"/>
      <c r="HK10" s="490"/>
      <c r="HL10" s="490"/>
      <c r="HM10" s="490"/>
      <c r="HN10" s="490"/>
      <c r="HO10" s="490"/>
      <c r="HP10" s="490"/>
      <c r="HQ10" s="490"/>
      <c r="HR10" s="490"/>
      <c r="HS10" s="490"/>
      <c r="HT10" s="490"/>
      <c r="HU10" s="490"/>
      <c r="HV10" s="490"/>
      <c r="HW10" s="490"/>
      <c r="HX10" s="490"/>
      <c r="HY10" s="490"/>
      <c r="HZ10" s="490"/>
      <c r="IA10" s="490"/>
      <c r="IB10" s="490"/>
      <c r="IC10" s="490"/>
      <c r="ID10" s="490"/>
      <c r="IE10" s="490"/>
      <c r="IF10" s="490"/>
      <c r="IG10" s="490"/>
      <c r="IH10" s="490"/>
      <c r="II10" s="490"/>
      <c r="IJ10" s="490"/>
      <c r="IK10" s="490"/>
      <c r="IL10" s="490"/>
      <c r="IM10" s="490"/>
      <c r="IN10" s="490"/>
      <c r="IO10" s="490"/>
      <c r="IP10" s="490"/>
      <c r="IQ10" s="490"/>
      <c r="IR10" s="490"/>
      <c r="IS10" s="490"/>
      <c r="IT10" s="490"/>
      <c r="IU10" s="490"/>
      <c r="IV10" s="490"/>
    </row>
    <row r="11" spans="2:11" ht="12.75">
      <c r="B11" s="481"/>
      <c r="C11" s="475"/>
      <c r="D11" s="501"/>
      <c r="E11" s="502"/>
      <c r="F11" s="476"/>
      <c r="G11" s="503"/>
      <c r="H11" s="504"/>
      <c r="I11" s="505"/>
      <c r="J11" s="476"/>
      <c r="K11" s="506"/>
    </row>
    <row r="12" spans="1:256" ht="12.75">
      <c r="A12" s="490" t="s">
        <v>389</v>
      </c>
      <c r="B12" s="491">
        <v>161809</v>
      </c>
      <c r="C12" s="492">
        <v>116979</v>
      </c>
      <c r="D12" s="493">
        <f>C12/B12</f>
        <v>0.7229449536181547</v>
      </c>
      <c r="E12" s="494">
        <v>23864</v>
      </c>
      <c r="F12" s="495">
        <f>E12/B12</f>
        <v>0.14748252569387363</v>
      </c>
      <c r="G12" s="496">
        <f>B12-C12-E12</f>
        <v>20966</v>
      </c>
      <c r="H12" s="497">
        <f>G12/B12</f>
        <v>0.12957252068797162</v>
      </c>
      <c r="I12" s="498">
        <v>15491369.72</v>
      </c>
      <c r="J12" s="499">
        <f>I12/C12</f>
        <v>132.42863864454304</v>
      </c>
      <c r="K12" s="50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0"/>
      <c r="CA12" s="490"/>
      <c r="CB12" s="490"/>
      <c r="CC12" s="490"/>
      <c r="CD12" s="490"/>
      <c r="CE12" s="490"/>
      <c r="CF12" s="490"/>
      <c r="CG12" s="490"/>
      <c r="CH12" s="490"/>
      <c r="CI12" s="490"/>
      <c r="CJ12" s="490"/>
      <c r="CK12" s="490"/>
      <c r="CL12" s="490"/>
      <c r="CM12" s="490"/>
      <c r="CN12" s="490"/>
      <c r="CO12" s="490"/>
      <c r="CP12" s="490"/>
      <c r="CQ12" s="490"/>
      <c r="CR12" s="490"/>
      <c r="CS12" s="490"/>
      <c r="CT12" s="490"/>
      <c r="CU12" s="490"/>
      <c r="CV12" s="490"/>
      <c r="CW12" s="490"/>
      <c r="CX12" s="490"/>
      <c r="CY12" s="490"/>
      <c r="CZ12" s="490"/>
      <c r="DA12" s="490"/>
      <c r="DB12" s="490"/>
      <c r="DC12" s="490"/>
      <c r="DD12" s="490"/>
      <c r="DE12" s="490"/>
      <c r="DF12" s="490"/>
      <c r="DG12" s="490"/>
      <c r="DH12" s="490"/>
      <c r="DI12" s="490"/>
      <c r="DJ12" s="490"/>
      <c r="DK12" s="490"/>
      <c r="DL12" s="490"/>
      <c r="DM12" s="490"/>
      <c r="DN12" s="490"/>
      <c r="DO12" s="490"/>
      <c r="DP12" s="490"/>
      <c r="DQ12" s="490"/>
      <c r="DR12" s="490"/>
      <c r="DS12" s="490"/>
      <c r="DT12" s="490"/>
      <c r="DU12" s="490"/>
      <c r="DV12" s="490"/>
      <c r="DW12" s="490"/>
      <c r="DX12" s="490"/>
      <c r="DY12" s="490"/>
      <c r="DZ12" s="490"/>
      <c r="EA12" s="490"/>
      <c r="EB12" s="490"/>
      <c r="EC12" s="490"/>
      <c r="ED12" s="490"/>
      <c r="EE12" s="490"/>
      <c r="EF12" s="490"/>
      <c r="EG12" s="490"/>
      <c r="EH12" s="490"/>
      <c r="EI12" s="490"/>
      <c r="EJ12" s="490"/>
      <c r="EK12" s="490"/>
      <c r="EL12" s="490"/>
      <c r="EM12" s="490"/>
      <c r="EN12" s="490"/>
      <c r="EO12" s="490"/>
      <c r="EP12" s="490"/>
      <c r="EQ12" s="490"/>
      <c r="ER12" s="490"/>
      <c r="ES12" s="490"/>
      <c r="ET12" s="490"/>
      <c r="EU12" s="490"/>
      <c r="EV12" s="490"/>
      <c r="EW12" s="490"/>
      <c r="EX12" s="490"/>
      <c r="EY12" s="490"/>
      <c r="EZ12" s="490"/>
      <c r="FA12" s="490"/>
      <c r="FB12" s="490"/>
      <c r="FC12" s="490"/>
      <c r="FD12" s="490"/>
      <c r="FE12" s="490"/>
      <c r="FF12" s="490"/>
      <c r="FG12" s="490"/>
      <c r="FH12" s="490"/>
      <c r="FI12" s="490"/>
      <c r="FJ12" s="490"/>
      <c r="FK12" s="490"/>
      <c r="FL12" s="490"/>
      <c r="FM12" s="490"/>
      <c r="FN12" s="490"/>
      <c r="FO12" s="490"/>
      <c r="FP12" s="490"/>
      <c r="FQ12" s="490"/>
      <c r="FR12" s="490"/>
      <c r="FS12" s="490"/>
      <c r="FT12" s="490"/>
      <c r="FU12" s="490"/>
      <c r="FV12" s="490"/>
      <c r="FW12" s="490"/>
      <c r="FX12" s="490"/>
      <c r="FY12" s="490"/>
      <c r="FZ12" s="490"/>
      <c r="GA12" s="490"/>
      <c r="GB12" s="490"/>
      <c r="GC12" s="490"/>
      <c r="GD12" s="490"/>
      <c r="GE12" s="490"/>
      <c r="GF12" s="490"/>
      <c r="GG12" s="490"/>
      <c r="GH12" s="490"/>
      <c r="GI12" s="490"/>
      <c r="GJ12" s="490"/>
      <c r="GK12" s="490"/>
      <c r="GL12" s="490"/>
      <c r="GM12" s="490"/>
      <c r="GN12" s="490"/>
      <c r="GO12" s="490"/>
      <c r="GP12" s="490"/>
      <c r="GQ12" s="490"/>
      <c r="GR12" s="490"/>
      <c r="GS12" s="490"/>
      <c r="GT12" s="490"/>
      <c r="GU12" s="490"/>
      <c r="GV12" s="490"/>
      <c r="GW12" s="490"/>
      <c r="GX12" s="490"/>
      <c r="GY12" s="490"/>
      <c r="GZ12" s="490"/>
      <c r="HA12" s="490"/>
      <c r="HB12" s="490"/>
      <c r="HC12" s="490"/>
      <c r="HD12" s="490"/>
      <c r="HE12" s="490"/>
      <c r="HF12" s="490"/>
      <c r="HG12" s="490"/>
      <c r="HH12" s="490"/>
      <c r="HI12" s="490"/>
      <c r="HJ12" s="490"/>
      <c r="HK12" s="490"/>
      <c r="HL12" s="490"/>
      <c r="HM12" s="490"/>
      <c r="HN12" s="490"/>
      <c r="HO12" s="490"/>
      <c r="HP12" s="490"/>
      <c r="HQ12" s="490"/>
      <c r="HR12" s="490"/>
      <c r="HS12" s="490"/>
      <c r="HT12" s="490"/>
      <c r="HU12" s="490"/>
      <c r="HV12" s="490"/>
      <c r="HW12" s="490"/>
      <c r="HX12" s="490"/>
      <c r="HY12" s="490"/>
      <c r="HZ12" s="490"/>
      <c r="IA12" s="490"/>
      <c r="IB12" s="490"/>
      <c r="IC12" s="490"/>
      <c r="ID12" s="490"/>
      <c r="IE12" s="490"/>
      <c r="IF12" s="490"/>
      <c r="IG12" s="490"/>
      <c r="IH12" s="490"/>
      <c r="II12" s="490"/>
      <c r="IJ12" s="490"/>
      <c r="IK12" s="490"/>
      <c r="IL12" s="490"/>
      <c r="IM12" s="490"/>
      <c r="IN12" s="490"/>
      <c r="IO12" s="490"/>
      <c r="IP12" s="490"/>
      <c r="IQ12" s="490"/>
      <c r="IR12" s="490"/>
      <c r="IS12" s="490"/>
      <c r="IT12" s="490"/>
      <c r="IU12" s="490"/>
      <c r="IV12" s="490"/>
    </row>
    <row r="13" spans="2:11" ht="12.75">
      <c r="B13" s="481"/>
      <c r="C13" s="475"/>
      <c r="D13" s="501"/>
      <c r="E13" s="502"/>
      <c r="F13" s="476"/>
      <c r="G13" s="503"/>
      <c r="H13" s="504"/>
      <c r="I13" s="505"/>
      <c r="J13" s="476"/>
      <c r="K13" s="506"/>
    </row>
    <row r="14" spans="1:256" ht="12.75">
      <c r="A14" s="490" t="s">
        <v>48</v>
      </c>
      <c r="B14" s="481"/>
      <c r="C14" s="475"/>
      <c r="D14" s="501"/>
      <c r="E14" s="502"/>
      <c r="F14" s="476"/>
      <c r="G14" s="503"/>
      <c r="H14" s="504"/>
      <c r="I14" s="505"/>
      <c r="J14" s="476"/>
      <c r="K14" s="50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0"/>
      <c r="CA14" s="490"/>
      <c r="CB14" s="490"/>
      <c r="CC14" s="490"/>
      <c r="CD14" s="490"/>
      <c r="CE14" s="490"/>
      <c r="CF14" s="490"/>
      <c r="CG14" s="490"/>
      <c r="CH14" s="490"/>
      <c r="CI14" s="490"/>
      <c r="CJ14" s="490"/>
      <c r="CK14" s="490"/>
      <c r="CL14" s="490"/>
      <c r="CM14" s="490"/>
      <c r="CN14" s="490"/>
      <c r="CO14" s="490"/>
      <c r="CP14" s="490"/>
      <c r="CQ14" s="490"/>
      <c r="CR14" s="490"/>
      <c r="CS14" s="490"/>
      <c r="CT14" s="490"/>
      <c r="CU14" s="490"/>
      <c r="CV14" s="490"/>
      <c r="CW14" s="490"/>
      <c r="CX14" s="490"/>
      <c r="CY14" s="490"/>
      <c r="CZ14" s="490"/>
      <c r="DA14" s="490"/>
      <c r="DB14" s="490"/>
      <c r="DC14" s="490"/>
      <c r="DD14" s="490"/>
      <c r="DE14" s="490"/>
      <c r="DF14" s="490"/>
      <c r="DG14" s="490"/>
      <c r="DH14" s="490"/>
      <c r="DI14" s="490"/>
      <c r="DJ14" s="490"/>
      <c r="DK14" s="490"/>
      <c r="DL14" s="490"/>
      <c r="DM14" s="490"/>
      <c r="DN14" s="490"/>
      <c r="DO14" s="490"/>
      <c r="DP14" s="490"/>
      <c r="DQ14" s="490"/>
      <c r="DR14" s="490"/>
      <c r="DS14" s="490"/>
      <c r="DT14" s="490"/>
      <c r="DU14" s="490"/>
      <c r="DV14" s="490"/>
      <c r="DW14" s="490"/>
      <c r="DX14" s="490"/>
      <c r="DY14" s="490"/>
      <c r="DZ14" s="490"/>
      <c r="EA14" s="490"/>
      <c r="EB14" s="490"/>
      <c r="EC14" s="490"/>
      <c r="ED14" s="490"/>
      <c r="EE14" s="490"/>
      <c r="EF14" s="490"/>
      <c r="EG14" s="490"/>
      <c r="EH14" s="490"/>
      <c r="EI14" s="490"/>
      <c r="EJ14" s="490"/>
      <c r="EK14" s="490"/>
      <c r="EL14" s="490"/>
      <c r="EM14" s="490"/>
      <c r="EN14" s="490"/>
      <c r="EO14" s="490"/>
      <c r="EP14" s="490"/>
      <c r="EQ14" s="490"/>
      <c r="ER14" s="490"/>
      <c r="ES14" s="490"/>
      <c r="ET14" s="490"/>
      <c r="EU14" s="490"/>
      <c r="EV14" s="490"/>
      <c r="EW14" s="490"/>
      <c r="EX14" s="490"/>
      <c r="EY14" s="490"/>
      <c r="EZ14" s="490"/>
      <c r="FA14" s="490"/>
      <c r="FB14" s="490"/>
      <c r="FC14" s="490"/>
      <c r="FD14" s="490"/>
      <c r="FE14" s="490"/>
      <c r="FF14" s="490"/>
      <c r="FG14" s="490"/>
      <c r="FH14" s="490"/>
      <c r="FI14" s="490"/>
      <c r="FJ14" s="490"/>
      <c r="FK14" s="490"/>
      <c r="FL14" s="490"/>
      <c r="FM14" s="490"/>
      <c r="FN14" s="490"/>
      <c r="FO14" s="490"/>
      <c r="FP14" s="490"/>
      <c r="FQ14" s="490"/>
      <c r="FR14" s="490"/>
      <c r="FS14" s="490"/>
      <c r="FT14" s="490"/>
      <c r="FU14" s="490"/>
      <c r="FV14" s="490"/>
      <c r="FW14" s="490"/>
      <c r="FX14" s="490"/>
      <c r="FY14" s="490"/>
      <c r="FZ14" s="490"/>
      <c r="GA14" s="490"/>
      <c r="GB14" s="490"/>
      <c r="GC14" s="490"/>
      <c r="GD14" s="490"/>
      <c r="GE14" s="490"/>
      <c r="GF14" s="490"/>
      <c r="GG14" s="490"/>
      <c r="GH14" s="490"/>
      <c r="GI14" s="490"/>
      <c r="GJ14" s="490"/>
      <c r="GK14" s="490"/>
      <c r="GL14" s="490"/>
      <c r="GM14" s="490"/>
      <c r="GN14" s="490"/>
      <c r="GO14" s="490"/>
      <c r="GP14" s="490"/>
      <c r="GQ14" s="490"/>
      <c r="GR14" s="490"/>
      <c r="GS14" s="490"/>
      <c r="GT14" s="490"/>
      <c r="GU14" s="490"/>
      <c r="GV14" s="490"/>
      <c r="GW14" s="490"/>
      <c r="GX14" s="490"/>
      <c r="GY14" s="490"/>
      <c r="GZ14" s="490"/>
      <c r="HA14" s="490"/>
      <c r="HB14" s="490"/>
      <c r="HC14" s="490"/>
      <c r="HD14" s="490"/>
      <c r="HE14" s="490"/>
      <c r="HF14" s="490"/>
      <c r="HG14" s="490"/>
      <c r="HH14" s="490"/>
      <c r="HI14" s="490"/>
      <c r="HJ14" s="490"/>
      <c r="HK14" s="490"/>
      <c r="HL14" s="490"/>
      <c r="HM14" s="490"/>
      <c r="HN14" s="490"/>
      <c r="HO14" s="490"/>
      <c r="HP14" s="490"/>
      <c r="HQ14" s="490"/>
      <c r="HR14" s="490"/>
      <c r="HS14" s="490"/>
      <c r="HT14" s="490"/>
      <c r="HU14" s="490"/>
      <c r="HV14" s="490"/>
      <c r="HW14" s="490"/>
      <c r="HX14" s="490"/>
      <c r="HY14" s="490"/>
      <c r="HZ14" s="490"/>
      <c r="IA14" s="490"/>
      <c r="IB14" s="490"/>
      <c r="IC14" s="490"/>
      <c r="ID14" s="490"/>
      <c r="IE14" s="490"/>
      <c r="IF14" s="490"/>
      <c r="IG14" s="490"/>
      <c r="IH14" s="490"/>
      <c r="II14" s="490"/>
      <c r="IJ14" s="490"/>
      <c r="IK14" s="490"/>
      <c r="IL14" s="490"/>
      <c r="IM14" s="490"/>
      <c r="IN14" s="490"/>
      <c r="IO14" s="490"/>
      <c r="IP14" s="490"/>
      <c r="IQ14" s="490"/>
      <c r="IR14" s="490"/>
      <c r="IS14" s="490"/>
      <c r="IT14" s="490"/>
      <c r="IU14" s="490"/>
      <c r="IV14" s="490"/>
    </row>
    <row r="15" spans="1:12" ht="12.75">
      <c r="A15" s="507" t="s">
        <v>390</v>
      </c>
      <c r="B15" s="481">
        <v>175632</v>
      </c>
      <c r="C15" s="475">
        <v>123967</v>
      </c>
      <c r="D15" s="508">
        <f>C15/B15</f>
        <v>0.7058337888311925</v>
      </c>
      <c r="E15" s="502">
        <v>32604</v>
      </c>
      <c r="F15" s="509">
        <f>E15/B15</f>
        <v>0.18563815250068325</v>
      </c>
      <c r="G15" s="503">
        <f>B15-C15-E15</f>
        <v>19061</v>
      </c>
      <c r="H15" s="510">
        <f>G15/B15</f>
        <v>0.10852805866812426</v>
      </c>
      <c r="I15" s="511">
        <v>54958310.44000002</v>
      </c>
      <c r="J15" s="512">
        <f>I15/C15</f>
        <v>443.33016399525695</v>
      </c>
      <c r="K15" s="506"/>
      <c r="L15" s="513"/>
    </row>
    <row r="16" spans="1:12" ht="12.75">
      <c r="A16" s="507" t="s">
        <v>391</v>
      </c>
      <c r="B16" s="481">
        <v>6007</v>
      </c>
      <c r="C16" s="463">
        <v>3170</v>
      </c>
      <c r="D16" s="508">
        <f>C16/B16</f>
        <v>0.5277176627268187</v>
      </c>
      <c r="E16" s="502">
        <v>1456</v>
      </c>
      <c r="F16" s="509">
        <f>E16/B16</f>
        <v>0.24238388546695522</v>
      </c>
      <c r="G16" s="503">
        <f>B16-C16-E16</f>
        <v>1381</v>
      </c>
      <c r="H16" s="510">
        <f>G16/B16</f>
        <v>0.22989845180622606</v>
      </c>
      <c r="I16" s="511">
        <v>892815.96</v>
      </c>
      <c r="J16" s="512">
        <f>I16/C16</f>
        <v>281.64541324921134</v>
      </c>
      <c r="K16" s="506"/>
      <c r="L16" s="513"/>
    </row>
    <row r="17" spans="1:12" ht="12.75">
      <c r="A17" s="514" t="s">
        <v>11</v>
      </c>
      <c r="B17" s="515">
        <f>B15+B16</f>
        <v>181639</v>
      </c>
      <c r="C17" s="516">
        <f>C15+C16</f>
        <v>127137</v>
      </c>
      <c r="D17" s="517">
        <f>C17/B17</f>
        <v>0.6999432941163517</v>
      </c>
      <c r="E17" s="518">
        <f>E15+E16</f>
        <v>34060</v>
      </c>
      <c r="F17" s="519">
        <f>E17/B17</f>
        <v>0.18751479583129174</v>
      </c>
      <c r="G17" s="520">
        <f>G15+G16</f>
        <v>20442</v>
      </c>
      <c r="H17" s="521">
        <f>G17/B17</f>
        <v>0.1125419100523566</v>
      </c>
      <c r="I17" s="522">
        <f>I15+I16</f>
        <v>55851126.40000002</v>
      </c>
      <c r="J17" s="523">
        <f>I17/C17</f>
        <v>439.29875960577976</v>
      </c>
      <c r="K17" s="506"/>
      <c r="L17" s="513"/>
    </row>
    <row r="18" spans="2:12" ht="12.75">
      <c r="B18" s="481"/>
      <c r="C18" s="463"/>
      <c r="D18" s="524"/>
      <c r="E18" s="502"/>
      <c r="F18" s="525"/>
      <c r="G18" s="503"/>
      <c r="H18" s="526"/>
      <c r="I18" s="527"/>
      <c r="J18" s="528"/>
      <c r="K18" s="506"/>
      <c r="L18" s="513"/>
    </row>
    <row r="19" spans="1:256" ht="12.75">
      <c r="A19" s="490" t="s">
        <v>392</v>
      </c>
      <c r="B19" s="491">
        <v>3661</v>
      </c>
      <c r="C19" s="492">
        <v>1824</v>
      </c>
      <c r="D19" s="493">
        <f>C19/B19</f>
        <v>0.49822452881726303</v>
      </c>
      <c r="E19" s="494">
        <v>1073</v>
      </c>
      <c r="F19" s="495">
        <f>E19/B19</f>
        <v>0.2930893198579623</v>
      </c>
      <c r="G19" s="496">
        <f>B19-C19-E19</f>
        <v>764</v>
      </c>
      <c r="H19" s="497">
        <f>G19/B19</f>
        <v>0.20868615132477464</v>
      </c>
      <c r="I19" s="498">
        <v>2423440.8299999996</v>
      </c>
      <c r="J19" s="499">
        <f>I19/C19</f>
        <v>1328.6408059210523</v>
      </c>
      <c r="K19" s="50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0"/>
      <c r="CA19" s="490"/>
      <c r="CB19" s="490"/>
      <c r="CC19" s="490"/>
      <c r="CD19" s="490"/>
      <c r="CE19" s="490"/>
      <c r="CF19" s="490"/>
      <c r="CG19" s="490"/>
      <c r="CH19" s="490"/>
      <c r="CI19" s="490"/>
      <c r="CJ19" s="490"/>
      <c r="CK19" s="490"/>
      <c r="CL19" s="490"/>
      <c r="CM19" s="490"/>
      <c r="CN19" s="490"/>
      <c r="CO19" s="490"/>
      <c r="CP19" s="490"/>
      <c r="CQ19" s="490"/>
      <c r="CR19" s="490"/>
      <c r="CS19" s="490"/>
      <c r="CT19" s="490"/>
      <c r="CU19" s="490"/>
      <c r="CV19" s="490"/>
      <c r="CW19" s="490"/>
      <c r="CX19" s="490"/>
      <c r="CY19" s="490"/>
      <c r="CZ19" s="490"/>
      <c r="DA19" s="490"/>
      <c r="DB19" s="490"/>
      <c r="DC19" s="490"/>
      <c r="DD19" s="490"/>
      <c r="DE19" s="490"/>
      <c r="DF19" s="490"/>
      <c r="DG19" s="490"/>
      <c r="DH19" s="490"/>
      <c r="DI19" s="490"/>
      <c r="DJ19" s="490"/>
      <c r="DK19" s="490"/>
      <c r="DL19" s="490"/>
      <c r="DM19" s="490"/>
      <c r="DN19" s="490"/>
      <c r="DO19" s="490"/>
      <c r="DP19" s="490"/>
      <c r="DQ19" s="490"/>
      <c r="DR19" s="490"/>
      <c r="DS19" s="490"/>
      <c r="DT19" s="490"/>
      <c r="DU19" s="490"/>
      <c r="DV19" s="490"/>
      <c r="DW19" s="490"/>
      <c r="DX19" s="490"/>
      <c r="DY19" s="490"/>
      <c r="DZ19" s="490"/>
      <c r="EA19" s="490"/>
      <c r="EB19" s="490"/>
      <c r="EC19" s="490"/>
      <c r="ED19" s="490"/>
      <c r="EE19" s="490"/>
      <c r="EF19" s="490"/>
      <c r="EG19" s="490"/>
      <c r="EH19" s="490"/>
      <c r="EI19" s="490"/>
      <c r="EJ19" s="490"/>
      <c r="EK19" s="490"/>
      <c r="EL19" s="490"/>
      <c r="EM19" s="490"/>
      <c r="EN19" s="490"/>
      <c r="EO19" s="490"/>
      <c r="EP19" s="490"/>
      <c r="EQ19" s="490"/>
      <c r="ER19" s="490"/>
      <c r="ES19" s="490"/>
      <c r="ET19" s="490"/>
      <c r="EU19" s="490"/>
      <c r="EV19" s="490"/>
      <c r="EW19" s="490"/>
      <c r="EX19" s="490"/>
      <c r="EY19" s="490"/>
      <c r="EZ19" s="490"/>
      <c r="FA19" s="490"/>
      <c r="FB19" s="490"/>
      <c r="FC19" s="490"/>
      <c r="FD19" s="490"/>
      <c r="FE19" s="490"/>
      <c r="FF19" s="490"/>
      <c r="FG19" s="490"/>
      <c r="FH19" s="490"/>
      <c r="FI19" s="490"/>
      <c r="FJ19" s="490"/>
      <c r="FK19" s="490"/>
      <c r="FL19" s="490"/>
      <c r="FM19" s="490"/>
      <c r="FN19" s="490"/>
      <c r="FO19" s="490"/>
      <c r="FP19" s="490"/>
      <c r="FQ19" s="490"/>
      <c r="FR19" s="490"/>
      <c r="FS19" s="490"/>
      <c r="FT19" s="490"/>
      <c r="FU19" s="490"/>
      <c r="FV19" s="490"/>
      <c r="FW19" s="490"/>
      <c r="FX19" s="490"/>
      <c r="FY19" s="490"/>
      <c r="FZ19" s="490"/>
      <c r="GA19" s="490"/>
      <c r="GB19" s="490"/>
      <c r="GC19" s="490"/>
      <c r="GD19" s="490"/>
      <c r="GE19" s="490"/>
      <c r="GF19" s="490"/>
      <c r="GG19" s="490"/>
      <c r="GH19" s="490"/>
      <c r="GI19" s="490"/>
      <c r="GJ19" s="490"/>
      <c r="GK19" s="490"/>
      <c r="GL19" s="490"/>
      <c r="GM19" s="490"/>
      <c r="GN19" s="490"/>
      <c r="GO19" s="490"/>
      <c r="GP19" s="490"/>
      <c r="GQ19" s="490"/>
      <c r="GR19" s="490"/>
      <c r="GS19" s="490"/>
      <c r="GT19" s="490"/>
      <c r="GU19" s="490"/>
      <c r="GV19" s="490"/>
      <c r="GW19" s="490"/>
      <c r="GX19" s="490"/>
      <c r="GY19" s="490"/>
      <c r="GZ19" s="490"/>
      <c r="HA19" s="490"/>
      <c r="HB19" s="490"/>
      <c r="HC19" s="490"/>
      <c r="HD19" s="490"/>
      <c r="HE19" s="490"/>
      <c r="HF19" s="490"/>
      <c r="HG19" s="490"/>
      <c r="HH19" s="490"/>
      <c r="HI19" s="490"/>
      <c r="HJ19" s="490"/>
      <c r="HK19" s="490"/>
      <c r="HL19" s="490"/>
      <c r="HM19" s="490"/>
      <c r="HN19" s="490"/>
      <c r="HO19" s="490"/>
      <c r="HP19" s="490"/>
      <c r="HQ19" s="490"/>
      <c r="HR19" s="490"/>
      <c r="HS19" s="490"/>
      <c r="HT19" s="490"/>
      <c r="HU19" s="490"/>
      <c r="HV19" s="490"/>
      <c r="HW19" s="490"/>
      <c r="HX19" s="490"/>
      <c r="HY19" s="490"/>
      <c r="HZ19" s="490"/>
      <c r="IA19" s="490"/>
      <c r="IB19" s="490"/>
      <c r="IC19" s="490"/>
      <c r="ID19" s="490"/>
      <c r="IE19" s="490"/>
      <c r="IF19" s="490"/>
      <c r="IG19" s="490"/>
      <c r="IH19" s="490"/>
      <c r="II19" s="490"/>
      <c r="IJ19" s="490"/>
      <c r="IK19" s="490"/>
      <c r="IL19" s="490"/>
      <c r="IM19" s="490"/>
      <c r="IN19" s="490"/>
      <c r="IO19" s="490"/>
      <c r="IP19" s="490"/>
      <c r="IQ19" s="490"/>
      <c r="IR19" s="490"/>
      <c r="IS19" s="490"/>
      <c r="IT19" s="490"/>
      <c r="IU19" s="490"/>
      <c r="IV19" s="490"/>
    </row>
    <row r="20" spans="2:12" ht="12.75">
      <c r="B20" s="481"/>
      <c r="C20" s="475"/>
      <c r="D20" s="524"/>
      <c r="E20" s="502"/>
      <c r="F20" s="525"/>
      <c r="G20" s="503"/>
      <c r="H20" s="526"/>
      <c r="I20" s="527"/>
      <c r="J20" s="528"/>
      <c r="K20" s="506"/>
      <c r="L20" s="513"/>
    </row>
    <row r="21" spans="1:256" ht="12.75">
      <c r="A21" s="490" t="s">
        <v>393</v>
      </c>
      <c r="B21" s="529">
        <v>1099</v>
      </c>
      <c r="C21" s="530">
        <v>640</v>
      </c>
      <c r="D21" s="531">
        <f>C21/B21</f>
        <v>0.5823475887170154</v>
      </c>
      <c r="E21" s="532">
        <v>222</v>
      </c>
      <c r="F21" s="533">
        <f>E21/B21</f>
        <v>0.20200181983621474</v>
      </c>
      <c r="G21" s="534">
        <f>B21-C21-E21</f>
        <v>237</v>
      </c>
      <c r="H21" s="535">
        <f>G21/B21</f>
        <v>0.2156505914467698</v>
      </c>
      <c r="I21" s="498">
        <v>167799.57</v>
      </c>
      <c r="J21" s="536">
        <f>I21/C21</f>
        <v>262.18682812500003</v>
      </c>
      <c r="K21" s="500"/>
      <c r="L21" s="537"/>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0"/>
      <c r="BY21" s="490"/>
      <c r="BZ21" s="490"/>
      <c r="CA21" s="490"/>
      <c r="CB21" s="490"/>
      <c r="CC21" s="490"/>
      <c r="CD21" s="490"/>
      <c r="CE21" s="490"/>
      <c r="CF21" s="490"/>
      <c r="CG21" s="490"/>
      <c r="CH21" s="490"/>
      <c r="CI21" s="490"/>
      <c r="CJ21" s="490"/>
      <c r="CK21" s="490"/>
      <c r="CL21" s="490"/>
      <c r="CM21" s="490"/>
      <c r="CN21" s="490"/>
      <c r="CO21" s="490"/>
      <c r="CP21" s="490"/>
      <c r="CQ21" s="490"/>
      <c r="CR21" s="490"/>
      <c r="CS21" s="490"/>
      <c r="CT21" s="490"/>
      <c r="CU21" s="490"/>
      <c r="CV21" s="490"/>
      <c r="CW21" s="490"/>
      <c r="CX21" s="490"/>
      <c r="CY21" s="490"/>
      <c r="CZ21" s="490"/>
      <c r="DA21" s="490"/>
      <c r="DB21" s="490"/>
      <c r="DC21" s="490"/>
      <c r="DD21" s="490"/>
      <c r="DE21" s="490"/>
      <c r="DF21" s="490"/>
      <c r="DG21" s="490"/>
      <c r="DH21" s="490"/>
      <c r="DI21" s="490"/>
      <c r="DJ21" s="490"/>
      <c r="DK21" s="490"/>
      <c r="DL21" s="490"/>
      <c r="DM21" s="490"/>
      <c r="DN21" s="490"/>
      <c r="DO21" s="490"/>
      <c r="DP21" s="490"/>
      <c r="DQ21" s="490"/>
      <c r="DR21" s="490"/>
      <c r="DS21" s="490"/>
      <c r="DT21" s="490"/>
      <c r="DU21" s="490"/>
      <c r="DV21" s="490"/>
      <c r="DW21" s="490"/>
      <c r="DX21" s="490"/>
      <c r="DY21" s="490"/>
      <c r="DZ21" s="490"/>
      <c r="EA21" s="490"/>
      <c r="EB21" s="490"/>
      <c r="EC21" s="490"/>
      <c r="ED21" s="490"/>
      <c r="EE21" s="490"/>
      <c r="EF21" s="490"/>
      <c r="EG21" s="490"/>
      <c r="EH21" s="490"/>
      <c r="EI21" s="490"/>
      <c r="EJ21" s="490"/>
      <c r="EK21" s="490"/>
      <c r="EL21" s="490"/>
      <c r="EM21" s="490"/>
      <c r="EN21" s="490"/>
      <c r="EO21" s="490"/>
      <c r="EP21" s="490"/>
      <c r="EQ21" s="490"/>
      <c r="ER21" s="490"/>
      <c r="ES21" s="490"/>
      <c r="ET21" s="490"/>
      <c r="EU21" s="490"/>
      <c r="EV21" s="490"/>
      <c r="EW21" s="490"/>
      <c r="EX21" s="490"/>
      <c r="EY21" s="490"/>
      <c r="EZ21" s="490"/>
      <c r="FA21" s="490"/>
      <c r="FB21" s="490"/>
      <c r="FC21" s="490"/>
      <c r="FD21" s="490"/>
      <c r="FE21" s="490"/>
      <c r="FF21" s="490"/>
      <c r="FG21" s="490"/>
      <c r="FH21" s="490"/>
      <c r="FI21" s="490"/>
      <c r="FJ21" s="490"/>
      <c r="FK21" s="490"/>
      <c r="FL21" s="490"/>
      <c r="FM21" s="490"/>
      <c r="FN21" s="490"/>
      <c r="FO21" s="490"/>
      <c r="FP21" s="490"/>
      <c r="FQ21" s="490"/>
      <c r="FR21" s="490"/>
      <c r="FS21" s="490"/>
      <c r="FT21" s="490"/>
      <c r="FU21" s="490"/>
      <c r="FV21" s="490"/>
      <c r="FW21" s="490"/>
      <c r="FX21" s="490"/>
      <c r="FY21" s="490"/>
      <c r="FZ21" s="490"/>
      <c r="GA21" s="490"/>
      <c r="GB21" s="490"/>
      <c r="GC21" s="490"/>
      <c r="GD21" s="490"/>
      <c r="GE21" s="490"/>
      <c r="GF21" s="490"/>
      <c r="GG21" s="490"/>
      <c r="GH21" s="490"/>
      <c r="GI21" s="490"/>
      <c r="GJ21" s="490"/>
      <c r="GK21" s="490"/>
      <c r="GL21" s="490"/>
      <c r="GM21" s="490"/>
      <c r="GN21" s="490"/>
      <c r="GO21" s="490"/>
      <c r="GP21" s="490"/>
      <c r="GQ21" s="490"/>
      <c r="GR21" s="490"/>
      <c r="GS21" s="490"/>
      <c r="GT21" s="490"/>
      <c r="GU21" s="490"/>
      <c r="GV21" s="490"/>
      <c r="GW21" s="490"/>
      <c r="GX21" s="490"/>
      <c r="GY21" s="490"/>
      <c r="GZ21" s="490"/>
      <c r="HA21" s="490"/>
      <c r="HB21" s="490"/>
      <c r="HC21" s="490"/>
      <c r="HD21" s="490"/>
      <c r="HE21" s="490"/>
      <c r="HF21" s="490"/>
      <c r="HG21" s="490"/>
      <c r="HH21" s="490"/>
      <c r="HI21" s="490"/>
      <c r="HJ21" s="490"/>
      <c r="HK21" s="490"/>
      <c r="HL21" s="490"/>
      <c r="HM21" s="490"/>
      <c r="HN21" s="490"/>
      <c r="HO21" s="490"/>
      <c r="HP21" s="490"/>
      <c r="HQ21" s="490"/>
      <c r="HR21" s="490"/>
      <c r="HS21" s="490"/>
      <c r="HT21" s="490"/>
      <c r="HU21" s="490"/>
      <c r="HV21" s="490"/>
      <c r="HW21" s="490"/>
      <c r="HX21" s="490"/>
      <c r="HY21" s="490"/>
      <c r="HZ21" s="490"/>
      <c r="IA21" s="490"/>
      <c r="IB21" s="490"/>
      <c r="IC21" s="490"/>
      <c r="ID21" s="490"/>
      <c r="IE21" s="490"/>
      <c r="IF21" s="490"/>
      <c r="IG21" s="490"/>
      <c r="IH21" s="490"/>
      <c r="II21" s="490"/>
      <c r="IJ21" s="490"/>
      <c r="IK21" s="490"/>
      <c r="IL21" s="490"/>
      <c r="IM21" s="490"/>
      <c r="IN21" s="490"/>
      <c r="IO21" s="490"/>
      <c r="IP21" s="490"/>
      <c r="IQ21" s="490"/>
      <c r="IR21" s="490"/>
      <c r="IS21" s="490"/>
      <c r="IT21" s="490"/>
      <c r="IU21" s="490"/>
      <c r="IV21" s="490"/>
    </row>
    <row r="22" spans="2:12" ht="12.75">
      <c r="B22" s="481"/>
      <c r="C22" s="463"/>
      <c r="D22" s="524"/>
      <c r="E22" s="502"/>
      <c r="F22" s="525"/>
      <c r="G22" s="503"/>
      <c r="H22" s="526"/>
      <c r="I22" s="527"/>
      <c r="J22" s="528"/>
      <c r="K22" s="538"/>
      <c r="L22" s="513"/>
    </row>
    <row r="23" spans="1:256" ht="12.75">
      <c r="A23" s="490" t="s">
        <v>394</v>
      </c>
      <c r="B23" s="481"/>
      <c r="C23" s="463"/>
      <c r="D23" s="524"/>
      <c r="E23" s="502"/>
      <c r="F23" s="525"/>
      <c r="G23" s="503"/>
      <c r="H23" s="526"/>
      <c r="I23" s="527"/>
      <c r="J23" s="528"/>
      <c r="K23" s="500"/>
      <c r="L23" s="539"/>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0"/>
      <c r="AQ23" s="540"/>
      <c r="AR23" s="540"/>
      <c r="AS23" s="540"/>
      <c r="AT23" s="540"/>
      <c r="AU23" s="540"/>
      <c r="AV23" s="540"/>
      <c r="AW23" s="540"/>
      <c r="AX23" s="540"/>
      <c r="AY23" s="540"/>
      <c r="AZ23" s="540"/>
      <c r="BA23" s="540"/>
      <c r="BB23" s="540"/>
      <c r="BC23" s="540"/>
      <c r="BD23" s="540"/>
      <c r="BE23" s="540"/>
      <c r="BF23" s="540"/>
      <c r="BG23" s="540"/>
      <c r="BH23" s="540"/>
      <c r="BI23" s="540"/>
      <c r="BJ23" s="540"/>
      <c r="BK23" s="540"/>
      <c r="BL23" s="540"/>
      <c r="BM23" s="540"/>
      <c r="BN23" s="540"/>
      <c r="BO23" s="540"/>
      <c r="BP23" s="540"/>
      <c r="BQ23" s="540"/>
      <c r="BR23" s="540"/>
      <c r="BS23" s="540"/>
      <c r="BT23" s="540"/>
      <c r="BU23" s="540"/>
      <c r="BV23" s="540"/>
      <c r="BW23" s="540"/>
      <c r="BX23" s="540"/>
      <c r="BY23" s="540"/>
      <c r="BZ23" s="540"/>
      <c r="CA23" s="540"/>
      <c r="CB23" s="540"/>
      <c r="CC23" s="540"/>
      <c r="CD23" s="540"/>
      <c r="CE23" s="540"/>
      <c r="CF23" s="540"/>
      <c r="CG23" s="540"/>
      <c r="CH23" s="540"/>
      <c r="CI23" s="540"/>
      <c r="CJ23" s="540"/>
      <c r="CK23" s="540"/>
      <c r="CL23" s="540"/>
      <c r="CM23" s="540"/>
      <c r="CN23" s="540"/>
      <c r="CO23" s="540"/>
      <c r="CP23" s="540"/>
      <c r="CQ23" s="540"/>
      <c r="CR23" s="540"/>
      <c r="CS23" s="540"/>
      <c r="CT23" s="540"/>
      <c r="CU23" s="540"/>
      <c r="CV23" s="540"/>
      <c r="CW23" s="540"/>
      <c r="CX23" s="540"/>
      <c r="CY23" s="540"/>
      <c r="CZ23" s="540"/>
      <c r="DA23" s="540"/>
      <c r="DB23" s="540"/>
      <c r="DC23" s="540"/>
      <c r="DD23" s="540"/>
      <c r="DE23" s="540"/>
      <c r="DF23" s="540"/>
      <c r="DG23" s="540"/>
      <c r="DH23" s="540"/>
      <c r="DI23" s="540"/>
      <c r="DJ23" s="540"/>
      <c r="DK23" s="540"/>
      <c r="DL23" s="540"/>
      <c r="DM23" s="540"/>
      <c r="DN23" s="540"/>
      <c r="DO23" s="540"/>
      <c r="DP23" s="540"/>
      <c r="DQ23" s="540"/>
      <c r="DR23" s="540"/>
      <c r="DS23" s="540"/>
      <c r="DT23" s="540"/>
      <c r="DU23" s="540"/>
      <c r="DV23" s="540"/>
      <c r="DW23" s="540"/>
      <c r="DX23" s="540"/>
      <c r="DY23" s="540"/>
      <c r="DZ23" s="540"/>
      <c r="EA23" s="540"/>
      <c r="EB23" s="540"/>
      <c r="EC23" s="540"/>
      <c r="ED23" s="540"/>
      <c r="EE23" s="540"/>
      <c r="EF23" s="540"/>
      <c r="EG23" s="540"/>
      <c r="EH23" s="540"/>
      <c r="EI23" s="540"/>
      <c r="EJ23" s="540"/>
      <c r="EK23" s="540"/>
      <c r="EL23" s="540"/>
      <c r="EM23" s="540"/>
      <c r="EN23" s="540"/>
      <c r="EO23" s="540"/>
      <c r="EP23" s="540"/>
      <c r="EQ23" s="540"/>
      <c r="ER23" s="540"/>
      <c r="ES23" s="540"/>
      <c r="ET23" s="540"/>
      <c r="EU23" s="540"/>
      <c r="EV23" s="540"/>
      <c r="EW23" s="540"/>
      <c r="EX23" s="540"/>
      <c r="EY23" s="540"/>
      <c r="EZ23" s="540"/>
      <c r="FA23" s="540"/>
      <c r="FB23" s="540"/>
      <c r="FC23" s="540"/>
      <c r="FD23" s="540"/>
      <c r="FE23" s="540"/>
      <c r="FF23" s="540"/>
      <c r="FG23" s="540"/>
      <c r="FH23" s="540"/>
      <c r="FI23" s="540"/>
      <c r="FJ23" s="540"/>
      <c r="FK23" s="540"/>
      <c r="FL23" s="540"/>
      <c r="FM23" s="540"/>
      <c r="FN23" s="540"/>
      <c r="FO23" s="540"/>
      <c r="FP23" s="540"/>
      <c r="FQ23" s="540"/>
      <c r="FR23" s="540"/>
      <c r="FS23" s="540"/>
      <c r="FT23" s="540"/>
      <c r="FU23" s="540"/>
      <c r="FV23" s="540"/>
      <c r="FW23" s="540"/>
      <c r="FX23" s="540"/>
      <c r="FY23" s="540"/>
      <c r="FZ23" s="540"/>
      <c r="GA23" s="540"/>
      <c r="GB23" s="540"/>
      <c r="GC23" s="540"/>
      <c r="GD23" s="540"/>
      <c r="GE23" s="540"/>
      <c r="GF23" s="540"/>
      <c r="GG23" s="540"/>
      <c r="GH23" s="540"/>
      <c r="GI23" s="540"/>
      <c r="GJ23" s="540"/>
      <c r="GK23" s="540"/>
      <c r="GL23" s="540"/>
      <c r="GM23" s="540"/>
      <c r="GN23" s="540"/>
      <c r="GO23" s="540"/>
      <c r="GP23" s="540"/>
      <c r="GQ23" s="540"/>
      <c r="GR23" s="540"/>
      <c r="GS23" s="540"/>
      <c r="GT23" s="540"/>
      <c r="GU23" s="540"/>
      <c r="GV23" s="540"/>
      <c r="GW23" s="540"/>
      <c r="GX23" s="540"/>
      <c r="GY23" s="540"/>
      <c r="GZ23" s="540"/>
      <c r="HA23" s="540"/>
      <c r="HB23" s="540"/>
      <c r="HC23" s="540"/>
      <c r="HD23" s="540"/>
      <c r="HE23" s="540"/>
      <c r="HF23" s="540"/>
      <c r="HG23" s="540"/>
      <c r="HH23" s="540"/>
      <c r="HI23" s="540"/>
      <c r="HJ23" s="540"/>
      <c r="HK23" s="540"/>
      <c r="HL23" s="540"/>
      <c r="HM23" s="540"/>
      <c r="HN23" s="540"/>
      <c r="HO23" s="540"/>
      <c r="HP23" s="540"/>
      <c r="HQ23" s="540"/>
      <c r="HR23" s="540"/>
      <c r="HS23" s="540"/>
      <c r="HT23" s="540"/>
      <c r="HU23" s="540"/>
      <c r="HV23" s="540"/>
      <c r="HW23" s="540"/>
      <c r="HX23" s="540"/>
      <c r="HY23" s="540"/>
      <c r="HZ23" s="540"/>
      <c r="IA23" s="540"/>
      <c r="IB23" s="540"/>
      <c r="IC23" s="540"/>
      <c r="ID23" s="540"/>
      <c r="IE23" s="540"/>
      <c r="IF23" s="540"/>
      <c r="IG23" s="540"/>
      <c r="IH23" s="540"/>
      <c r="II23" s="540"/>
      <c r="IJ23" s="540"/>
      <c r="IK23" s="540"/>
      <c r="IL23" s="540"/>
      <c r="IM23" s="540"/>
      <c r="IN23" s="540"/>
      <c r="IO23" s="540"/>
      <c r="IP23" s="540"/>
      <c r="IQ23" s="540"/>
      <c r="IR23" s="540"/>
      <c r="IS23" s="540"/>
      <c r="IT23" s="540"/>
      <c r="IU23" s="540"/>
      <c r="IV23" s="540"/>
    </row>
    <row r="24" spans="1:256" ht="12.75">
      <c r="A24" s="541" t="s">
        <v>395</v>
      </c>
      <c r="B24" s="542">
        <v>48432</v>
      </c>
      <c r="C24" s="543">
        <v>30905</v>
      </c>
      <c r="D24" s="508">
        <f>C24/B24</f>
        <v>0.6381111661711265</v>
      </c>
      <c r="E24" s="544">
        <v>11916</v>
      </c>
      <c r="F24" s="509">
        <f>E24/B24</f>
        <v>0.2460356788899901</v>
      </c>
      <c r="G24" s="503">
        <f>B24-C24-E24</f>
        <v>5611</v>
      </c>
      <c r="H24" s="510">
        <f>G24/B24</f>
        <v>0.11585315493888339</v>
      </c>
      <c r="I24" s="545">
        <v>51066076.43</v>
      </c>
      <c r="J24" s="546">
        <f>I24/C24</f>
        <v>1652.3564610904384</v>
      </c>
      <c r="K24" s="506"/>
      <c r="L24" s="547"/>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6"/>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6"/>
      <c r="CL24" s="476"/>
      <c r="CM24" s="476"/>
      <c r="CN24" s="476"/>
      <c r="CO24" s="476"/>
      <c r="CP24" s="476"/>
      <c r="CQ24" s="476"/>
      <c r="CR24" s="476"/>
      <c r="CS24" s="476"/>
      <c r="CT24" s="476"/>
      <c r="CU24" s="476"/>
      <c r="CV24" s="476"/>
      <c r="CW24" s="476"/>
      <c r="CX24" s="476"/>
      <c r="CY24" s="476"/>
      <c r="CZ24" s="476"/>
      <c r="DA24" s="476"/>
      <c r="DB24" s="476"/>
      <c r="DC24" s="476"/>
      <c r="DD24" s="476"/>
      <c r="DE24" s="476"/>
      <c r="DF24" s="476"/>
      <c r="DG24" s="476"/>
      <c r="DH24" s="476"/>
      <c r="DI24" s="476"/>
      <c r="DJ24" s="476"/>
      <c r="DK24" s="476"/>
      <c r="DL24" s="476"/>
      <c r="DM24" s="476"/>
      <c r="DN24" s="476"/>
      <c r="DO24" s="476"/>
      <c r="DP24" s="476"/>
      <c r="DQ24" s="476"/>
      <c r="DR24" s="476"/>
      <c r="DS24" s="476"/>
      <c r="DT24" s="476"/>
      <c r="DU24" s="476"/>
      <c r="DV24" s="476"/>
      <c r="DW24" s="476"/>
      <c r="DX24" s="476"/>
      <c r="DY24" s="476"/>
      <c r="DZ24" s="476"/>
      <c r="EA24" s="476"/>
      <c r="EB24" s="476"/>
      <c r="EC24" s="476"/>
      <c r="ED24" s="476"/>
      <c r="EE24" s="476"/>
      <c r="EF24" s="476"/>
      <c r="EG24" s="476"/>
      <c r="EH24" s="476"/>
      <c r="EI24" s="476"/>
      <c r="EJ24" s="476"/>
      <c r="EK24" s="476"/>
      <c r="EL24" s="476"/>
      <c r="EM24" s="476"/>
      <c r="EN24" s="476"/>
      <c r="EO24" s="476"/>
      <c r="EP24" s="476"/>
      <c r="EQ24" s="476"/>
      <c r="ER24" s="476"/>
      <c r="ES24" s="476"/>
      <c r="ET24" s="476"/>
      <c r="EU24" s="476"/>
      <c r="EV24" s="476"/>
      <c r="EW24" s="476"/>
      <c r="EX24" s="476"/>
      <c r="EY24" s="476"/>
      <c r="EZ24" s="476"/>
      <c r="FA24" s="476"/>
      <c r="FB24" s="476"/>
      <c r="FC24" s="476"/>
      <c r="FD24" s="476"/>
      <c r="FE24" s="476"/>
      <c r="FF24" s="476"/>
      <c r="FG24" s="476"/>
      <c r="FH24" s="476"/>
      <c r="FI24" s="476"/>
      <c r="FJ24" s="476"/>
      <c r="FK24" s="476"/>
      <c r="FL24" s="476"/>
      <c r="FM24" s="476"/>
      <c r="FN24" s="476"/>
      <c r="FO24" s="476"/>
      <c r="FP24" s="476"/>
      <c r="FQ24" s="476"/>
      <c r="FR24" s="476"/>
      <c r="FS24" s="476"/>
      <c r="FT24" s="476"/>
      <c r="FU24" s="476"/>
      <c r="FV24" s="476"/>
      <c r="FW24" s="476"/>
      <c r="FX24" s="476"/>
      <c r="FY24" s="476"/>
      <c r="FZ24" s="476"/>
      <c r="GA24" s="476"/>
      <c r="GB24" s="476"/>
      <c r="GC24" s="476"/>
      <c r="GD24" s="476"/>
      <c r="GE24" s="476"/>
      <c r="GF24" s="476"/>
      <c r="GG24" s="476"/>
      <c r="GH24" s="476"/>
      <c r="GI24" s="476"/>
      <c r="GJ24" s="476"/>
      <c r="GK24" s="476"/>
      <c r="GL24" s="476"/>
      <c r="GM24" s="476"/>
      <c r="GN24" s="476"/>
      <c r="GO24" s="476"/>
      <c r="GP24" s="476"/>
      <c r="GQ24" s="476"/>
      <c r="GR24" s="476"/>
      <c r="GS24" s="476"/>
      <c r="GT24" s="476"/>
      <c r="GU24" s="476"/>
      <c r="GV24" s="476"/>
      <c r="GW24" s="476"/>
      <c r="GX24" s="476"/>
      <c r="GY24" s="476"/>
      <c r="GZ24" s="476"/>
      <c r="HA24" s="476"/>
      <c r="HB24" s="476"/>
      <c r="HC24" s="476"/>
      <c r="HD24" s="476"/>
      <c r="HE24" s="476"/>
      <c r="HF24" s="476"/>
      <c r="HG24" s="476"/>
      <c r="HH24" s="476"/>
      <c r="HI24" s="476"/>
      <c r="HJ24" s="476"/>
      <c r="HK24" s="476"/>
      <c r="HL24" s="476"/>
      <c r="HM24" s="476"/>
      <c r="HN24" s="476"/>
      <c r="HO24" s="476"/>
      <c r="HP24" s="476"/>
      <c r="HQ24" s="476"/>
      <c r="HR24" s="476"/>
      <c r="HS24" s="476"/>
      <c r="HT24" s="476"/>
      <c r="HU24" s="476"/>
      <c r="HV24" s="476"/>
      <c r="HW24" s="476"/>
      <c r="HX24" s="476"/>
      <c r="HY24" s="476"/>
      <c r="HZ24" s="476"/>
      <c r="IA24" s="476"/>
      <c r="IB24" s="476"/>
      <c r="IC24" s="476"/>
      <c r="ID24" s="476"/>
      <c r="IE24" s="476"/>
      <c r="IF24" s="476"/>
      <c r="IG24" s="476"/>
      <c r="IH24" s="476"/>
      <c r="II24" s="476"/>
      <c r="IJ24" s="476"/>
      <c r="IK24" s="476"/>
      <c r="IL24" s="476"/>
      <c r="IM24" s="476"/>
      <c r="IN24" s="476"/>
      <c r="IO24" s="476"/>
      <c r="IP24" s="476"/>
      <c r="IQ24" s="476"/>
      <c r="IR24" s="476"/>
      <c r="IS24" s="476"/>
      <c r="IT24" s="476"/>
      <c r="IU24" s="476"/>
      <c r="IV24" s="476"/>
    </row>
    <row r="25" spans="1:256" ht="12.75">
      <c r="A25" s="541" t="s">
        <v>396</v>
      </c>
      <c r="B25" s="542">
        <v>28006</v>
      </c>
      <c r="C25" s="548">
        <v>16928</v>
      </c>
      <c r="D25" s="508">
        <f>C25/B25</f>
        <v>0.6044419053060058</v>
      </c>
      <c r="E25" s="544">
        <v>7706</v>
      </c>
      <c r="F25" s="509">
        <f>E25/B25</f>
        <v>0.275155323859173</v>
      </c>
      <c r="G25" s="503">
        <f>B25-C25-E25</f>
        <v>3372</v>
      </c>
      <c r="H25" s="510">
        <f>G25/B25</f>
        <v>0.12040277083482111</v>
      </c>
      <c r="I25" s="545">
        <v>30732766.31</v>
      </c>
      <c r="J25" s="546">
        <f>I25/C25</f>
        <v>1815.4989549858221</v>
      </c>
      <c r="K25" s="506"/>
      <c r="L25" s="547"/>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c r="CD25" s="476"/>
      <c r="CE25" s="476"/>
      <c r="CF25" s="476"/>
      <c r="CG25" s="476"/>
      <c r="CH25" s="476"/>
      <c r="CI25" s="476"/>
      <c r="CJ25" s="476"/>
      <c r="CK25" s="476"/>
      <c r="CL25" s="476"/>
      <c r="CM25" s="476"/>
      <c r="CN25" s="476"/>
      <c r="CO25" s="476"/>
      <c r="CP25" s="476"/>
      <c r="CQ25" s="476"/>
      <c r="CR25" s="476"/>
      <c r="CS25" s="476"/>
      <c r="CT25" s="476"/>
      <c r="CU25" s="476"/>
      <c r="CV25" s="476"/>
      <c r="CW25" s="476"/>
      <c r="CX25" s="476"/>
      <c r="CY25" s="476"/>
      <c r="CZ25" s="476"/>
      <c r="DA25" s="476"/>
      <c r="DB25" s="476"/>
      <c r="DC25" s="476"/>
      <c r="DD25" s="476"/>
      <c r="DE25" s="476"/>
      <c r="DF25" s="476"/>
      <c r="DG25" s="476"/>
      <c r="DH25" s="476"/>
      <c r="DI25" s="476"/>
      <c r="DJ25" s="476"/>
      <c r="DK25" s="476"/>
      <c r="DL25" s="476"/>
      <c r="DM25" s="476"/>
      <c r="DN25" s="476"/>
      <c r="DO25" s="476"/>
      <c r="DP25" s="476"/>
      <c r="DQ25" s="476"/>
      <c r="DR25" s="476"/>
      <c r="DS25" s="476"/>
      <c r="DT25" s="476"/>
      <c r="DU25" s="476"/>
      <c r="DV25" s="476"/>
      <c r="DW25" s="476"/>
      <c r="DX25" s="476"/>
      <c r="DY25" s="476"/>
      <c r="DZ25" s="476"/>
      <c r="EA25" s="476"/>
      <c r="EB25" s="476"/>
      <c r="EC25" s="476"/>
      <c r="ED25" s="476"/>
      <c r="EE25" s="476"/>
      <c r="EF25" s="476"/>
      <c r="EG25" s="476"/>
      <c r="EH25" s="476"/>
      <c r="EI25" s="476"/>
      <c r="EJ25" s="476"/>
      <c r="EK25" s="476"/>
      <c r="EL25" s="476"/>
      <c r="EM25" s="476"/>
      <c r="EN25" s="476"/>
      <c r="EO25" s="476"/>
      <c r="EP25" s="476"/>
      <c r="EQ25" s="476"/>
      <c r="ER25" s="476"/>
      <c r="ES25" s="476"/>
      <c r="ET25" s="476"/>
      <c r="EU25" s="476"/>
      <c r="EV25" s="476"/>
      <c r="EW25" s="476"/>
      <c r="EX25" s="476"/>
      <c r="EY25" s="476"/>
      <c r="EZ25" s="476"/>
      <c r="FA25" s="476"/>
      <c r="FB25" s="476"/>
      <c r="FC25" s="476"/>
      <c r="FD25" s="476"/>
      <c r="FE25" s="476"/>
      <c r="FF25" s="476"/>
      <c r="FG25" s="476"/>
      <c r="FH25" s="476"/>
      <c r="FI25" s="476"/>
      <c r="FJ25" s="476"/>
      <c r="FK25" s="476"/>
      <c r="FL25" s="476"/>
      <c r="FM25" s="476"/>
      <c r="FN25" s="476"/>
      <c r="FO25" s="476"/>
      <c r="FP25" s="476"/>
      <c r="FQ25" s="476"/>
      <c r="FR25" s="476"/>
      <c r="FS25" s="476"/>
      <c r="FT25" s="476"/>
      <c r="FU25" s="476"/>
      <c r="FV25" s="476"/>
      <c r="FW25" s="476"/>
      <c r="FX25" s="476"/>
      <c r="FY25" s="476"/>
      <c r="FZ25" s="476"/>
      <c r="GA25" s="476"/>
      <c r="GB25" s="476"/>
      <c r="GC25" s="476"/>
      <c r="GD25" s="476"/>
      <c r="GE25" s="476"/>
      <c r="GF25" s="476"/>
      <c r="GG25" s="476"/>
      <c r="GH25" s="476"/>
      <c r="GI25" s="476"/>
      <c r="GJ25" s="476"/>
      <c r="GK25" s="476"/>
      <c r="GL25" s="476"/>
      <c r="GM25" s="476"/>
      <c r="GN25" s="476"/>
      <c r="GO25" s="476"/>
      <c r="GP25" s="476"/>
      <c r="GQ25" s="476"/>
      <c r="GR25" s="476"/>
      <c r="GS25" s="476"/>
      <c r="GT25" s="476"/>
      <c r="GU25" s="476"/>
      <c r="GV25" s="476"/>
      <c r="GW25" s="476"/>
      <c r="GX25" s="476"/>
      <c r="GY25" s="476"/>
      <c r="GZ25" s="476"/>
      <c r="HA25" s="476"/>
      <c r="HB25" s="476"/>
      <c r="HC25" s="476"/>
      <c r="HD25" s="476"/>
      <c r="HE25" s="476"/>
      <c r="HF25" s="476"/>
      <c r="HG25" s="476"/>
      <c r="HH25" s="476"/>
      <c r="HI25" s="476"/>
      <c r="HJ25" s="476"/>
      <c r="HK25" s="476"/>
      <c r="HL25" s="476"/>
      <c r="HM25" s="476"/>
      <c r="HN25" s="476"/>
      <c r="HO25" s="476"/>
      <c r="HP25" s="476"/>
      <c r="HQ25" s="476"/>
      <c r="HR25" s="476"/>
      <c r="HS25" s="476"/>
      <c r="HT25" s="476"/>
      <c r="HU25" s="476"/>
      <c r="HV25" s="476"/>
      <c r="HW25" s="476"/>
      <c r="HX25" s="476"/>
      <c r="HY25" s="476"/>
      <c r="HZ25" s="476"/>
      <c r="IA25" s="476"/>
      <c r="IB25" s="476"/>
      <c r="IC25" s="476"/>
      <c r="ID25" s="476"/>
      <c r="IE25" s="476"/>
      <c r="IF25" s="476"/>
      <c r="IG25" s="476"/>
      <c r="IH25" s="476"/>
      <c r="II25" s="476"/>
      <c r="IJ25" s="476"/>
      <c r="IK25" s="476"/>
      <c r="IL25" s="476"/>
      <c r="IM25" s="476"/>
      <c r="IN25" s="476"/>
      <c r="IO25" s="476"/>
      <c r="IP25" s="476"/>
      <c r="IQ25" s="476"/>
      <c r="IR25" s="476"/>
      <c r="IS25" s="476"/>
      <c r="IT25" s="476"/>
      <c r="IU25" s="476"/>
      <c r="IV25" s="476"/>
    </row>
    <row r="26" spans="1:256" ht="12.75">
      <c r="A26" s="541" t="s">
        <v>397</v>
      </c>
      <c r="B26" s="542">
        <v>2512</v>
      </c>
      <c r="C26" s="543">
        <v>138</v>
      </c>
      <c r="D26" s="508">
        <f>C26/B26</f>
        <v>0.05493630573248408</v>
      </c>
      <c r="E26" s="544">
        <v>1756</v>
      </c>
      <c r="F26" s="509">
        <f>E26/B26</f>
        <v>0.6990445859872612</v>
      </c>
      <c r="G26" s="503">
        <f>B26-C26-E26</f>
        <v>618</v>
      </c>
      <c r="H26" s="510">
        <f>G26/B26</f>
        <v>0.24601910828025478</v>
      </c>
      <c r="I26" s="545">
        <v>324350.93</v>
      </c>
      <c r="J26" s="546">
        <f>I26/C26</f>
        <v>2350.3690579710146</v>
      </c>
      <c r="K26" s="506"/>
      <c r="L26" s="547"/>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6"/>
      <c r="BF26" s="476"/>
      <c r="BG26" s="476"/>
      <c r="BH26" s="476"/>
      <c r="BI26" s="476"/>
      <c r="BJ26" s="476"/>
      <c r="BK26" s="476"/>
      <c r="BL26" s="476"/>
      <c r="BM26" s="476"/>
      <c r="BN26" s="476"/>
      <c r="BO26" s="476"/>
      <c r="BP26" s="476"/>
      <c r="BQ26" s="476"/>
      <c r="BR26" s="476"/>
      <c r="BS26" s="476"/>
      <c r="BT26" s="476"/>
      <c r="BU26" s="476"/>
      <c r="BV26" s="476"/>
      <c r="BW26" s="476"/>
      <c r="BX26" s="476"/>
      <c r="BY26" s="476"/>
      <c r="BZ26" s="476"/>
      <c r="CA26" s="476"/>
      <c r="CB26" s="476"/>
      <c r="CC26" s="476"/>
      <c r="CD26" s="476"/>
      <c r="CE26" s="476"/>
      <c r="CF26" s="476"/>
      <c r="CG26" s="476"/>
      <c r="CH26" s="476"/>
      <c r="CI26" s="476"/>
      <c r="CJ26" s="476"/>
      <c r="CK26" s="476"/>
      <c r="CL26" s="476"/>
      <c r="CM26" s="476"/>
      <c r="CN26" s="476"/>
      <c r="CO26" s="476"/>
      <c r="CP26" s="476"/>
      <c r="CQ26" s="476"/>
      <c r="CR26" s="476"/>
      <c r="CS26" s="476"/>
      <c r="CT26" s="476"/>
      <c r="CU26" s="476"/>
      <c r="CV26" s="476"/>
      <c r="CW26" s="476"/>
      <c r="CX26" s="476"/>
      <c r="CY26" s="476"/>
      <c r="CZ26" s="476"/>
      <c r="DA26" s="476"/>
      <c r="DB26" s="476"/>
      <c r="DC26" s="476"/>
      <c r="DD26" s="476"/>
      <c r="DE26" s="476"/>
      <c r="DF26" s="476"/>
      <c r="DG26" s="476"/>
      <c r="DH26" s="476"/>
      <c r="DI26" s="476"/>
      <c r="DJ26" s="476"/>
      <c r="DK26" s="476"/>
      <c r="DL26" s="476"/>
      <c r="DM26" s="476"/>
      <c r="DN26" s="476"/>
      <c r="DO26" s="476"/>
      <c r="DP26" s="476"/>
      <c r="DQ26" s="476"/>
      <c r="DR26" s="476"/>
      <c r="DS26" s="476"/>
      <c r="DT26" s="476"/>
      <c r="DU26" s="476"/>
      <c r="DV26" s="476"/>
      <c r="DW26" s="476"/>
      <c r="DX26" s="476"/>
      <c r="DY26" s="476"/>
      <c r="DZ26" s="476"/>
      <c r="EA26" s="476"/>
      <c r="EB26" s="476"/>
      <c r="EC26" s="476"/>
      <c r="ED26" s="476"/>
      <c r="EE26" s="476"/>
      <c r="EF26" s="476"/>
      <c r="EG26" s="476"/>
      <c r="EH26" s="476"/>
      <c r="EI26" s="476"/>
      <c r="EJ26" s="476"/>
      <c r="EK26" s="476"/>
      <c r="EL26" s="476"/>
      <c r="EM26" s="476"/>
      <c r="EN26" s="476"/>
      <c r="EO26" s="476"/>
      <c r="EP26" s="476"/>
      <c r="EQ26" s="476"/>
      <c r="ER26" s="476"/>
      <c r="ES26" s="476"/>
      <c r="ET26" s="476"/>
      <c r="EU26" s="476"/>
      <c r="EV26" s="476"/>
      <c r="EW26" s="476"/>
      <c r="EX26" s="476"/>
      <c r="EY26" s="476"/>
      <c r="EZ26" s="476"/>
      <c r="FA26" s="476"/>
      <c r="FB26" s="476"/>
      <c r="FC26" s="476"/>
      <c r="FD26" s="476"/>
      <c r="FE26" s="476"/>
      <c r="FF26" s="476"/>
      <c r="FG26" s="476"/>
      <c r="FH26" s="476"/>
      <c r="FI26" s="476"/>
      <c r="FJ26" s="476"/>
      <c r="FK26" s="476"/>
      <c r="FL26" s="476"/>
      <c r="FM26" s="476"/>
      <c r="FN26" s="476"/>
      <c r="FO26" s="476"/>
      <c r="FP26" s="476"/>
      <c r="FQ26" s="476"/>
      <c r="FR26" s="476"/>
      <c r="FS26" s="476"/>
      <c r="FT26" s="476"/>
      <c r="FU26" s="476"/>
      <c r="FV26" s="476"/>
      <c r="FW26" s="476"/>
      <c r="FX26" s="476"/>
      <c r="FY26" s="476"/>
      <c r="FZ26" s="476"/>
      <c r="GA26" s="476"/>
      <c r="GB26" s="476"/>
      <c r="GC26" s="476"/>
      <c r="GD26" s="476"/>
      <c r="GE26" s="476"/>
      <c r="GF26" s="476"/>
      <c r="GG26" s="476"/>
      <c r="GH26" s="476"/>
      <c r="GI26" s="476"/>
      <c r="GJ26" s="476"/>
      <c r="GK26" s="476"/>
      <c r="GL26" s="476"/>
      <c r="GM26" s="476"/>
      <c r="GN26" s="476"/>
      <c r="GO26" s="476"/>
      <c r="GP26" s="476"/>
      <c r="GQ26" s="476"/>
      <c r="GR26" s="476"/>
      <c r="GS26" s="476"/>
      <c r="GT26" s="476"/>
      <c r="GU26" s="476"/>
      <c r="GV26" s="476"/>
      <c r="GW26" s="476"/>
      <c r="GX26" s="476"/>
      <c r="GY26" s="476"/>
      <c r="GZ26" s="476"/>
      <c r="HA26" s="476"/>
      <c r="HB26" s="476"/>
      <c r="HC26" s="476"/>
      <c r="HD26" s="476"/>
      <c r="HE26" s="476"/>
      <c r="HF26" s="476"/>
      <c r="HG26" s="476"/>
      <c r="HH26" s="476"/>
      <c r="HI26" s="476"/>
      <c r="HJ26" s="476"/>
      <c r="HK26" s="476"/>
      <c r="HL26" s="476"/>
      <c r="HM26" s="476"/>
      <c r="HN26" s="476"/>
      <c r="HO26" s="476"/>
      <c r="HP26" s="476"/>
      <c r="HQ26" s="476"/>
      <c r="HR26" s="476"/>
      <c r="HS26" s="476"/>
      <c r="HT26" s="476"/>
      <c r="HU26" s="476"/>
      <c r="HV26" s="476"/>
      <c r="HW26" s="476"/>
      <c r="HX26" s="476"/>
      <c r="HY26" s="476"/>
      <c r="HZ26" s="476"/>
      <c r="IA26" s="476"/>
      <c r="IB26" s="476"/>
      <c r="IC26" s="476"/>
      <c r="ID26" s="476"/>
      <c r="IE26" s="476"/>
      <c r="IF26" s="476"/>
      <c r="IG26" s="476"/>
      <c r="IH26" s="476"/>
      <c r="II26" s="476"/>
      <c r="IJ26" s="476"/>
      <c r="IK26" s="476"/>
      <c r="IL26" s="476"/>
      <c r="IM26" s="476"/>
      <c r="IN26" s="476"/>
      <c r="IO26" s="476"/>
      <c r="IP26" s="476"/>
      <c r="IQ26" s="476"/>
      <c r="IR26" s="476"/>
      <c r="IS26" s="476"/>
      <c r="IT26" s="476"/>
      <c r="IU26" s="476"/>
      <c r="IV26" s="476"/>
    </row>
    <row r="27" spans="1:256" ht="12.75">
      <c r="A27" s="549" t="s">
        <v>11</v>
      </c>
      <c r="B27" s="550">
        <f>B25+B24+B26</f>
        <v>78950</v>
      </c>
      <c r="C27" s="551">
        <f>C25+C24+C26</f>
        <v>47971</v>
      </c>
      <c r="D27" s="552">
        <f>C27/B27</f>
        <v>0.6076124129195694</v>
      </c>
      <c r="E27" s="553">
        <f>E25+E24+E26</f>
        <v>21378</v>
      </c>
      <c r="F27" s="554">
        <f>E27/B27</f>
        <v>0.27077897403419887</v>
      </c>
      <c r="G27" s="555">
        <f>G25+G24+G26</f>
        <v>9601</v>
      </c>
      <c r="H27" s="556">
        <f>G27/B27</f>
        <v>0.12160861304623179</v>
      </c>
      <c r="I27" s="557">
        <f>I25+I24+I26</f>
        <v>82123193.67</v>
      </c>
      <c r="J27" s="558">
        <f>I27/C27</f>
        <v>1711.9341616810157</v>
      </c>
      <c r="K27" s="506"/>
      <c r="L27" s="547"/>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6"/>
      <c r="AZ27" s="476"/>
      <c r="BA27" s="476"/>
      <c r="BB27" s="476"/>
      <c r="BC27" s="476"/>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6"/>
      <c r="CL27" s="476"/>
      <c r="CM27" s="476"/>
      <c r="CN27" s="476"/>
      <c r="CO27" s="476"/>
      <c r="CP27" s="476"/>
      <c r="CQ27" s="476"/>
      <c r="CR27" s="476"/>
      <c r="CS27" s="476"/>
      <c r="CT27" s="476"/>
      <c r="CU27" s="476"/>
      <c r="CV27" s="476"/>
      <c r="CW27" s="476"/>
      <c r="CX27" s="476"/>
      <c r="CY27" s="476"/>
      <c r="CZ27" s="476"/>
      <c r="DA27" s="476"/>
      <c r="DB27" s="476"/>
      <c r="DC27" s="476"/>
      <c r="DD27" s="476"/>
      <c r="DE27" s="476"/>
      <c r="DF27" s="476"/>
      <c r="DG27" s="476"/>
      <c r="DH27" s="476"/>
      <c r="DI27" s="476"/>
      <c r="DJ27" s="476"/>
      <c r="DK27" s="476"/>
      <c r="DL27" s="476"/>
      <c r="DM27" s="476"/>
      <c r="DN27" s="476"/>
      <c r="DO27" s="476"/>
      <c r="DP27" s="476"/>
      <c r="DQ27" s="476"/>
      <c r="DR27" s="476"/>
      <c r="DS27" s="476"/>
      <c r="DT27" s="476"/>
      <c r="DU27" s="476"/>
      <c r="DV27" s="476"/>
      <c r="DW27" s="476"/>
      <c r="DX27" s="476"/>
      <c r="DY27" s="476"/>
      <c r="DZ27" s="476"/>
      <c r="EA27" s="476"/>
      <c r="EB27" s="476"/>
      <c r="EC27" s="476"/>
      <c r="ED27" s="476"/>
      <c r="EE27" s="476"/>
      <c r="EF27" s="476"/>
      <c r="EG27" s="476"/>
      <c r="EH27" s="476"/>
      <c r="EI27" s="476"/>
      <c r="EJ27" s="476"/>
      <c r="EK27" s="476"/>
      <c r="EL27" s="476"/>
      <c r="EM27" s="476"/>
      <c r="EN27" s="476"/>
      <c r="EO27" s="476"/>
      <c r="EP27" s="476"/>
      <c r="EQ27" s="476"/>
      <c r="ER27" s="476"/>
      <c r="ES27" s="476"/>
      <c r="ET27" s="476"/>
      <c r="EU27" s="476"/>
      <c r="EV27" s="476"/>
      <c r="EW27" s="476"/>
      <c r="EX27" s="476"/>
      <c r="EY27" s="476"/>
      <c r="EZ27" s="476"/>
      <c r="FA27" s="476"/>
      <c r="FB27" s="476"/>
      <c r="FC27" s="476"/>
      <c r="FD27" s="476"/>
      <c r="FE27" s="476"/>
      <c r="FF27" s="476"/>
      <c r="FG27" s="476"/>
      <c r="FH27" s="476"/>
      <c r="FI27" s="476"/>
      <c r="FJ27" s="476"/>
      <c r="FK27" s="476"/>
      <c r="FL27" s="476"/>
      <c r="FM27" s="476"/>
      <c r="FN27" s="476"/>
      <c r="FO27" s="476"/>
      <c r="FP27" s="476"/>
      <c r="FQ27" s="476"/>
      <c r="FR27" s="476"/>
      <c r="FS27" s="476"/>
      <c r="FT27" s="476"/>
      <c r="FU27" s="476"/>
      <c r="FV27" s="476"/>
      <c r="FW27" s="476"/>
      <c r="FX27" s="476"/>
      <c r="FY27" s="476"/>
      <c r="FZ27" s="476"/>
      <c r="GA27" s="476"/>
      <c r="GB27" s="476"/>
      <c r="GC27" s="476"/>
      <c r="GD27" s="476"/>
      <c r="GE27" s="476"/>
      <c r="GF27" s="476"/>
      <c r="GG27" s="476"/>
      <c r="GH27" s="476"/>
      <c r="GI27" s="476"/>
      <c r="GJ27" s="476"/>
      <c r="GK27" s="476"/>
      <c r="GL27" s="476"/>
      <c r="GM27" s="476"/>
      <c r="GN27" s="476"/>
      <c r="GO27" s="476"/>
      <c r="GP27" s="476"/>
      <c r="GQ27" s="476"/>
      <c r="GR27" s="476"/>
      <c r="GS27" s="476"/>
      <c r="GT27" s="476"/>
      <c r="GU27" s="476"/>
      <c r="GV27" s="476"/>
      <c r="GW27" s="476"/>
      <c r="GX27" s="476"/>
      <c r="GY27" s="476"/>
      <c r="GZ27" s="476"/>
      <c r="HA27" s="476"/>
      <c r="HB27" s="476"/>
      <c r="HC27" s="476"/>
      <c r="HD27" s="476"/>
      <c r="HE27" s="476"/>
      <c r="HF27" s="476"/>
      <c r="HG27" s="476"/>
      <c r="HH27" s="476"/>
      <c r="HI27" s="476"/>
      <c r="HJ27" s="476"/>
      <c r="HK27" s="476"/>
      <c r="HL27" s="476"/>
      <c r="HM27" s="476"/>
      <c r="HN27" s="476"/>
      <c r="HO27" s="476"/>
      <c r="HP27" s="476"/>
      <c r="HQ27" s="476"/>
      <c r="HR27" s="476"/>
      <c r="HS27" s="476"/>
      <c r="HT27" s="476"/>
      <c r="HU27" s="476"/>
      <c r="HV27" s="476"/>
      <c r="HW27" s="476"/>
      <c r="HX27" s="476"/>
      <c r="HY27" s="476"/>
      <c r="HZ27" s="476"/>
      <c r="IA27" s="476"/>
      <c r="IB27" s="476"/>
      <c r="IC27" s="476"/>
      <c r="ID27" s="476"/>
      <c r="IE27" s="476"/>
      <c r="IF27" s="476"/>
      <c r="IG27" s="476"/>
      <c r="IH27" s="476"/>
      <c r="II27" s="476"/>
      <c r="IJ27" s="476"/>
      <c r="IK27" s="476"/>
      <c r="IL27" s="476"/>
      <c r="IM27" s="476"/>
      <c r="IN27" s="476"/>
      <c r="IO27" s="476"/>
      <c r="IP27" s="476"/>
      <c r="IQ27" s="476"/>
      <c r="IR27" s="476"/>
      <c r="IS27" s="476"/>
      <c r="IT27" s="476"/>
      <c r="IU27" s="476"/>
      <c r="IV27" s="476"/>
    </row>
    <row r="28" spans="1:256" ht="12.75">
      <c r="A28" s="559" t="s">
        <v>40</v>
      </c>
      <c r="B28" s="560">
        <f>B10+B12+B17+B19+B21+B27</f>
        <v>507514</v>
      </c>
      <c r="C28" s="561">
        <f>C10+C12+C17+C19+C21+C27</f>
        <v>351223</v>
      </c>
      <c r="D28" s="517">
        <f>C28/B28</f>
        <v>0.6920459337082326</v>
      </c>
      <c r="E28" s="562">
        <f>E10+E12+E17+E19+E21+E27</f>
        <v>93437</v>
      </c>
      <c r="F28" s="517">
        <f>E28/B28</f>
        <v>0.18410723645062008</v>
      </c>
      <c r="G28" s="563">
        <f>G10+G12+G17+G19+G21+G27</f>
        <v>62854</v>
      </c>
      <c r="H28" s="521">
        <f>G28/B28</f>
        <v>0.12384682984114724</v>
      </c>
      <c r="I28" s="564">
        <f>I10+I12+I17+I19+I21+I27</f>
        <v>161339327.31</v>
      </c>
      <c r="J28" s="565"/>
      <c r="K28" s="566"/>
      <c r="L28" s="567"/>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68"/>
      <c r="AZ28" s="568"/>
      <c r="BA28" s="568"/>
      <c r="BB28" s="568"/>
      <c r="BC28" s="568"/>
      <c r="BD28" s="568"/>
      <c r="BE28" s="568"/>
      <c r="BF28" s="568"/>
      <c r="BG28" s="568"/>
      <c r="BH28" s="568"/>
      <c r="BI28" s="568"/>
      <c r="BJ28" s="568"/>
      <c r="BK28" s="568"/>
      <c r="BL28" s="568"/>
      <c r="BM28" s="568"/>
      <c r="BN28" s="568"/>
      <c r="BO28" s="568"/>
      <c r="BP28" s="568"/>
      <c r="BQ28" s="568"/>
      <c r="BR28" s="568"/>
      <c r="BS28" s="568"/>
      <c r="BT28" s="568"/>
      <c r="BU28" s="568"/>
      <c r="BV28" s="568"/>
      <c r="BW28" s="568"/>
      <c r="BX28" s="568"/>
      <c r="BY28" s="568"/>
      <c r="BZ28" s="568"/>
      <c r="CA28" s="568"/>
      <c r="CB28" s="568"/>
      <c r="CC28" s="568"/>
      <c r="CD28" s="568"/>
      <c r="CE28" s="568"/>
      <c r="CF28" s="568"/>
      <c r="CG28" s="568"/>
      <c r="CH28" s="568"/>
      <c r="CI28" s="568"/>
      <c r="CJ28" s="568"/>
      <c r="CK28" s="568"/>
      <c r="CL28" s="568"/>
      <c r="CM28" s="568"/>
      <c r="CN28" s="568"/>
      <c r="CO28" s="568"/>
      <c r="CP28" s="568"/>
      <c r="CQ28" s="568"/>
      <c r="CR28" s="568"/>
      <c r="CS28" s="568"/>
      <c r="CT28" s="568"/>
      <c r="CU28" s="568"/>
      <c r="CV28" s="568"/>
      <c r="CW28" s="568"/>
      <c r="CX28" s="568"/>
      <c r="CY28" s="568"/>
      <c r="CZ28" s="568"/>
      <c r="DA28" s="568"/>
      <c r="DB28" s="568"/>
      <c r="DC28" s="568"/>
      <c r="DD28" s="568"/>
      <c r="DE28" s="568"/>
      <c r="DF28" s="568"/>
      <c r="DG28" s="568"/>
      <c r="DH28" s="568"/>
      <c r="DI28" s="568"/>
      <c r="DJ28" s="568"/>
      <c r="DK28" s="568"/>
      <c r="DL28" s="568"/>
      <c r="DM28" s="568"/>
      <c r="DN28" s="568"/>
      <c r="DO28" s="568"/>
      <c r="DP28" s="568"/>
      <c r="DQ28" s="568"/>
      <c r="DR28" s="568"/>
      <c r="DS28" s="568"/>
      <c r="DT28" s="568"/>
      <c r="DU28" s="568"/>
      <c r="DV28" s="568"/>
      <c r="DW28" s="568"/>
      <c r="DX28" s="568"/>
      <c r="DY28" s="568"/>
      <c r="DZ28" s="568"/>
      <c r="EA28" s="568"/>
      <c r="EB28" s="568"/>
      <c r="EC28" s="568"/>
      <c r="ED28" s="568"/>
      <c r="EE28" s="568"/>
      <c r="EF28" s="568"/>
      <c r="EG28" s="568"/>
      <c r="EH28" s="568"/>
      <c r="EI28" s="568"/>
      <c r="EJ28" s="568"/>
      <c r="EK28" s="568"/>
      <c r="EL28" s="568"/>
      <c r="EM28" s="568"/>
      <c r="EN28" s="568"/>
      <c r="EO28" s="568"/>
      <c r="EP28" s="568"/>
      <c r="EQ28" s="568"/>
      <c r="ER28" s="568"/>
      <c r="ES28" s="568"/>
      <c r="ET28" s="568"/>
      <c r="EU28" s="568"/>
      <c r="EV28" s="568"/>
      <c r="EW28" s="568"/>
      <c r="EX28" s="568"/>
      <c r="EY28" s="568"/>
      <c r="EZ28" s="568"/>
      <c r="FA28" s="568"/>
      <c r="FB28" s="568"/>
      <c r="FC28" s="568"/>
      <c r="FD28" s="568"/>
      <c r="FE28" s="568"/>
      <c r="FF28" s="568"/>
      <c r="FG28" s="568"/>
      <c r="FH28" s="568"/>
      <c r="FI28" s="568"/>
      <c r="FJ28" s="568"/>
      <c r="FK28" s="568"/>
      <c r="FL28" s="568"/>
      <c r="FM28" s="568"/>
      <c r="FN28" s="568"/>
      <c r="FO28" s="568"/>
      <c r="FP28" s="568"/>
      <c r="FQ28" s="568"/>
      <c r="FR28" s="568"/>
      <c r="FS28" s="568"/>
      <c r="FT28" s="568"/>
      <c r="FU28" s="568"/>
      <c r="FV28" s="568"/>
      <c r="FW28" s="568"/>
      <c r="FX28" s="568"/>
      <c r="FY28" s="568"/>
      <c r="FZ28" s="568"/>
      <c r="GA28" s="568"/>
      <c r="GB28" s="568"/>
      <c r="GC28" s="568"/>
      <c r="GD28" s="568"/>
      <c r="GE28" s="568"/>
      <c r="GF28" s="568"/>
      <c r="GG28" s="568"/>
      <c r="GH28" s="568"/>
      <c r="GI28" s="568"/>
      <c r="GJ28" s="568"/>
      <c r="GK28" s="568"/>
      <c r="GL28" s="568"/>
      <c r="GM28" s="568"/>
      <c r="GN28" s="568"/>
      <c r="GO28" s="568"/>
      <c r="GP28" s="568"/>
      <c r="GQ28" s="568"/>
      <c r="GR28" s="568"/>
      <c r="GS28" s="568"/>
      <c r="GT28" s="568"/>
      <c r="GU28" s="568"/>
      <c r="GV28" s="568"/>
      <c r="GW28" s="568"/>
      <c r="GX28" s="568"/>
      <c r="GY28" s="568"/>
      <c r="GZ28" s="568"/>
      <c r="HA28" s="568"/>
      <c r="HB28" s="568"/>
      <c r="HC28" s="568"/>
      <c r="HD28" s="568"/>
      <c r="HE28" s="568"/>
      <c r="HF28" s="568"/>
      <c r="HG28" s="568"/>
      <c r="HH28" s="568"/>
      <c r="HI28" s="568"/>
      <c r="HJ28" s="568"/>
      <c r="HK28" s="568"/>
      <c r="HL28" s="568"/>
      <c r="HM28" s="568"/>
      <c r="HN28" s="568"/>
      <c r="HO28" s="568"/>
      <c r="HP28" s="568"/>
      <c r="HQ28" s="568"/>
      <c r="HR28" s="568"/>
      <c r="HS28" s="568"/>
      <c r="HT28" s="568"/>
      <c r="HU28" s="568"/>
      <c r="HV28" s="568"/>
      <c r="HW28" s="568"/>
      <c r="HX28" s="568"/>
      <c r="HY28" s="568"/>
      <c r="HZ28" s="568"/>
      <c r="IA28" s="568"/>
      <c r="IB28" s="568"/>
      <c r="IC28" s="568"/>
      <c r="ID28" s="568"/>
      <c r="IE28" s="568"/>
      <c r="IF28" s="568"/>
      <c r="IG28" s="568"/>
      <c r="IH28" s="568"/>
      <c r="II28" s="568"/>
      <c r="IJ28" s="568"/>
      <c r="IK28" s="568"/>
      <c r="IL28" s="568"/>
      <c r="IM28" s="568"/>
      <c r="IN28" s="568"/>
      <c r="IO28" s="568"/>
      <c r="IP28" s="568"/>
      <c r="IQ28" s="568"/>
      <c r="IR28" s="568"/>
      <c r="IS28" s="568"/>
      <c r="IT28" s="568"/>
      <c r="IU28" s="568"/>
      <c r="IV28" s="568"/>
    </row>
    <row r="29" spans="1:6" ht="12.75">
      <c r="A29" s="569"/>
      <c r="B29" s="570"/>
      <c r="C29" s="570"/>
      <c r="D29" s="571"/>
      <c r="E29" s="570"/>
      <c r="F29" s="571"/>
    </row>
    <row r="30" spans="1:7" ht="12.75">
      <c r="A30" s="462" t="s">
        <v>398</v>
      </c>
      <c r="G30" s="461"/>
    </row>
    <row r="31" spans="1:8" ht="12.75">
      <c r="A31" s="572" t="s">
        <v>399</v>
      </c>
      <c r="H31" s="539"/>
    </row>
    <row r="32" spans="1:7" ht="12.75">
      <c r="A32" s="462" t="s">
        <v>400</v>
      </c>
      <c r="D32" s="573"/>
      <c r="G32" s="461"/>
    </row>
    <row r="33" spans="1:7" ht="12.75">
      <c r="A33" s="507" t="s">
        <v>401</v>
      </c>
      <c r="D33" s="573"/>
      <c r="G33" s="461"/>
    </row>
    <row r="34" spans="4:7" ht="12.75">
      <c r="D34" s="573"/>
      <c r="G34" s="461"/>
    </row>
    <row r="35" spans="1:9" ht="12.75">
      <c r="A35" s="574" t="s">
        <v>402</v>
      </c>
      <c r="D35" s="573"/>
      <c r="G35" s="461"/>
      <c r="I35" s="575"/>
    </row>
    <row r="36" spans="1:9" ht="12.75">
      <c r="A36" s="462" t="s">
        <v>403</v>
      </c>
      <c r="D36" s="573"/>
      <c r="E36" s="463"/>
      <c r="G36" s="461"/>
      <c r="I36" s="575"/>
    </row>
    <row r="37" spans="1:9" ht="12.75">
      <c r="A37" s="462" t="s">
        <v>404</v>
      </c>
      <c r="I37" s="575"/>
    </row>
    <row r="38" spans="1:9" ht="12.75">
      <c r="A38" s="462" t="s">
        <v>405</v>
      </c>
      <c r="I38" s="575"/>
    </row>
    <row r="39" ht="12.75">
      <c r="A39" s="462" t="s">
        <v>406</v>
      </c>
    </row>
  </sheetData>
  <sheetProtection/>
  <mergeCells count="5">
    <mergeCell ref="A2:J2"/>
    <mergeCell ref="A4:J4"/>
    <mergeCell ref="G6:H6"/>
    <mergeCell ref="G7:H7"/>
    <mergeCell ref="G8:H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49" sqref="A49"/>
    </sheetView>
  </sheetViews>
  <sheetFormatPr defaultColWidth="9.140625" defaultRowHeight="12.75"/>
  <cols>
    <col min="1" max="1" width="8.8515625" style="105" customWidth="1"/>
    <col min="2" max="2" width="20.28125" style="105" customWidth="1"/>
    <col min="3" max="6" width="20.140625" style="105" customWidth="1"/>
    <col min="7" max="8" width="9.140625" style="105" hidden="1" customWidth="1"/>
    <col min="9" max="9" width="21.28125" style="105" hidden="1" customWidth="1"/>
    <col min="10" max="10" width="18.140625" style="105" customWidth="1"/>
    <col min="11" max="16384" width="8.8515625" style="105" customWidth="1"/>
  </cols>
  <sheetData>
    <row r="1" s="200" customFormat="1" ht="12.75">
      <c r="A1" s="3" t="s">
        <v>313</v>
      </c>
    </row>
    <row r="2" spans="1:6" ht="12.75">
      <c r="A2" s="122" t="s">
        <v>67</v>
      </c>
      <c r="B2" s="122"/>
      <c r="C2" s="122"/>
      <c r="D2" s="122"/>
      <c r="E2" s="122"/>
      <c r="F2" s="122"/>
    </row>
    <row r="3" spans="1:6" ht="12.75">
      <c r="A3" s="121"/>
      <c r="B3" s="121"/>
      <c r="C3" s="121"/>
      <c r="D3" s="121"/>
      <c r="E3" s="121"/>
      <c r="F3" s="121"/>
    </row>
    <row r="4" spans="1:6" ht="12.75">
      <c r="A4" s="122" t="s">
        <v>153</v>
      </c>
      <c r="B4" s="122"/>
      <c r="C4" s="122"/>
      <c r="D4" s="122"/>
      <c r="E4" s="122"/>
      <c r="F4" s="122"/>
    </row>
    <row r="5" spans="1:6" ht="13.5" thickBot="1">
      <c r="A5" s="121"/>
      <c r="B5" s="121"/>
      <c r="C5" s="121"/>
      <c r="D5" s="121"/>
      <c r="E5" s="121"/>
      <c r="F5" s="121"/>
    </row>
    <row r="6" spans="1:6" ht="12.75">
      <c r="A6" s="201"/>
      <c r="B6" s="201"/>
      <c r="C6" s="123" t="s">
        <v>68</v>
      </c>
      <c r="D6" s="123" t="s">
        <v>69</v>
      </c>
      <c r="E6" s="123" t="s">
        <v>70</v>
      </c>
      <c r="F6" s="123" t="s">
        <v>11</v>
      </c>
    </row>
    <row r="7" spans="1:6" ht="12.75">
      <c r="A7" s="121"/>
      <c r="B7" s="121"/>
      <c r="C7" s="124" t="s">
        <v>71</v>
      </c>
      <c r="D7" s="124" t="s">
        <v>72</v>
      </c>
      <c r="E7" s="124" t="s">
        <v>73</v>
      </c>
      <c r="F7" s="202"/>
    </row>
    <row r="8" spans="1:6" ht="12.75">
      <c r="A8" s="203"/>
      <c r="B8" s="203"/>
      <c r="C8" s="125"/>
      <c r="D8" s="125"/>
      <c r="E8" s="125"/>
      <c r="F8" s="204"/>
    </row>
    <row r="9" spans="1:6" ht="12.75">
      <c r="A9" s="205" t="s">
        <v>47</v>
      </c>
      <c r="B9" s="121"/>
      <c r="C9" s="202"/>
      <c r="D9" s="202"/>
      <c r="E9" s="202"/>
      <c r="F9" s="202"/>
    </row>
    <row r="10" spans="1:7" ht="12.75">
      <c r="A10" s="613" t="s">
        <v>74</v>
      </c>
      <c r="B10" s="614"/>
      <c r="C10" s="116">
        <v>1063</v>
      </c>
      <c r="D10" s="116">
        <v>853</v>
      </c>
      <c r="E10" s="116">
        <v>257</v>
      </c>
      <c r="F10" s="116">
        <f>SUM(C10:E10)</f>
        <v>2173</v>
      </c>
      <c r="G10" s="98">
        <f>SUM(C10:F10)</f>
        <v>4346</v>
      </c>
    </row>
    <row r="11" spans="1:6" ht="12.75">
      <c r="A11" s="121" t="s">
        <v>75</v>
      </c>
      <c r="B11" s="121"/>
      <c r="C11" s="116">
        <v>7027</v>
      </c>
      <c r="D11" s="116">
        <v>16021</v>
      </c>
      <c r="E11" s="116">
        <v>4062</v>
      </c>
      <c r="F11" s="206">
        <f>SUM(C11:E11)</f>
        <v>27110</v>
      </c>
    </row>
    <row r="12" spans="1:6" ht="12.75">
      <c r="A12" s="615" t="s">
        <v>154</v>
      </c>
      <c r="B12" s="616"/>
      <c r="C12" s="117">
        <f>SUM(C10:C11)</f>
        <v>8090</v>
      </c>
      <c r="D12" s="117">
        <f>SUM(D10:D11)</f>
        <v>16874</v>
      </c>
      <c r="E12" s="117">
        <f>SUM(E10:E11)</f>
        <v>4319</v>
      </c>
      <c r="F12" s="119">
        <f>SUM(C12:E12)</f>
        <v>29283</v>
      </c>
    </row>
    <row r="13" spans="1:6" ht="12.75">
      <c r="A13" s="121"/>
      <c r="B13" s="121"/>
      <c r="C13" s="116"/>
      <c r="D13" s="116"/>
      <c r="E13" s="116"/>
      <c r="F13" s="116"/>
    </row>
    <row r="14" spans="1:6" ht="12.75">
      <c r="A14" s="205" t="s">
        <v>48</v>
      </c>
      <c r="B14" s="121"/>
      <c r="C14" s="116"/>
      <c r="D14" s="116"/>
      <c r="E14" s="116"/>
      <c r="F14" s="116"/>
    </row>
    <row r="15" spans="1:7" ht="12.75">
      <c r="A15" s="613" t="s">
        <v>74</v>
      </c>
      <c r="B15" s="614"/>
      <c r="C15" s="116">
        <v>38</v>
      </c>
      <c r="D15" s="116">
        <v>92</v>
      </c>
      <c r="E15" s="116">
        <v>0</v>
      </c>
      <c r="F15" s="116">
        <f>SUM(C15:E15)</f>
        <v>130</v>
      </c>
      <c r="G15" s="98">
        <f>SUM(C15:F15)</f>
        <v>260</v>
      </c>
    </row>
    <row r="16" spans="1:6" ht="12.75">
      <c r="A16" s="121" t="s">
        <v>75</v>
      </c>
      <c r="B16" s="121"/>
      <c r="C16" s="116">
        <v>5143</v>
      </c>
      <c r="D16" s="116">
        <v>11522</v>
      </c>
      <c r="E16" s="116">
        <v>2099</v>
      </c>
      <c r="F16" s="116">
        <f>SUM(C16:E16)</f>
        <v>18764</v>
      </c>
    </row>
    <row r="17" spans="1:6" ht="12.75">
      <c r="A17" s="611" t="s">
        <v>155</v>
      </c>
      <c r="B17" s="612"/>
      <c r="C17" s="117">
        <f>SUM(C15:C16)</f>
        <v>5181</v>
      </c>
      <c r="D17" s="117">
        <f>SUM(D15:D16)</f>
        <v>11614</v>
      </c>
      <c r="E17" s="117">
        <f>SUM(E15:E16)</f>
        <v>2099</v>
      </c>
      <c r="F17" s="117">
        <f>SUM(C17:E17)</f>
        <v>18894</v>
      </c>
    </row>
    <row r="18" spans="1:6" ht="12.75">
      <c r="A18" s="121"/>
      <c r="B18" s="121"/>
      <c r="C18" s="118"/>
      <c r="D18" s="118"/>
      <c r="E18" s="118"/>
      <c r="F18" s="118"/>
    </row>
    <row r="19" spans="1:6" ht="12.75">
      <c r="A19" s="611" t="s">
        <v>40</v>
      </c>
      <c r="B19" s="612"/>
      <c r="C19" s="119">
        <f>SUM(C17,C12)</f>
        <v>13271</v>
      </c>
      <c r="D19" s="119">
        <f>SUM(D17,D12)</f>
        <v>28488</v>
      </c>
      <c r="E19" s="119">
        <f>SUM(E17,E12)</f>
        <v>6418</v>
      </c>
      <c r="F19" s="119">
        <f>SUM(C19:E19)</f>
        <v>48177</v>
      </c>
    </row>
    <row r="20" spans="1:6" ht="12.75">
      <c r="A20" s="205"/>
      <c r="B20" s="207"/>
      <c r="C20" s="120"/>
      <c r="D20" s="120"/>
      <c r="E20" s="120"/>
      <c r="F20" s="120"/>
    </row>
    <row r="21" spans="1:6" ht="12.75">
      <c r="A21" s="121"/>
      <c r="B21" s="121"/>
      <c r="C21" s="121"/>
      <c r="D21" s="121"/>
      <c r="E21" s="121"/>
      <c r="F21" s="121"/>
    </row>
    <row r="22" spans="1:6" ht="12.75">
      <c r="A22" s="122" t="s">
        <v>76</v>
      </c>
      <c r="B22" s="122"/>
      <c r="C22" s="122"/>
      <c r="D22" s="122"/>
      <c r="E22" s="122"/>
      <c r="F22" s="122"/>
    </row>
    <row r="23" spans="1:6" ht="13.5" thickBot="1">
      <c r="A23" s="121"/>
      <c r="B23" s="121"/>
      <c r="C23" s="121"/>
      <c r="D23" s="121"/>
      <c r="E23" s="121"/>
      <c r="F23" s="121"/>
    </row>
    <row r="24" spans="1:6" ht="12.75">
      <c r="A24" s="201"/>
      <c r="B24" s="201"/>
      <c r="C24" s="123" t="s">
        <v>68</v>
      </c>
      <c r="D24" s="123" t="s">
        <v>69</v>
      </c>
      <c r="E24" s="123" t="s">
        <v>70</v>
      </c>
      <c r="F24" s="123" t="s">
        <v>11</v>
      </c>
    </row>
    <row r="25" spans="1:6" ht="12.75">
      <c r="A25" s="121"/>
      <c r="B25" s="121"/>
      <c r="C25" s="124" t="s">
        <v>71</v>
      </c>
      <c r="D25" s="124" t="s">
        <v>77</v>
      </c>
      <c r="E25" s="124" t="s">
        <v>73</v>
      </c>
      <c r="F25" s="202"/>
    </row>
    <row r="26" spans="1:6" ht="12.75">
      <c r="A26" s="203"/>
      <c r="B26" s="203"/>
      <c r="C26" s="125"/>
      <c r="D26" s="125"/>
      <c r="E26" s="125"/>
      <c r="F26" s="204"/>
    </row>
    <row r="27" spans="1:7" ht="12.75">
      <c r="A27" s="121" t="s">
        <v>78</v>
      </c>
      <c r="B27" s="121"/>
      <c r="C27" s="116">
        <v>11114</v>
      </c>
      <c r="D27" s="116">
        <v>21994</v>
      </c>
      <c r="E27" s="116">
        <v>4966</v>
      </c>
      <c r="F27" s="116">
        <f>SUM(C27:E27)</f>
        <v>38074</v>
      </c>
      <c r="G27" s="98">
        <f>SUM(C27:F27)</f>
        <v>76148</v>
      </c>
    </row>
    <row r="28" spans="1:6" ht="12.75">
      <c r="A28" s="121"/>
      <c r="B28" s="121"/>
      <c r="C28" s="116"/>
      <c r="D28" s="116"/>
      <c r="E28" s="116"/>
      <c r="F28" s="116"/>
    </row>
    <row r="29" spans="1:6" ht="12.75">
      <c r="A29" s="121" t="s">
        <v>79</v>
      </c>
      <c r="B29" s="121"/>
      <c r="C29" s="116">
        <v>2157</v>
      </c>
      <c r="D29" s="116">
        <v>6494</v>
      </c>
      <c r="E29" s="116">
        <v>1452</v>
      </c>
      <c r="F29" s="116">
        <f>SUM(C29:E29)</f>
        <v>10103</v>
      </c>
    </row>
    <row r="30" spans="1:6" ht="12.75">
      <c r="A30" s="121"/>
      <c r="B30" s="121"/>
      <c r="C30" s="116"/>
      <c r="D30" s="116"/>
      <c r="E30" s="116"/>
      <c r="F30" s="116"/>
    </row>
    <row r="31" spans="1:6" ht="12.75">
      <c r="A31" s="205"/>
      <c r="B31" s="207" t="s">
        <v>40</v>
      </c>
      <c r="C31" s="117">
        <f>SUM(C27,C29)</f>
        <v>13271</v>
      </c>
      <c r="D31" s="117">
        <f>SUM(D27,D29)</f>
        <v>28488</v>
      </c>
      <c r="E31" s="117">
        <f>SUM(E27,E29)</f>
        <v>6418</v>
      </c>
      <c r="F31" s="117">
        <f>SUM(F27,F29)</f>
        <v>48177</v>
      </c>
    </row>
    <row r="32" spans="1:6" ht="12.75">
      <c r="A32" s="121"/>
      <c r="B32" s="121"/>
      <c r="C32" s="121"/>
      <c r="D32" s="121"/>
      <c r="E32" s="121"/>
      <c r="F32" s="121"/>
    </row>
    <row r="33" spans="1:6" ht="12.75">
      <c r="A33" s="208" t="s">
        <v>80</v>
      </c>
      <c r="B33" s="209"/>
      <c r="C33" s="121"/>
      <c r="D33" s="121"/>
      <c r="E33" s="121"/>
      <c r="F33" s="121"/>
    </row>
    <row r="34" spans="1:6" ht="12.75">
      <c r="A34" s="208" t="s">
        <v>81</v>
      </c>
      <c r="B34" s="209"/>
      <c r="C34" s="121"/>
      <c r="D34" s="121"/>
      <c r="E34" s="121"/>
      <c r="F34" s="121"/>
    </row>
    <row r="35" spans="1:6" ht="12.75">
      <c r="A35" s="121" t="s">
        <v>82</v>
      </c>
      <c r="B35" s="209"/>
      <c r="C35" s="121"/>
      <c r="D35" s="121"/>
      <c r="E35" s="121"/>
      <c r="F35" s="121"/>
    </row>
    <row r="36" spans="1:6" ht="12.75">
      <c r="A36" s="121" t="s">
        <v>83</v>
      </c>
      <c r="B36" s="209"/>
      <c r="C36" s="121"/>
      <c r="D36" s="121"/>
      <c r="E36" s="121"/>
      <c r="F36" s="121"/>
    </row>
    <row r="37" spans="1:6" ht="12.75">
      <c r="A37" s="208" t="s">
        <v>84</v>
      </c>
      <c r="B37" s="209"/>
      <c r="C37" s="121"/>
      <c r="D37" s="121"/>
      <c r="E37" s="121"/>
      <c r="F37" s="121"/>
    </row>
    <row r="38" spans="1:6" ht="12.75">
      <c r="A38" s="208" t="s">
        <v>85</v>
      </c>
      <c r="B38" s="209"/>
      <c r="C38" s="121"/>
      <c r="D38" s="121"/>
      <c r="E38" s="121"/>
      <c r="F38" s="121"/>
    </row>
    <row r="39" spans="1:6" ht="12.75">
      <c r="A39" s="208" t="s">
        <v>86</v>
      </c>
      <c r="B39" s="209"/>
      <c r="C39" s="121"/>
      <c r="D39" s="121"/>
      <c r="E39" s="121"/>
      <c r="F39" s="121"/>
    </row>
    <row r="40" spans="1:6" ht="12.75">
      <c r="A40" s="208"/>
      <c r="B40" s="209"/>
      <c r="C40" s="121"/>
      <c r="D40" s="121"/>
      <c r="E40" s="121"/>
      <c r="F40" s="121"/>
    </row>
  </sheetData>
  <sheetProtection/>
  <mergeCells count="5">
    <mergeCell ref="A19:B19"/>
    <mergeCell ref="A10:B10"/>
    <mergeCell ref="A12:B12"/>
    <mergeCell ref="A15:B15"/>
    <mergeCell ref="A17:B17"/>
  </mergeCells>
  <printOptions/>
  <pageMargins left="0.1968503937007874" right="0.1968503937007874" top="0.3937007874015748" bottom="0.984251968503937" header="0.5118110236220472" footer="0.5118110236220472"/>
  <pageSetup fitToHeight="1" fitToWidth="1" horizontalDpi="600" verticalDpi="600" orientation="portrait" paperSize="9" scale="93"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44" sqref="A44"/>
    </sheetView>
  </sheetViews>
  <sheetFormatPr defaultColWidth="9.57421875" defaultRowHeight="12.75"/>
  <cols>
    <col min="1" max="1" width="39.140625" style="35" customWidth="1"/>
    <col min="2" max="13" width="8.421875" style="35" customWidth="1"/>
    <col min="14" max="14" width="9.28125" style="35" customWidth="1"/>
    <col min="15" max="16384" width="9.57421875" style="35" customWidth="1"/>
  </cols>
  <sheetData>
    <row r="1" spans="1:4" ht="12" customHeight="1">
      <c r="A1" s="3" t="s">
        <v>313</v>
      </c>
      <c r="B1" s="34"/>
      <c r="C1" s="34"/>
      <c r="D1" s="34"/>
    </row>
    <row r="2" spans="1:12" ht="12" customHeight="1">
      <c r="A2" s="617" t="s">
        <v>143</v>
      </c>
      <c r="B2" s="617"/>
      <c r="C2" s="617"/>
      <c r="D2" s="617"/>
      <c r="E2" s="617"/>
      <c r="F2" s="617"/>
      <c r="G2" s="617"/>
      <c r="H2" s="617"/>
      <c r="I2" s="617"/>
      <c r="J2" s="617"/>
      <c r="K2" s="617"/>
      <c r="L2" s="617"/>
    </row>
    <row r="3" spans="1:11" ht="12" customHeight="1">
      <c r="A3" s="61"/>
      <c r="B3" s="61"/>
      <c r="C3" s="61"/>
      <c r="D3" s="61"/>
      <c r="E3" s="61"/>
      <c r="F3" s="61"/>
      <c r="G3" s="61"/>
      <c r="H3" s="61"/>
      <c r="I3" s="61"/>
      <c r="J3" s="61"/>
      <c r="K3" s="61"/>
    </row>
    <row r="4" spans="1:12" ht="12" customHeight="1">
      <c r="A4" s="618" t="s">
        <v>169</v>
      </c>
      <c r="B4" s="618"/>
      <c r="C4" s="618"/>
      <c r="D4" s="618"/>
      <c r="E4" s="618"/>
      <c r="F4" s="618"/>
      <c r="G4" s="618"/>
      <c r="H4" s="618"/>
      <c r="I4" s="618"/>
      <c r="J4" s="618"/>
      <c r="K4" s="618"/>
      <c r="L4" s="618"/>
    </row>
    <row r="5" spans="1:11" ht="12" customHeight="1" thickBot="1">
      <c r="A5" s="61"/>
      <c r="B5" s="61"/>
      <c r="C5" s="61"/>
      <c r="D5" s="61"/>
      <c r="E5" s="61"/>
      <c r="F5" s="61"/>
      <c r="G5" s="61"/>
      <c r="H5" s="61"/>
      <c r="I5" s="61"/>
      <c r="J5" s="61"/>
      <c r="K5" s="61"/>
    </row>
    <row r="6" spans="1:14" ht="12.75">
      <c r="A6" s="71" t="s">
        <v>46</v>
      </c>
      <c r="B6" s="145" t="s">
        <v>158</v>
      </c>
      <c r="C6" s="145" t="s">
        <v>159</v>
      </c>
      <c r="D6" s="145" t="s">
        <v>160</v>
      </c>
      <c r="E6" s="145" t="s">
        <v>161</v>
      </c>
      <c r="F6" s="145" t="s">
        <v>162</v>
      </c>
      <c r="G6" s="145" t="s">
        <v>192</v>
      </c>
      <c r="H6" s="145" t="s">
        <v>193</v>
      </c>
      <c r="I6" s="146" t="s">
        <v>202</v>
      </c>
      <c r="J6" s="147" t="s">
        <v>212</v>
      </c>
      <c r="K6" s="147" t="s">
        <v>226</v>
      </c>
      <c r="L6" s="147" t="s">
        <v>268</v>
      </c>
      <c r="M6" s="147" t="s">
        <v>270</v>
      </c>
      <c r="N6" s="147" t="s">
        <v>374</v>
      </c>
    </row>
    <row r="7" spans="1:14" ht="12.75">
      <c r="A7" s="68" t="s">
        <v>163</v>
      </c>
      <c r="B7" s="148"/>
      <c r="C7" s="148"/>
      <c r="D7" s="148"/>
      <c r="E7" s="148"/>
      <c r="F7" s="148"/>
      <c r="G7" s="148"/>
      <c r="H7" s="148"/>
      <c r="I7" s="148"/>
      <c r="J7" s="149"/>
      <c r="K7" s="149"/>
      <c r="L7" s="149"/>
      <c r="M7" s="149"/>
      <c r="N7" s="149"/>
    </row>
    <row r="8" spans="1:14" s="36" customFormat="1" ht="14.25">
      <c r="A8" s="69" t="s">
        <v>165</v>
      </c>
      <c r="B8" s="150">
        <v>4314</v>
      </c>
      <c r="C8" s="150">
        <v>4385</v>
      </c>
      <c r="D8" s="150">
        <v>4474</v>
      </c>
      <c r="E8" s="150">
        <v>4788</v>
      </c>
      <c r="F8" s="150">
        <v>4912</v>
      </c>
      <c r="G8" s="151">
        <v>3930</v>
      </c>
      <c r="H8" s="151">
        <v>4017</v>
      </c>
      <c r="I8" s="152">
        <v>4017</v>
      </c>
      <c r="J8" s="197">
        <v>4017</v>
      </c>
      <c r="K8" s="197">
        <v>4044</v>
      </c>
      <c r="L8" s="198">
        <v>4007</v>
      </c>
      <c r="M8" s="198">
        <v>4007</v>
      </c>
      <c r="N8" s="198">
        <v>4007</v>
      </c>
    </row>
    <row r="9" spans="1:14" s="36" customFormat="1" ht="14.25">
      <c r="A9" s="69" t="s">
        <v>166</v>
      </c>
      <c r="B9" s="150">
        <v>6091</v>
      </c>
      <c r="C9" s="150">
        <v>6192</v>
      </c>
      <c r="D9" s="150">
        <v>6316</v>
      </c>
      <c r="E9" s="150">
        <v>6572</v>
      </c>
      <c r="F9" s="150">
        <v>6742</v>
      </c>
      <c r="G9" s="151">
        <v>5394</v>
      </c>
      <c r="H9" s="151">
        <v>5513</v>
      </c>
      <c r="I9" s="152">
        <v>5513</v>
      </c>
      <c r="J9" s="197">
        <v>6358</v>
      </c>
      <c r="K9" s="197">
        <v>6401</v>
      </c>
      <c r="L9" s="198">
        <v>6335</v>
      </c>
      <c r="M9" s="198">
        <v>6335</v>
      </c>
      <c r="N9" s="198">
        <v>6335</v>
      </c>
    </row>
    <row r="10" spans="1:14" s="36" customFormat="1" ht="14.25">
      <c r="A10" s="103" t="s">
        <v>194</v>
      </c>
      <c r="B10" s="150"/>
      <c r="C10" s="150"/>
      <c r="D10" s="150"/>
      <c r="E10" s="150">
        <v>307</v>
      </c>
      <c r="F10" s="150">
        <v>315</v>
      </c>
      <c r="G10" s="151">
        <v>252</v>
      </c>
      <c r="H10" s="151">
        <v>258</v>
      </c>
      <c r="I10" s="152">
        <v>258</v>
      </c>
      <c r="J10" s="197">
        <v>258</v>
      </c>
      <c r="K10" s="197">
        <v>260</v>
      </c>
      <c r="L10" s="198">
        <v>255</v>
      </c>
      <c r="M10" s="198">
        <v>255</v>
      </c>
      <c r="N10" s="198">
        <v>255</v>
      </c>
    </row>
    <row r="11" spans="1:14" s="36" customFormat="1" ht="14.25">
      <c r="A11" s="103" t="s">
        <v>195</v>
      </c>
      <c r="B11" s="150"/>
      <c r="C11" s="150"/>
      <c r="D11" s="150"/>
      <c r="E11" s="150">
        <v>502</v>
      </c>
      <c r="F11" s="150">
        <v>515</v>
      </c>
      <c r="G11" s="151">
        <v>412</v>
      </c>
      <c r="H11" s="151">
        <v>420</v>
      </c>
      <c r="I11" s="152">
        <v>420</v>
      </c>
      <c r="J11" s="197">
        <v>420</v>
      </c>
      <c r="K11" s="197">
        <v>424</v>
      </c>
      <c r="L11" s="198">
        <v>422</v>
      </c>
      <c r="M11" s="198">
        <v>418</v>
      </c>
      <c r="N11" s="198">
        <v>418</v>
      </c>
    </row>
    <row r="12" spans="1:14" s="70" customFormat="1" ht="14.25">
      <c r="A12" s="104" t="s">
        <v>196</v>
      </c>
      <c r="B12" s="151"/>
      <c r="C12" s="151"/>
      <c r="D12" s="151"/>
      <c r="E12" s="151"/>
      <c r="F12" s="151">
        <v>33</v>
      </c>
      <c r="G12" s="151">
        <v>26</v>
      </c>
      <c r="H12" s="151">
        <v>27</v>
      </c>
      <c r="I12" s="152">
        <v>27</v>
      </c>
      <c r="J12" s="198">
        <v>27</v>
      </c>
      <c r="K12" s="198">
        <v>27</v>
      </c>
      <c r="L12" s="198">
        <v>25</v>
      </c>
      <c r="M12" s="198">
        <v>28</v>
      </c>
      <c r="N12" s="198">
        <v>28</v>
      </c>
    </row>
    <row r="13" spans="1:14" s="36" customFormat="1" ht="14.25">
      <c r="A13" s="103" t="s">
        <v>197</v>
      </c>
      <c r="B13" s="150"/>
      <c r="C13" s="150"/>
      <c r="D13" s="150"/>
      <c r="E13" s="150">
        <v>217</v>
      </c>
      <c r="F13" s="150">
        <v>222</v>
      </c>
      <c r="G13" s="151">
        <v>178</v>
      </c>
      <c r="H13" s="151">
        <v>182</v>
      </c>
      <c r="I13" s="152">
        <v>182</v>
      </c>
      <c r="J13" s="197">
        <v>182</v>
      </c>
      <c r="K13" s="197">
        <v>183</v>
      </c>
      <c r="L13" s="198">
        <v>178</v>
      </c>
      <c r="M13" s="198">
        <v>178</v>
      </c>
      <c r="N13" s="198">
        <v>178</v>
      </c>
    </row>
    <row r="14" spans="1:14" s="36" customFormat="1" ht="13.5" customHeight="1">
      <c r="A14" s="68" t="s">
        <v>164</v>
      </c>
      <c r="B14" s="153">
        <v>1522</v>
      </c>
      <c r="C14" s="153">
        <v>1548</v>
      </c>
      <c r="D14" s="153">
        <v>2089</v>
      </c>
      <c r="E14" s="153">
        <v>2624</v>
      </c>
      <c r="F14" s="153">
        <v>2706</v>
      </c>
      <c r="G14" s="154">
        <v>2164</v>
      </c>
      <c r="H14" s="154">
        <v>1795</v>
      </c>
      <c r="I14" s="155">
        <v>2200</v>
      </c>
      <c r="J14" s="197">
        <v>2200</v>
      </c>
      <c r="K14" s="197">
        <v>2215</v>
      </c>
      <c r="L14" s="198">
        <v>1221</v>
      </c>
      <c r="M14" s="198">
        <v>1221</v>
      </c>
      <c r="N14" s="198">
        <v>1221</v>
      </c>
    </row>
    <row r="15" spans="1:14" ht="12.75">
      <c r="A15" s="68" t="s">
        <v>167</v>
      </c>
      <c r="B15" s="153">
        <v>0</v>
      </c>
      <c r="C15" s="153">
        <v>0</v>
      </c>
      <c r="D15" s="153">
        <v>1500</v>
      </c>
      <c r="E15" s="153">
        <v>1453</v>
      </c>
      <c r="F15" s="154">
        <v>1451</v>
      </c>
      <c r="G15" s="154">
        <v>1266</v>
      </c>
      <c r="H15" s="154">
        <v>1131</v>
      </c>
      <c r="I15" s="155">
        <v>846</v>
      </c>
      <c r="J15" s="197">
        <v>661</v>
      </c>
      <c r="K15" s="197">
        <v>680</v>
      </c>
      <c r="L15" s="198">
        <v>577</v>
      </c>
      <c r="M15" s="198">
        <v>546</v>
      </c>
      <c r="N15" s="198">
        <v>577</v>
      </c>
    </row>
    <row r="16" spans="1:14" ht="12.75">
      <c r="A16" s="107" t="s">
        <v>11</v>
      </c>
      <c r="B16" s="156">
        <f aca="true" t="shared" si="0" ref="B16:L16">SUM(B8:B15)</f>
        <v>11927</v>
      </c>
      <c r="C16" s="156">
        <f t="shared" si="0"/>
        <v>12125</v>
      </c>
      <c r="D16" s="156">
        <f t="shared" si="0"/>
        <v>14379</v>
      </c>
      <c r="E16" s="156">
        <f t="shared" si="0"/>
        <v>16463</v>
      </c>
      <c r="F16" s="156">
        <f t="shared" si="0"/>
        <v>16896</v>
      </c>
      <c r="G16" s="156">
        <f t="shared" si="0"/>
        <v>13622</v>
      </c>
      <c r="H16" s="156">
        <f t="shared" si="0"/>
        <v>13343</v>
      </c>
      <c r="I16" s="157">
        <f t="shared" si="0"/>
        <v>13463</v>
      </c>
      <c r="J16" s="199">
        <f t="shared" si="0"/>
        <v>14123</v>
      </c>
      <c r="K16" s="199">
        <f t="shared" si="0"/>
        <v>14234</v>
      </c>
      <c r="L16" s="199">
        <f t="shared" si="0"/>
        <v>13020</v>
      </c>
      <c r="M16" s="199">
        <f>SUM(M8:M15)</f>
        <v>12988</v>
      </c>
      <c r="N16" s="199">
        <f>SUM(N8:N15)</f>
        <v>13019</v>
      </c>
    </row>
    <row r="18" ht="11.25">
      <c r="A18" s="64" t="s">
        <v>151</v>
      </c>
    </row>
    <row r="19" ht="11.25">
      <c r="A19" s="63" t="s">
        <v>150</v>
      </c>
    </row>
    <row r="20" ht="12" customHeight="1">
      <c r="A20" s="64" t="s">
        <v>168</v>
      </c>
    </row>
    <row r="21" ht="11.25">
      <c r="A21" s="35" t="s">
        <v>172</v>
      </c>
    </row>
    <row r="22" ht="12" customHeight="1">
      <c r="A22" s="35" t="s">
        <v>267</v>
      </c>
    </row>
    <row r="23" ht="12" customHeight="1">
      <c r="A23" s="245"/>
    </row>
    <row r="24" ht="12" customHeight="1"/>
    <row r="25" ht="12" customHeight="1"/>
    <row r="26" spans="1:11" ht="11.25">
      <c r="A26" s="38"/>
      <c r="B26" s="37"/>
      <c r="C26" s="37"/>
      <c r="D26" s="37"/>
      <c r="E26" s="37"/>
      <c r="F26" s="37"/>
      <c r="G26" s="37"/>
      <c r="H26" s="37"/>
      <c r="I26" s="37"/>
      <c r="J26" s="37"/>
      <c r="K26" s="37"/>
    </row>
    <row r="27" spans="1:8" ht="11.25">
      <c r="A27" s="38"/>
      <c r="B27" s="39"/>
      <c r="C27" s="39"/>
      <c r="D27" s="39"/>
      <c r="E27" s="39"/>
      <c r="F27" s="39"/>
      <c r="G27" s="39"/>
      <c r="H27" s="39"/>
    </row>
    <row r="28" spans="1:4" ht="11.25">
      <c r="A28" s="38"/>
      <c r="B28" s="37"/>
      <c r="C28" s="37"/>
      <c r="D28" s="37"/>
    </row>
    <row r="29" ht="12" customHeight="1"/>
    <row r="30" ht="12" customHeight="1"/>
    <row r="31" ht="12" customHeight="1"/>
    <row r="32" spans="10:11" ht="12" customHeight="1">
      <c r="J32" s="40"/>
      <c r="K32" s="40"/>
    </row>
    <row r="33" spans="1:11" s="40" customFormat="1" ht="12" customHeight="1">
      <c r="A33" s="35"/>
      <c r="B33" s="35"/>
      <c r="C33" s="35"/>
      <c r="D33" s="35"/>
      <c r="J33" s="35"/>
      <c r="K33" s="35"/>
    </row>
    <row r="34" ht="11.25">
      <c r="A34" s="38"/>
    </row>
    <row r="35" ht="11.25">
      <c r="A35" s="38"/>
    </row>
    <row r="36" ht="12" customHeight="1"/>
    <row r="37" ht="12" customHeight="1"/>
    <row r="38" ht="12" customHeight="1"/>
    <row r="39" ht="12" customHeight="1"/>
  </sheetData>
  <sheetProtection/>
  <mergeCells count="2">
    <mergeCell ref="A2:L2"/>
    <mergeCell ref="A4:L4"/>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2017-09-06T09:16:33Z</cp:lastPrinted>
  <dcterms:created xsi:type="dcterms:W3CDTF">2001-06-05T15:21:30Z</dcterms:created>
  <dcterms:modified xsi:type="dcterms:W3CDTF">2018-10-12T07:06:08Z</dcterms:modified>
  <cp:category/>
  <cp:version/>
  <cp:contentType/>
  <cp:contentStatus/>
</cp:coreProperties>
</file>