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8" activeTab="2"/>
  </bookViews>
  <sheets>
    <sheet name="Zending" sheetId="1" r:id="rId1"/>
    <sheet name="Info" sheetId="2" r:id="rId2"/>
    <sheet name="SO - DBSO (HS 311-312)" sheetId="3" r:id="rId3"/>
    <sheet name="BUSO (HS 321)" sheetId="4" r:id="rId4"/>
    <sheet name="Scholengemeenschap" sheetId="5" state="hidden" r:id="rId5"/>
    <sheet name="Codes" sheetId="6" r:id="rId6"/>
  </sheets>
  <definedNames>
    <definedName name="_xlnm._FilterDatabase" localSheetId="3" hidden="1">'BUSO (HS 321)'!$A$3:$Q$130</definedName>
    <definedName name="_xlfn.SINGLE" hidden="1">#NAME?</definedName>
    <definedName name="_xlnm.Print_Titles" localSheetId="3">'BUSO (HS 321)'!$3:$3</definedName>
    <definedName name="_xlnm.Print_Titles" localSheetId="5">'Codes'!$3:$3</definedName>
    <definedName name="_xlnm.Print_Titles" localSheetId="4">'Scholengemeenschap'!$3:$3</definedName>
    <definedName name="_xlnm.Print_Titles" localSheetId="2">'SO - DBSO (HS 311-312)'!$3:$3</definedName>
    <definedName name="_xlnm.Print_Titles" localSheetId="0">'Zending'!$6:$6</definedName>
    <definedName name="Lijst_selectie1">'Zending'!$AO$3:$AO$14</definedName>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<sst xmlns="http://schemas.openxmlformats.org/spreadsheetml/2006/main" count="2612" uniqueCount="682">
  <si>
    <t>Gewone uren-leraar</t>
  </si>
  <si>
    <t>Uren GOK 1</t>
  </si>
  <si>
    <t>Uren GOK 23</t>
  </si>
  <si>
    <t>Uren NCZ</t>
  </si>
  <si>
    <t>Uren ECR</t>
  </si>
  <si>
    <t>Uren CB</t>
  </si>
  <si>
    <t>Uren-leraar DBSO</t>
  </si>
  <si>
    <t>Coördinator DBSO</t>
  </si>
  <si>
    <t>Rest-FTE PV</t>
  </si>
  <si>
    <t>Recordtype</t>
  </si>
  <si>
    <t>Van toepassing</t>
  </si>
  <si>
    <t>Van toepassing omschrijving</t>
  </si>
  <si>
    <t>Van schooljaar</t>
  </si>
  <si>
    <t>Van soort middelen</t>
  </si>
  <si>
    <t>Van soort middelen omschrijving</t>
  </si>
  <si>
    <t>Naar toepassing</t>
  </si>
  <si>
    <t>Naar toepassing omschrijving</t>
  </si>
  <si>
    <t>Naar schooljaar</t>
  </si>
  <si>
    <t>Naar soort middelen</t>
  </si>
  <si>
    <t>Naar soort middelen omschrijving</t>
  </si>
  <si>
    <t>Eenheid</t>
  </si>
  <si>
    <t>Decimaal</t>
  </si>
  <si>
    <t>003</t>
  </si>
  <si>
    <t>0310</t>
  </si>
  <si>
    <t>0320</t>
  </si>
  <si>
    <t>uren</t>
  </si>
  <si>
    <t>007</t>
  </si>
  <si>
    <t>008</t>
  </si>
  <si>
    <t>004</t>
  </si>
  <si>
    <t>005</t>
  </si>
  <si>
    <t>006</t>
  </si>
  <si>
    <t>Omkadering BUSO</t>
  </si>
  <si>
    <t>Omkadering DKO</t>
  </si>
  <si>
    <t>Omkadering VWO</t>
  </si>
  <si>
    <t>Omschrijving</t>
  </si>
  <si>
    <t>Overdracht naar een andere school</t>
  </si>
  <si>
    <t>Overdracht binnen de school naar een ander soort uren</t>
  </si>
  <si>
    <t>Overdracht naar het volgende schooljaar</t>
  </si>
  <si>
    <t>Uren SG gekregen van de SG</t>
  </si>
  <si>
    <t>Uren-leraar afgestaan aan een school voor VWO</t>
  </si>
  <si>
    <t>Aantal ingerichte ambten</t>
  </si>
  <si>
    <t>Omkadering SO</t>
  </si>
  <si>
    <t>Toegelaten codes in de zending middelen van de scholen gewoon secundair onderwijs (SO en autonome DBSO).</t>
  </si>
  <si>
    <t>Toegelaten codes in de zending middelen van de scholen buitengewoon secundair onderwijs.</t>
  </si>
  <si>
    <t>Uren SG</t>
  </si>
  <si>
    <t>Omkadering scholengemeenschap SO</t>
  </si>
  <si>
    <t>009</t>
  </si>
  <si>
    <t>Omkadering HO</t>
  </si>
  <si>
    <t>SO (HS 311 en 312), 0320-record, overdracht van een andere code naar dezelfde instelling</t>
  </si>
  <si>
    <t>SO (HS 311 en 312), 0320-record, overdracht van dezelfde code en dezelfde instelling naar volgend schooljaar</t>
  </si>
  <si>
    <t>punten</t>
  </si>
  <si>
    <t>Mentoruren stage</t>
  </si>
  <si>
    <t>code</t>
  </si>
  <si>
    <t>korte_omschrijving</t>
  </si>
  <si>
    <t>toepassing</t>
  </si>
  <si>
    <t>ko_toepassing</t>
  </si>
  <si>
    <t>Omkadering Buitengewoon Secundair</t>
  </si>
  <si>
    <t>uren klassendirectie uit lesurenpakket</t>
  </si>
  <si>
    <t>Omkadering Gewoon Secundair onderwijs</t>
  </si>
  <si>
    <t>LU combiprojecten Art 72</t>
  </si>
  <si>
    <t>Omkadering Volwassenenonderwijs</t>
  </si>
  <si>
    <t>Uren leraar BK MG</t>
  </si>
  <si>
    <t>Omkadering Deeltijds Kunstonderwijs</t>
  </si>
  <si>
    <t>Uren leraar muziek LG</t>
  </si>
  <si>
    <t>Uren leraar BK voor zware opties</t>
  </si>
  <si>
    <t>Uren tijdelijke projecten opsteller</t>
  </si>
  <si>
    <t>Uren muzische vorming HS</t>
  </si>
  <si>
    <t>uren kinesitherapie</t>
  </si>
  <si>
    <t>uren kinderverzorging</t>
  </si>
  <si>
    <t>uren verpleging</t>
  </si>
  <si>
    <t>uren ergotherapie</t>
  </si>
  <si>
    <t>Uren leraar BK HG 5</t>
  </si>
  <si>
    <t>Uren leraar dans LG in opbouw</t>
  </si>
  <si>
    <t>Punten ICT-coördinatie</t>
  </si>
  <si>
    <t>uren orthopedagoog</t>
  </si>
  <si>
    <t>Uren tijdelijke projecten woordkunst LS</t>
  </si>
  <si>
    <t>Uren muzische vorming opsteller</t>
  </si>
  <si>
    <t>Uren studiemeester-opvoeder</t>
  </si>
  <si>
    <t>ambt adjunct-directeur</t>
  </si>
  <si>
    <t>Uren leraar BK SG</t>
  </si>
  <si>
    <t>Uren leraar woordkunst MG</t>
  </si>
  <si>
    <t>Uren leraar woordkunst HG</t>
  </si>
  <si>
    <t>Uren tijdelijke projecten dans HS</t>
  </si>
  <si>
    <t>Middelen voor ICT</t>
  </si>
  <si>
    <t>Minimumpakket</t>
  </si>
  <si>
    <t>Forfaitair pakket</t>
  </si>
  <si>
    <t>uren klassendirectie</t>
  </si>
  <si>
    <t>uren logopedie</t>
  </si>
  <si>
    <t>Uren leraar dans MG in opbouw</t>
  </si>
  <si>
    <t>Uren tijdelijke projecten woordkunst HS</t>
  </si>
  <si>
    <t>Uren muzische vorming LS</t>
  </si>
  <si>
    <t>Uren leraar LS naar AI</t>
  </si>
  <si>
    <t>Ambt van directeur</t>
  </si>
  <si>
    <t>Uren leraar BK LG</t>
  </si>
  <si>
    <t>Uren leraar BK HG 4</t>
  </si>
  <si>
    <t>Uren leraar dans HG</t>
  </si>
  <si>
    <t>Uren tijdelijke projecten muziek LS</t>
  </si>
  <si>
    <t>Uren tijdelijke projecten muziek HS</t>
  </si>
  <si>
    <t>uren psycholoog</t>
  </si>
  <si>
    <t>Uren leraar woordkunst MG in opbouw</t>
  </si>
  <si>
    <t>Uren leraar LS van AIM</t>
  </si>
  <si>
    <t>Uren leraar LS naar AIM</t>
  </si>
  <si>
    <t>Uren leraar HS naar AIM</t>
  </si>
  <si>
    <t>uren-leraar</t>
  </si>
  <si>
    <t>Uren leraar muziek HG</t>
  </si>
  <si>
    <t>Uren leraar woordkunst LG</t>
  </si>
  <si>
    <t>Uren leraar dans LG</t>
  </si>
  <si>
    <t>Uren tijdelijke projecten BK LS</t>
  </si>
  <si>
    <t>Uren leraar HS naar AI</t>
  </si>
  <si>
    <t>Omkadering voor ICT coordinatie</t>
  </si>
  <si>
    <t>Uren topsport</t>
  </si>
  <si>
    <t>uren maatschappelijk werker</t>
  </si>
  <si>
    <t>Uren leraar muziek MG</t>
  </si>
  <si>
    <t>Uren leraar MWD voor graden in afbouw</t>
  </si>
  <si>
    <t>Uren tijdelijke projecten dans LS</t>
  </si>
  <si>
    <t>Uren tijdelijke projecten coördinatie</t>
  </si>
  <si>
    <t>Leraarsuren min AV NT2</t>
  </si>
  <si>
    <t>Mentoruren aanvangsbeleid</t>
  </si>
  <si>
    <t>lesuren B.G.V.</t>
  </si>
  <si>
    <t>uren arts</t>
  </si>
  <si>
    <t>Uren leraar dans MG</t>
  </si>
  <si>
    <t>Uren leraar woordkunst LG in opbouw</t>
  </si>
  <si>
    <t>Uren mentor voor beginnende leraars</t>
  </si>
  <si>
    <t>Uren mentor voor stagiairs</t>
  </si>
  <si>
    <t>Uren tijdelijke projecten BK HS</t>
  </si>
  <si>
    <t>Uren leraar HS van AIM</t>
  </si>
  <si>
    <t>ko_toepassing2</t>
  </si>
  <si>
    <t>ko_eenheid</t>
  </si>
  <si>
    <t>euro</t>
  </si>
  <si>
    <t>Uren-leraar SO afgestaan aan een BUSO-school</t>
  </si>
  <si>
    <t>Uren-leraar DBSO afgestaan aan een BUSO-school</t>
  </si>
  <si>
    <t>Uren van SO</t>
  </si>
  <si>
    <t>Uren-leraar afgestaan aan een school voor HO</t>
  </si>
  <si>
    <t>Omkadering CDV</t>
  </si>
  <si>
    <t>010</t>
  </si>
  <si>
    <t>Leerlinggebonden activiteiten</t>
  </si>
  <si>
    <t>Uren-leraar DBSO afgestaan aan een CDV voor leerlinggebonden activiteiten</t>
  </si>
  <si>
    <t>Schooljaar :</t>
  </si>
  <si>
    <t>Uw schoolnummer :</t>
  </si>
  <si>
    <t>aantal</t>
  </si>
  <si>
    <t>eenheid</t>
  </si>
  <si>
    <t>naar school</t>
  </si>
  <si>
    <t>decimaal</t>
  </si>
  <si>
    <t>recordtype</t>
  </si>
  <si>
    <t>Zending maken voor :</t>
  </si>
  <si>
    <t>Omkadering SO en/of DBSO</t>
  </si>
  <si>
    <t>melding van</t>
  </si>
  <si>
    <t>Aanwending</t>
  </si>
  <si>
    <t>Overdracht binnen de instelling naar een andere code</t>
  </si>
  <si>
    <t>Overdracht naar een andere instelling</t>
  </si>
  <si>
    <t>Overdracht naar volgend schooljaar</t>
  </si>
  <si>
    <t>lijst toepassingen</t>
  </si>
  <si>
    <t>van toepassing</t>
  </si>
  <si>
    <t>naar toepassing</t>
  </si>
  <si>
    <t>Uren SG ontvangen van scholengemeenschap</t>
  </si>
  <si>
    <t>van</t>
  </si>
  <si>
    <t>soort middelen</t>
  </si>
  <si>
    <t>naar</t>
  </si>
  <si>
    <t>Overdracht naar een BUSO-school</t>
  </si>
  <si>
    <t>Overdracht naar een school voor volwassenenonderwijs</t>
  </si>
  <si>
    <t>Overdracht naar een instelling voor hoger onderwijs</t>
  </si>
  <si>
    <t>Overdracht naar een centrum deeltijdse vorming</t>
  </si>
  <si>
    <t>BUSO (HS 321), 0310-record</t>
  </si>
  <si>
    <t>Aantal ingerichte lesuren</t>
  </si>
  <si>
    <t>Aantal ingerichte uren</t>
  </si>
  <si>
    <t>BUSO (HS 321), 0320-record, overdracht van dezelfde code naar een andere instelling</t>
  </si>
  <si>
    <t>Rest-FTE BGV</t>
  </si>
  <si>
    <t>BUSO (HS 321), 0320-record, overdracht van een andere code naar dezelfde instelling</t>
  </si>
  <si>
    <t>BUSO (HS 321), 0320-record, overdracht van dezelfde code en dezelfde instelling naar volgend schooljaar</t>
  </si>
  <si>
    <t>Overdracht naar een school voor SO</t>
  </si>
  <si>
    <t>zoekcombinatie</t>
  </si>
  <si>
    <t>Naar school</t>
  </si>
  <si>
    <t>Nee</t>
  </si>
  <si>
    <t>bestemming</t>
  </si>
  <si>
    <t xml:space="preserve">SBTSEC </t>
  </si>
  <si>
    <t xml:space="preserve">SBTVO  </t>
  </si>
  <si>
    <t>einddatum</t>
  </si>
  <si>
    <t>kolom</t>
  </si>
  <si>
    <t>Uren taak- en functiedifferentiatie</t>
  </si>
  <si>
    <t>Resturen PV op noemer 22</t>
  </si>
  <si>
    <t>Resturen PV op noemer 29</t>
  </si>
  <si>
    <t>Gewijzigd ten opzichte van de vorige versie</t>
  </si>
  <si>
    <t>ambten</t>
  </si>
  <si>
    <t>lesuren</t>
  </si>
  <si>
    <t>Uren-leraar DBSO afgestaan aan een CDV voor algemene vorming</t>
  </si>
  <si>
    <t>ond.opdr.dir.lesuren minderheidscursus</t>
  </si>
  <si>
    <t>lesuren Cult.Besch.</t>
  </si>
  <si>
    <t>Uren leraar LS</t>
  </si>
  <si>
    <t>Uren leraar HS</t>
  </si>
  <si>
    <t>full-time equivalent</t>
  </si>
  <si>
    <t>Omkadering hoger onderwijs</t>
  </si>
  <si>
    <t>Uren algemene vorming</t>
  </si>
  <si>
    <t>ambt TAC bonusambt resturen SG</t>
  </si>
  <si>
    <t>Lesuren GOK</t>
  </si>
  <si>
    <t>lesuren Eigen cultuur en religie</t>
  </si>
  <si>
    <t>toepassing_</t>
  </si>
  <si>
    <t>naar school-controle</t>
  </si>
  <si>
    <t>schoolnr</t>
  </si>
  <si>
    <t>hs1</t>
  </si>
  <si>
    <t>hs2</t>
  </si>
  <si>
    <t>hoofdstructuur</t>
  </si>
  <si>
    <t>school met enkel 312</t>
  </si>
  <si>
    <t>school met enkel 417</t>
  </si>
  <si>
    <t>1.</t>
  </si>
  <si>
    <t>Vul al de nodige velden in:</t>
  </si>
  <si>
    <t>cel B2: uw schoolnummer</t>
  </si>
  <si>
    <t>cel C2: de toepassing voor uw school</t>
  </si>
  <si>
    <t>cel D2: als de cel is opgelicht, kiest u hier de laagste hoofdstructuur van uw school</t>
  </si>
  <si>
    <t>een school met SO (en eventueel DBSO) -&gt; 311</t>
  </si>
  <si>
    <t>een school met 317 (en eventueel 417) -&gt; 317</t>
  </si>
  <si>
    <t>vanaf cel A7: de gegevens die u wenst te melden</t>
  </si>
  <si>
    <t xml:space="preserve">  Aandachtspunten:</t>
  </si>
  <si>
    <t>- de rijen moeten opeenvolgend zijn. Er mogen geen blanco lijnen tussen de gegevens zijn !</t>
  </si>
  <si>
    <t>- enkel de witte velden mogen, en moeten ingevuld worden</t>
  </si>
  <si>
    <t>2.</t>
  </si>
  <si>
    <t>3.</t>
  </si>
  <si>
    <t>Vooraf</t>
  </si>
  <si>
    <t>Bij het openen van het document, krijgt u mogelijk de melding dat er macro's gevonden zijn;</t>
  </si>
  <si>
    <t>als u de keuze krijgt, moet u kiezen voor 'Macro's inschakelen'</t>
  </si>
  <si>
    <t>Als bij het maken van de zending blijkt dat de knop 'Maak zendingsbestand' niet werkt, gaat u als volgt te werk:</t>
  </si>
  <si>
    <t>- sluit het programma af</t>
  </si>
  <si>
    <t>- open het bestand opnieuw, en kies voor 'Macro's inschakelen'</t>
  </si>
  <si>
    <t>- ga naar Extra, Macro, Beveiliging, en zet de beveiliging op 'gemiddeld' als deze op 'hoog' of 'Erg hoog' staat</t>
  </si>
  <si>
    <t>Druk op de knop 'Maak zendingsbestand'; bij eventuele fouten corrigeert u de gegevens</t>
  </si>
  <si>
    <t>Na het aanmaken van het zendingsbestand krijgt u de melding dat het bestand werd aangemaakt;</t>
  </si>
  <si>
    <t>4.</t>
  </si>
  <si>
    <t>Verstuur dit bestand via Edison</t>
  </si>
  <si>
    <r>
      <t xml:space="preserve">Let op: enkel het aangemaakte txt-bestand mag verstuurd worden, </t>
    </r>
    <r>
      <rPr>
        <b/>
        <u val="single"/>
        <sz val="10"/>
        <color indexed="12"/>
        <rFont val="Arial"/>
        <family val="2"/>
      </rPr>
      <t>NIET</t>
    </r>
    <r>
      <rPr>
        <b/>
        <sz val="10"/>
        <rFont val="Arial"/>
        <family val="2"/>
      </rPr>
      <t xml:space="preserve"> dit excelbestand !</t>
    </r>
  </si>
  <si>
    <t>Werkwijze</t>
  </si>
  <si>
    <r>
      <t xml:space="preserve">een school met </t>
    </r>
    <r>
      <rPr>
        <b/>
        <u val="single"/>
        <sz val="10"/>
        <rFont val="Arial"/>
        <family val="2"/>
      </rPr>
      <t>enkel</t>
    </r>
    <r>
      <rPr>
        <b/>
        <sz val="10"/>
        <rFont val="Arial"/>
        <family val="2"/>
      </rPr>
      <t xml:space="preserve"> DBSO -&gt; 312</t>
    </r>
  </si>
  <si>
    <r>
      <t xml:space="preserve">een school met </t>
    </r>
    <r>
      <rPr>
        <b/>
        <u val="single"/>
        <sz val="10"/>
        <rFont val="Arial"/>
        <family val="2"/>
      </rPr>
      <t>enkel</t>
    </r>
    <r>
      <rPr>
        <b/>
        <sz val="10"/>
        <rFont val="Arial"/>
        <family val="2"/>
      </rPr>
      <t xml:space="preserve"> 417 -&gt; 417</t>
    </r>
  </si>
  <si>
    <t>Leraarsuren AV NT2 (Art 98.2)</t>
  </si>
  <si>
    <t>Leraarsuren via consortia (Art 101)</t>
  </si>
  <si>
    <t>Basispuntenenveloppe (Art 105.3)</t>
  </si>
  <si>
    <t>Punten technische richt (Art 105.3.2)</t>
  </si>
  <si>
    <t>Persoonsgebonden ptn na fusie (art100.4)</t>
  </si>
  <si>
    <t>Specifieke punten (art 197 bis.3)</t>
  </si>
  <si>
    <t>Middelen Nijv techn (art 110.4.3)</t>
  </si>
  <si>
    <t>leraarsuren</t>
  </si>
  <si>
    <t>Ja/Nee</t>
  </si>
  <si>
    <t>Ja</t>
  </si>
  <si>
    <t>Testversie maken?</t>
  </si>
  <si>
    <t>testversie:</t>
  </si>
  <si>
    <t>Scholen vullen hier dus altijd 'Nee' in !</t>
  </si>
  <si>
    <t>cel J1: Testversie Ja of Nee: dit laat toe om testzendingen te maken. Testzendingen die scholen insturen, worden de facto NIET verwerkt !</t>
  </si>
  <si>
    <t>Uren-equivalent ondersteunend personeel</t>
  </si>
  <si>
    <t>Omzetting van 12 uren DBSO (of een veelvoud) naar 1/2 ambt (of een veelvoud) ondersteunend personeel</t>
  </si>
  <si>
    <t>Uren-leraar naar politie</t>
  </si>
  <si>
    <t>Uren-leraar naar brandweer</t>
  </si>
  <si>
    <t>Overdracht van uren naar een opleidingsinstelling van politie</t>
  </si>
  <si>
    <t>Overdracht van uren naar een opleidingsinstelling van brandweer</t>
  </si>
  <si>
    <t>SO (HS 311 en 312), 0320-record, overdracht van een andere code van of naar een andere school of toepassing</t>
  </si>
  <si>
    <t>BUSO (HS 321), 0320-record, overdracht van een andere code van of naar een andere school of toepassing</t>
  </si>
  <si>
    <t>Overdracht uren SO naar een DBSO-school</t>
  </si>
  <si>
    <t>Overdracht uren DBSO naar een SO-school</t>
  </si>
  <si>
    <t>- bij een overdracht van of naar de scholengemeenschap, blijft het schoolnummer leeg</t>
  </si>
  <si>
    <t>- een overdracht NAAR de inrichtende macht moet gemeld worden als een overdracht van school naar school</t>
  </si>
  <si>
    <t>- een overname VAN de inrichtende macht moet NIET gemeld worden, aangezien de overdragende school dit meldt</t>
  </si>
  <si>
    <t>Voordrachtgevers cvo in 417</t>
  </si>
  <si>
    <t>Voordrachtgevers cvo in 317</t>
  </si>
  <si>
    <t>Let op: mogelijk herkent uw schoolsoftwarepakket de terugzendingen van deze zending niet; in dat geval moet u deze manueel uit edison ophalen !</t>
  </si>
  <si>
    <t>overige BPT-uren uit het lesurenpakket</t>
  </si>
  <si>
    <t>lesuren GOK gelijkgesteld met BGV/PV</t>
  </si>
  <si>
    <t>overige lesuren GOK</t>
  </si>
  <si>
    <t>Directeur</t>
  </si>
  <si>
    <t>Adjunct-directeur</t>
  </si>
  <si>
    <t>TAC organiek</t>
  </si>
  <si>
    <t>TAC bonusambt</t>
  </si>
  <si>
    <t>TA organiek</t>
  </si>
  <si>
    <t>TA bonusambt</t>
  </si>
  <si>
    <t>Teeltleider</t>
  </si>
  <si>
    <t>Ambt TAC organiek</t>
  </si>
  <si>
    <t>Ambt TA organiek</t>
  </si>
  <si>
    <t>Ambt TA bonusambt resturen SG</t>
  </si>
  <si>
    <t>uren bijsch.-begel. uit lesurenpakket</t>
  </si>
  <si>
    <t>resturen BGV</t>
  </si>
  <si>
    <t>Leraarsuren sec. leerplichtonderwijs</t>
  </si>
  <si>
    <t>uren PV op noemer 20 op teldag</t>
  </si>
  <si>
    <t>011</t>
  </si>
  <si>
    <t>Registratie ingerichte uren PV</t>
  </si>
  <si>
    <t>uren PV op noemer 21 op teldag</t>
  </si>
  <si>
    <t>uren PV op noemer 22 op teldag</t>
  </si>
  <si>
    <t>uren PV op noemer 29 op teldag</t>
  </si>
  <si>
    <t>uren BGV</t>
  </si>
  <si>
    <t>012</t>
  </si>
  <si>
    <t>Registratie ingerichte uren BGV</t>
  </si>
  <si>
    <t>013</t>
  </si>
  <si>
    <t>Omkadering Basiseducatie</t>
  </si>
  <si>
    <t>Voltijdsequivalenten</t>
  </si>
  <si>
    <t>Voltijdsequivalenten_art 62</t>
  </si>
  <si>
    <t>Puntenenveloppe</t>
  </si>
  <si>
    <t>Werkingsmiddelen</t>
  </si>
  <si>
    <t>Nascholingsgelden</t>
  </si>
  <si>
    <t>Voordrachtgevers CBE</t>
  </si>
  <si>
    <t>LUCCOMBI</t>
  </si>
  <si>
    <t>Voltijds equivalenten</t>
  </si>
  <si>
    <t>Voltijds equivalenten art. 62</t>
  </si>
  <si>
    <t>LUC gecombineerd onderwijs</t>
  </si>
  <si>
    <t>Mentoruren LIO</t>
  </si>
  <si>
    <t>ond.opdracht directie lesuren BGV/PV</t>
  </si>
  <si>
    <t>ond.opdracht directie overige lesuren</t>
  </si>
  <si>
    <t>ond.opdr.directie BPT les.pak. BGV/PV</t>
  </si>
  <si>
    <t>ond.opdr.directie overige BPT les.pak.</t>
  </si>
  <si>
    <t>ond.opdr.directie BPT klassedir.BGV/PV</t>
  </si>
  <si>
    <t>ond.opdr.directie overige BPT klassendir</t>
  </si>
  <si>
    <t>lesuren O.V.4 PV</t>
  </si>
  <si>
    <t>overige lesuren O.V.4</t>
  </si>
  <si>
    <t>BPT-uren uit het lesurenpakket BGV/PV</t>
  </si>
  <si>
    <t>BPT/AO-uren uit lesurenpakket BGV</t>
  </si>
  <si>
    <t>overige BPT/AO-uren uit lesurenpakket</t>
  </si>
  <si>
    <t>BPT-uren BGV/PV klassendirectie</t>
  </si>
  <si>
    <t>overige BPT-uren klassendirectie</t>
  </si>
  <si>
    <t>BPT/AO-uren BGV/PV klassendirectie</t>
  </si>
  <si>
    <t>overige BPT/AO-uren klassendirectie</t>
  </si>
  <si>
    <t>Lesuren taak- en functiedif. BGV/PV</t>
  </si>
  <si>
    <t>overige lesuren taak- en functiedif.</t>
  </si>
  <si>
    <t>lesuren POAH gelijkgesteld met BGV/PV</t>
  </si>
  <si>
    <t>overige lesuren POAH</t>
  </si>
  <si>
    <t>aantal_decimalen</t>
  </si>
  <si>
    <t>eenheden</t>
  </si>
  <si>
    <t>Omkadering basiseducatie</t>
  </si>
  <si>
    <t>Leraarsuren wachtlijsten NT2</t>
  </si>
  <si>
    <t>Leraarsuren taalexamencommissie</t>
  </si>
  <si>
    <t>BPT/AO-uren N.C.Zedenleer</t>
  </si>
  <si>
    <t>BPT/AO-uren R.K.godsdienst</t>
  </si>
  <si>
    <t>BPT/AO-uren Isl.godsdienst</t>
  </si>
  <si>
    <t>BPT/AO-uren Cult.besch.</t>
  </si>
  <si>
    <t>BPT/AO-uren Pr.godsdienst</t>
  </si>
  <si>
    <t>BPT/AO-uren Isr.godsdienst</t>
  </si>
  <si>
    <t>BPT/AO-uren Ort.godsdienst</t>
  </si>
  <si>
    <t>BPT/AO-uren Ang.godsdienst</t>
  </si>
  <si>
    <t>BPT/AO-uren Eigen cultuur en religie</t>
  </si>
  <si>
    <t>Lesuren vooraf. pnt.env. BGV/PV</t>
  </si>
  <si>
    <t>Overige lesuren vooraf. pnt.env.</t>
  </si>
  <si>
    <t>Uren voorafname puntenenvelop</t>
  </si>
  <si>
    <t>Uren stud.-opv.intern.GO excl.slap.waak</t>
  </si>
  <si>
    <t>Uren stud.-opv.intern.GO slapende waak</t>
  </si>
  <si>
    <t>Middelen Nascholing  (decr kwaliteit)</t>
  </si>
  <si>
    <t>Uren OKAN DBSO</t>
  </si>
  <si>
    <t>Uren OKAN Voltijds</t>
  </si>
  <si>
    <t>Globale puntenenveloppe</t>
  </si>
  <si>
    <t>Glob Ptn-enveloppe niet in SG</t>
  </si>
  <si>
    <t>overdracht naar een andere instelling bedoeld in Art III 314/1 CODEX</t>
  </si>
  <si>
    <t>lesuren afwijking afgestaan aan een CDV voor leerlinggebonden activiteiten</t>
  </si>
  <si>
    <t>uren afwijking afgestaan aan een CDV voor leerlinggebonden activiteiten</t>
  </si>
  <si>
    <t>manuele verwijzingen</t>
  </si>
  <si>
    <t>SO - DBSO (HS 311-312)</t>
  </si>
  <si>
    <t>BUSO (HS 321)</t>
  </si>
  <si>
    <t>Soort</t>
  </si>
  <si>
    <t>Blad</t>
  </si>
  <si>
    <t>B</t>
  </si>
  <si>
    <t>C</t>
  </si>
  <si>
    <t>D</t>
  </si>
  <si>
    <t>E</t>
  </si>
  <si>
    <t>F</t>
  </si>
  <si>
    <t>G</t>
  </si>
  <si>
    <t>H</t>
  </si>
  <si>
    <t>I</t>
  </si>
  <si>
    <t>J</t>
  </si>
  <si>
    <t>K</t>
  </si>
  <si>
    <t>L</t>
  </si>
  <si>
    <t>O</t>
  </si>
  <si>
    <t>Check onderaan; niet meer dan lijn 135</t>
  </si>
  <si>
    <t>&lt;-- hier moet 0 staan (laatste van buso)</t>
  </si>
  <si>
    <t>Lijst_Selectie1 : lijst voor zending; tot rij 12, anders naam uitbreiden; op blad Zending is tot rij 14 gecodeerd</t>
  </si>
  <si>
    <t>Kolom in blad</t>
  </si>
  <si>
    <t>start zoeken op</t>
  </si>
  <si>
    <t>van naar</t>
  </si>
  <si>
    <t>bereik "van naar"</t>
  </si>
  <si>
    <t>rij van tabbladen -&gt;</t>
  </si>
  <si>
    <t>zoekstring (soort en van naar)</t>
  </si>
  <si>
    <t>zoekkolom in matrix: 1</t>
  </si>
  <si>
    <t>van toepassing_ko</t>
  </si>
  <si>
    <t>van schooljaar</t>
  </si>
  <si>
    <t>Lijst 'naar school' is eigen instelling</t>
  </si>
  <si>
    <t>Naar toepassing_ko</t>
  </si>
  <si>
    <t>gegevens voor zending</t>
  </si>
  <si>
    <t>deze velden zijn enkel toonvelden</t>
  </si>
  <si>
    <t>onthou of noteer het pad en de bestandsnaam! Dit wordt ook weergegeven onder de knop 'Maak Zendingsbestand'.</t>
  </si>
  <si>
    <t>Topsportschoolcoördinator</t>
  </si>
  <si>
    <t>uren naar inst. met ervaring OV1 t3</t>
  </si>
  <si>
    <t>lesuren naar inst. met ervaring OV1 t3</t>
  </si>
  <si>
    <t>vervangingseenheden bedrijfsstages</t>
  </si>
  <si>
    <t>ambt directeur voorafname ptnenveloppe</t>
  </si>
  <si>
    <t>ambt adj.-directeur voorafname ptnenv.</t>
  </si>
  <si>
    <t>Ambt TAC voorafname puntenenveloppe</t>
  </si>
  <si>
    <t>Ambt TA voorafname puntenenveloppe</t>
  </si>
  <si>
    <t>ambt van teeltleider 1e j behoudsnorm</t>
  </si>
  <si>
    <t>Vervangingseenheden</t>
  </si>
  <si>
    <t>Gewijzigd</t>
  </si>
  <si>
    <t>Toegelaten codes in de zending middelen van de scholengemeenschappen SO.</t>
  </si>
  <si>
    <t>SG, 0320-record, overdracht van dezelfde code en dezelfde instelling naar volgend schooljaar</t>
  </si>
  <si>
    <t>Uren OKAN vervolgcoach</t>
  </si>
  <si>
    <t>Aangezien deze zending maar zelden zal voorkomen, moet een eventuele overdracht van uren vervolgcoach naar een volgend schooljaar gemeld worden via email, met vermelding van het nummer van uw scholengemeenschap en het aantal overgedragen uren, naar ann.vancausenbroeck@ond.vlaanderen.be.</t>
  </si>
  <si>
    <t>lesuren ASV/ASV-LO</t>
  </si>
  <si>
    <t>uren logopedie - BPT</t>
  </si>
  <si>
    <t>uren kinesitherapie - BPT</t>
  </si>
  <si>
    <t>uren kinderverzorging - BPT</t>
  </si>
  <si>
    <t>uren verpleging - BPT</t>
  </si>
  <si>
    <t>uren ergotherapie - BPT</t>
  </si>
  <si>
    <t>uren maatschappelijk werker - BPT</t>
  </si>
  <si>
    <t>uren arts - BPT</t>
  </si>
  <si>
    <t>uren psycholoog - BPT</t>
  </si>
  <si>
    <t>uren orthopedagoog - BPT</t>
  </si>
  <si>
    <t>Omkaderingseenheden opsteller</t>
  </si>
  <si>
    <t>BPT trajectbegeleider duaal BGV</t>
  </si>
  <si>
    <t>Extra uren-leraar vervolgcoach</t>
  </si>
  <si>
    <t>overige BPT trajectbegeleider duaal</t>
  </si>
  <si>
    <t>Bron</t>
  </si>
  <si>
    <t>zit in zending_middelen.accdb</t>
  </si>
  <si>
    <t>Uren OKAN SO</t>
  </si>
  <si>
    <t>Netto minimumpakket</t>
  </si>
  <si>
    <t>Correctie uren-leraar LBV AP</t>
  </si>
  <si>
    <t>Leraarsuren via HO art53_SeSe_HBO</t>
  </si>
  <si>
    <t>Urenpakket internaat</t>
  </si>
  <si>
    <t>014</t>
  </si>
  <si>
    <t>Omkadering internaten</t>
  </si>
  <si>
    <t>Uren slapende waak</t>
  </si>
  <si>
    <t>Urenpakket internaat perman.openstelling</t>
  </si>
  <si>
    <t>stimuluspunten</t>
  </si>
  <si>
    <t>Omkadering scholengemeenschap basis</t>
  </si>
  <si>
    <t>zorgpunten</t>
  </si>
  <si>
    <t>zorg plus punten</t>
  </si>
  <si>
    <t>Lesuren meerderheidscursus GZ RK</t>
  </si>
  <si>
    <t>Lesuren meerderheidscursus GZ ISL</t>
  </si>
  <si>
    <t>Lesuren meerderheidscursus GZ ISR</t>
  </si>
  <si>
    <t>Lesuren meerderheidscursus GZ PRO</t>
  </si>
  <si>
    <t>Lesuren meerderheidscursus GZ ORT</t>
  </si>
  <si>
    <t>Lesuren meerderheidscursus GZ ANG</t>
  </si>
  <si>
    <t>Lesuren meerderheidscursus NCZ</t>
  </si>
  <si>
    <t>Lesuren meerderheidscursus ECR</t>
  </si>
  <si>
    <t>Lesuren meerderheidscursus CB</t>
  </si>
  <si>
    <t>lesuren ondersteuning BGV/PV</t>
  </si>
  <si>
    <t>overige lesuren ondersteuning</t>
  </si>
  <si>
    <t>uren ondersteuning</t>
  </si>
  <si>
    <t>NIET MEER VAN TOEPASSING</t>
  </si>
  <si>
    <t>Uren NCZ teldag</t>
  </si>
  <si>
    <t>Uren ECR teldag</t>
  </si>
  <si>
    <t>Uren CB teldag</t>
  </si>
  <si>
    <t>teeltleider</t>
  </si>
  <si>
    <t>lesuren BGV/PV teeltleider</t>
  </si>
  <si>
    <t>015</t>
  </si>
  <si>
    <t>Omkadering Samenwerkingsverbanden</t>
  </si>
  <si>
    <t>EH toegekend door rechtbank</t>
  </si>
  <si>
    <t>Lesuren coördinatie ONW</t>
  </si>
  <si>
    <t>Gegarandeerde Omk. obv vorige omk.period</t>
  </si>
  <si>
    <t>016</t>
  </si>
  <si>
    <t>Omkadering CLB</t>
  </si>
  <si>
    <t>Omkaderingsgewichten obv SES-kenmerken</t>
  </si>
  <si>
    <t>Omkaderingsgewichten obv gewogen llnaant</t>
  </si>
  <si>
    <t>Extra omkadering obv tot. te verdelen OG</t>
  </si>
  <si>
    <t>Reële omkadering</t>
  </si>
  <si>
    <t>omkaderingsgewichten</t>
  </si>
  <si>
    <t>Omkaderingsgewichten ROC</t>
  </si>
  <si>
    <t>Uren naar SO</t>
  </si>
  <si>
    <t>Lesuren ondersteuningsnetwerk Br.Types</t>
  </si>
  <si>
    <t>Uren ondersteuningsnetwerk Br.Types</t>
  </si>
  <si>
    <t>Eenheden ondersteuningsmodel Kl.Types</t>
  </si>
  <si>
    <t>Lesuren ondersteuningsmodel Kl.Types</t>
  </si>
  <si>
    <t>Uren ondersteuningsmodel Kl.Types</t>
  </si>
  <si>
    <t>Aanvangsbegeleiding</t>
  </si>
  <si>
    <t>Aanvangsbegeleiding BuSO</t>
  </si>
  <si>
    <t>Aanvangsbegeleiding SO</t>
  </si>
  <si>
    <t>Aanvangsbegeleiding DBSO</t>
  </si>
  <si>
    <t>LU Aanvangsbegeleiding BGV/PV</t>
  </si>
  <si>
    <t>Overige LU Aanvangsbegeleiding</t>
  </si>
  <si>
    <t>Uren Aanvangsbegeleiding</t>
  </si>
  <si>
    <t>Overdracht naar een school voor BuBAO</t>
  </si>
  <si>
    <t>Punten ICT</t>
  </si>
  <si>
    <t>Omkadering Buitengew. Basisonderwijs</t>
  </si>
  <si>
    <t>LT afwijking</t>
  </si>
  <si>
    <t>LT minderheidscursus KGD</t>
  </si>
  <si>
    <t>LT minderheidscursus PGD</t>
  </si>
  <si>
    <t>LT minderheidscursus ISR</t>
  </si>
  <si>
    <t>LT minderheidscursus ISL</t>
  </si>
  <si>
    <t>LT minderheidscursus ORT</t>
  </si>
  <si>
    <t>LT minderheidscursus ANG</t>
  </si>
  <si>
    <t>LT minderheidscursus NCZ</t>
  </si>
  <si>
    <t>LT tijdelijk onderwijs aan huis</t>
  </si>
  <si>
    <t>LT permanent onderwijs aan huis</t>
  </si>
  <si>
    <t>LT rand- en taalgrensgemeenten</t>
  </si>
  <si>
    <t>LT vrijwillige fusie</t>
  </si>
  <si>
    <t>Uren externaat</t>
  </si>
  <si>
    <t>Uren afwijking externaat</t>
  </si>
  <si>
    <t>Ambt beheerder internaat</t>
  </si>
  <si>
    <t>Uren internaat</t>
  </si>
  <si>
    <t>Uren afwijking internaat</t>
  </si>
  <si>
    <t>Ambt hoofdopvoeder semi-internaat</t>
  </si>
  <si>
    <t>Ambt opvoeder semi-internaat</t>
  </si>
  <si>
    <t>Ambt ergotherapeut semi-internaat</t>
  </si>
  <si>
    <t>Ambt ortho/psycho/pedag semi-internaat</t>
  </si>
  <si>
    <t>Eenheden VKA</t>
  </si>
  <si>
    <t>LT GOK</t>
  </si>
  <si>
    <t>Bijkomende uren slapende waak internaat</t>
  </si>
  <si>
    <t>Ambt directeur CatA</t>
  </si>
  <si>
    <t>Ambt directeur CatB</t>
  </si>
  <si>
    <t>Ambt directeur CatC</t>
  </si>
  <si>
    <t>LT directeur onderwijsopdracht</t>
  </si>
  <si>
    <t>Meerderheidscursussen KGD</t>
  </si>
  <si>
    <t>Meerderheidscursussen NCZ</t>
  </si>
  <si>
    <t>Meerderheidscursussen ISL</t>
  </si>
  <si>
    <t>Meerderheidscursussen CBS</t>
  </si>
  <si>
    <t>Meerderheidscursussen PGD</t>
  </si>
  <si>
    <t>Meerderheidscursussen ISR</t>
  </si>
  <si>
    <t>Meerderheidscursussen ORT</t>
  </si>
  <si>
    <t>Meerderheidscursussen ANG</t>
  </si>
  <si>
    <t>Uren externaat - logopedie</t>
  </si>
  <si>
    <t>Ambt adjunct-directeur CatA</t>
  </si>
  <si>
    <t>Ambt adjunct-directeur CatB</t>
  </si>
  <si>
    <t>Ambt adjunct-directeur CatC</t>
  </si>
  <si>
    <t>LT adjunct-directeur onderwijsopdracht</t>
  </si>
  <si>
    <t>Uren IPO</t>
  </si>
  <si>
    <t>LT meerderheidscursus KGD</t>
  </si>
  <si>
    <t>LT meerderheidscursus PGD</t>
  </si>
  <si>
    <t>LT meerderheidscursus ISR</t>
  </si>
  <si>
    <t>LT meerderheidscursus ISL</t>
  </si>
  <si>
    <t>LT meerderheidscursus ORT</t>
  </si>
  <si>
    <t>LT meerderheidscursus ANG</t>
  </si>
  <si>
    <t>LT meerderheidscursus NCZ</t>
  </si>
  <si>
    <t>LT meerderheidscursus CBS</t>
  </si>
  <si>
    <t>Lestijden coördinatie ONW</t>
  </si>
  <si>
    <t>Lestijden ondersteuningsnetwerk Br.Types</t>
  </si>
  <si>
    <t>Eenheden ondersteuningsmodel Kl. Types</t>
  </si>
  <si>
    <t>Lestijden ondersteuningsmodel Kl.Types</t>
  </si>
  <si>
    <t>LT Aanvangsbegeleiding</t>
  </si>
  <si>
    <t>002</t>
  </si>
  <si>
    <t>lestijden</t>
  </si>
  <si>
    <t>cursussen</t>
  </si>
  <si>
    <t>Omkadering BuBAO</t>
  </si>
  <si>
    <t>SELECT aarci12_omk_srt_omkadering.code, aarci12_omk_srt_omkadering.korte_omschrijving, Format([toepassing],"000") AS toepassing_, aarci12_omk_srt_omkadering.ko_toepassing, aarci12_omk_srt_omkadering.ko_eenheid, aarci12_omk_srt_omkadering.aantal_decimalen
FROM aarci12_omk_srt_omkadering
WHERE (((aarci12_omk_srt_omkadering.einddatum)&gt;Date()) AND ((aarci12_omk_srt_omkadering.toepassing)&gt;1) AND ((aarci12_omk_srt_omkadering.groep)=" "));</t>
  </si>
  <si>
    <t>Omzetting binnen de school van een eenheid naar een andere eenheid</t>
  </si>
  <si>
    <t>Eenheden OKT afgestaan aan een school voor BuBAO</t>
  </si>
  <si>
    <t>Lesuren OKT afgestaan aan een school voor BuBAO</t>
  </si>
  <si>
    <t>Uren OKT afgestaan aan een school voor BuBAO</t>
  </si>
  <si>
    <t>M</t>
  </si>
  <si>
    <t>N</t>
  </si>
  <si>
    <t>P</t>
  </si>
  <si>
    <t>LT minderheidscursus CBS (onmogelijk)</t>
  </si>
  <si>
    <t>Ambt adm. pers. semi-internaat</t>
  </si>
  <si>
    <t>Lesuren afwijking onderwijzend</t>
  </si>
  <si>
    <t>Lesuren N.C.Zd.</t>
  </si>
  <si>
    <t>Lesuren R.K.Gd.</t>
  </si>
  <si>
    <t>Lesuren Isl.Gd.</t>
  </si>
  <si>
    <t>Uren GD RK</t>
  </si>
  <si>
    <t>Uren GD PRO</t>
  </si>
  <si>
    <t>Uren GD ISR</t>
  </si>
  <si>
    <t>Uren GD ISL</t>
  </si>
  <si>
    <t>Uren GD ORT</t>
  </si>
  <si>
    <t>Uren GD ANG</t>
  </si>
  <si>
    <t>Uren-leraar school niet in SG</t>
  </si>
  <si>
    <t>Uren GD RK teldag</t>
  </si>
  <si>
    <t>Uren GD PRO teldag</t>
  </si>
  <si>
    <t>Uren GD ISR teldag</t>
  </si>
  <si>
    <t>Uren GD ISL teldag</t>
  </si>
  <si>
    <t>Uren GD ORT teldag</t>
  </si>
  <si>
    <t>Uren GD ANG teldag</t>
  </si>
  <si>
    <t>Toepassing aanwendingspercentage LBV</t>
  </si>
  <si>
    <t>LT (incl. meerderheidscursussen LBV)</t>
  </si>
  <si>
    <t>Vervangingseenheden bedrijfsstages</t>
  </si>
  <si>
    <t>EH ondersteuning toegekend dr. rechtbank</t>
  </si>
  <si>
    <t>Eenheden ondersteuningsnetwerk Br. Types</t>
  </si>
  <si>
    <t>Omzetting uren-lesuren</t>
  </si>
  <si>
    <t>Omzetting lesuren-uren</t>
  </si>
  <si>
    <t>Uren-leraar SYNTRA</t>
  </si>
  <si>
    <t>Omzetting uren-lestijden</t>
  </si>
  <si>
    <t>Omzetting lestijden-uren</t>
  </si>
  <si>
    <t>Overdracht uren GOK 1 naar GOK 23 en een andere school</t>
  </si>
  <si>
    <t>Overdracht uren GOK 23 naar GOK 1 en een andere school</t>
  </si>
  <si>
    <t>werden geschrapt:</t>
  </si>
  <si>
    <t>Ambt directeur</t>
  </si>
  <si>
    <t>Urenpakket klassendirectie</t>
  </si>
  <si>
    <t>Ambt van teeltleider 2e j behoudsnorm</t>
  </si>
  <si>
    <t>Uren-leraar bijsprong SO</t>
  </si>
  <si>
    <t>Uren-leraar bijsprong DBSO</t>
  </si>
  <si>
    <t>Lesuren bijsprong BUSO</t>
  </si>
  <si>
    <t>LT bijsprong BuBaO</t>
  </si>
  <si>
    <t>Uren duaal lesgever SO</t>
  </si>
  <si>
    <t>Samen school maken BUSO</t>
  </si>
  <si>
    <t>LT Ondersteuning Kerntaak</t>
  </si>
  <si>
    <t>LT Samen School Maken</t>
  </si>
  <si>
    <t>lesuren afgestaan aan een school SO/DBSO</t>
  </si>
  <si>
    <t>Ondersteuning kerntaak SO</t>
  </si>
  <si>
    <t>Ondersteuning kerntaak DBSO</t>
  </si>
  <si>
    <t>Ondersteuning kerntaak BUSO</t>
  </si>
  <si>
    <t>Samen internaat maken</t>
  </si>
  <si>
    <t>Overige lesuren Bijsprong</t>
  </si>
  <si>
    <t>Lesuren Bijsprong BGV/PV</t>
  </si>
  <si>
    <t>laatste rij in zoektabel</t>
  </si>
  <si>
    <t>Samen school maken (DB)SO</t>
  </si>
  <si>
    <t>Uren-leraar land- en tuinbouw</t>
  </si>
  <si>
    <t>LU samen school maken BGV/PV</t>
  </si>
  <si>
    <t>LU ondersteuning kerntaak BGV/PV</t>
  </si>
  <si>
    <t>Overige LU samen school maken</t>
  </si>
  <si>
    <t>Overige LU ondersteuning kerntaak</t>
  </si>
  <si>
    <t>Uren samen school maken</t>
  </si>
  <si>
    <t>Ondersteuning kerntaak</t>
  </si>
  <si>
    <t>Samen school maken</t>
  </si>
  <si>
    <t>TOAH SO</t>
  </si>
  <si>
    <t>TOAH BUSO</t>
  </si>
  <si>
    <t>Uren-leraar n.a.v. toename vluchtelingen</t>
  </si>
  <si>
    <t>Uren-l. LBV n.a.v. toename vluchtelingen</t>
  </si>
  <si>
    <t>Uren-l DBSO n.a.v. toename vluchtelingen</t>
  </si>
  <si>
    <t>Lesuren n.a.v. toename vluchtelingen</t>
  </si>
  <si>
    <t>Lesuren LBV n.a.v. toename vluchtelingen</t>
  </si>
  <si>
    <t>Uren param. n.a.v. toename vluchtelingen</t>
  </si>
  <si>
    <t>Resturen PV op noemer 20</t>
  </si>
  <si>
    <t>Resturen PV op noemer 21</t>
  </si>
  <si>
    <t>Overige lesuren toename vluchtelingen</t>
  </si>
  <si>
    <t>Aangewende lesuren LBV toename vluchtel.</t>
  </si>
  <si>
    <t>Aangew.uren param. toename vluchtelingen</t>
  </si>
  <si>
    <t>Punten AO en Beleidsondersteuning</t>
  </si>
  <si>
    <t>Lesuren toename vluchtelingen BGV/PV</t>
  </si>
  <si>
    <t>SO (HS 311 en 312), 0320-record, overdracht van dezelfde code naar een andere instelling</t>
  </si>
  <si>
    <t>2023-2024</t>
  </si>
  <si>
    <t>Uren afwijking paramedici</t>
  </si>
  <si>
    <t>Omkadering buitengewoon secundair</t>
  </si>
  <si>
    <t>Lesuren permanent onderwijs aan huis</t>
  </si>
  <si>
    <t>Omkadering deeltijds kunstonderwijs</t>
  </si>
  <si>
    <t>Omkadering gewoon secundair onderwijs</t>
  </si>
  <si>
    <t>Omkadering volwassenenonderwijs</t>
  </si>
  <si>
    <t>Onderwijsopdracht directie</t>
  </si>
  <si>
    <t>Lesurenpakket</t>
  </si>
  <si>
    <t>Uren paramedisch personeel</t>
  </si>
  <si>
    <t>Omkadering buitengewoon basisonderwijs</t>
  </si>
  <si>
    <t>Uren Beleidsondersteuning</t>
  </si>
  <si>
    <t>Uren-leraar lerarenplatform</t>
  </si>
  <si>
    <t>Omkadering samenwerkingsverbanden</t>
  </si>
  <si>
    <t>ORE Aanvangsbegeleiding internaten</t>
  </si>
  <si>
    <t>Lesuren meerderheidscursus op 1 feb.</t>
  </si>
  <si>
    <t>Lesuren minderheidscursus</t>
  </si>
  <si>
    <t>Lesuren omgezet naar Uren paramedisch</t>
  </si>
  <si>
    <t>Uren paramedisch van omgezette Lesuren</t>
  </si>
  <si>
    <t>UR Bestuurspersoneel</t>
  </si>
  <si>
    <t>Administratieve omkaderingseenheden</t>
  </si>
  <si>
    <t>LT Ondersteuning kerntaak</t>
  </si>
  <si>
    <t>LT Samen school maken</t>
  </si>
  <si>
    <t>LT Brusselvoordeel</t>
  </si>
  <si>
    <t>LT 1e, 2e en 3e gr MWD</t>
  </si>
  <si>
    <t>LT 4e gr en kos MWD</t>
  </si>
  <si>
    <t>LT 1e, 2e en 3e gr BK</t>
  </si>
  <si>
    <t>LT 4e gr en kos BK</t>
  </si>
  <si>
    <t>LT doi</t>
  </si>
  <si>
    <t>LT Krediet lom</t>
  </si>
  <si>
    <t>LT Krediet voor gastleraren</t>
  </si>
  <si>
    <t>Omzetten LT naar admin omk EH</t>
  </si>
  <si>
    <t>Toepassing rectificatie</t>
  </si>
  <si>
    <t>Punten brede types BAO</t>
  </si>
  <si>
    <t>017</t>
  </si>
  <si>
    <t>Omkadering leersteuncentra</t>
  </si>
  <si>
    <t>Punten brede types SO</t>
  </si>
  <si>
    <t>Punten kleine types</t>
  </si>
  <si>
    <t>Punten secundaire processen</t>
  </si>
  <si>
    <t>Punten bijkomende omkadering</t>
  </si>
  <si>
    <t>Lesuren GOK omgezet naar Uren para</t>
  </si>
  <si>
    <t>Uren para van omgezette Lesuren GOK</t>
  </si>
  <si>
    <t>ORE Tabeleenheden omkadering</t>
  </si>
  <si>
    <t>ORE Kleuters</t>
  </si>
  <si>
    <t>ORE Internen met een verslag</t>
  </si>
  <si>
    <t>ORE Internen met een maatregel</t>
  </si>
  <si>
    <t>ORE Samen Internaat Maken (SIM)</t>
  </si>
  <si>
    <t>ORE Bijkomende verblijfsdagen</t>
  </si>
  <si>
    <t>Uren-leraar afstemming topsport SO</t>
  </si>
  <si>
    <t>LT gastleraar Bubao</t>
  </si>
  <si>
    <t>Punten toegekend door rechtbank</t>
  </si>
  <si>
    <t>Lesuren Pr.Gd.</t>
  </si>
  <si>
    <t>Lesuren Isr.Gd.</t>
  </si>
  <si>
    <t>Lesuren Ort.Gd.</t>
  </si>
  <si>
    <t>Lesuren Ang.Gd.</t>
  </si>
  <si>
    <t>Uren klassenraad</t>
  </si>
  <si>
    <t>Uren bijscholing-begeleiding</t>
  </si>
  <si>
    <t>OmkaderingsRekenEenheden</t>
  </si>
  <si>
    <t>manueel aangepast</t>
  </si>
  <si>
    <t>Omzetting lesuren naar uren, eerste record</t>
  </si>
  <si>
    <t>Omzetting lesuren naar uren, tweede record</t>
  </si>
  <si>
    <t>Omzetting uren naar lesuren, eerste record</t>
  </si>
  <si>
    <t>Omzetting uren naar lesuren, tweede record</t>
  </si>
  <si>
    <t>Gastleraar zonder DVO (vacante betrekking) SO</t>
  </si>
  <si>
    <t>Gastleraar zonder DVO (vacante betrekking) DBSO</t>
  </si>
  <si>
    <t>Uren voordrachtgever SO</t>
  </si>
  <si>
    <t>Uren voordrachtgever DBSO</t>
  </si>
  <si>
    <t>Verdwenen:</t>
  </si>
  <si>
    <r>
      <rPr>
        <b/>
        <u val="single"/>
        <sz val="9"/>
        <rFont val="Arial"/>
        <family val="2"/>
      </rPr>
      <t>Opgelet</t>
    </r>
    <r>
      <rPr>
        <b/>
        <sz val="9"/>
        <rFont val="Arial"/>
        <family val="2"/>
      </rPr>
      <t>: Gastleraar in het gewoon secundair onderwijs is een uitbreiding van de vroegere ‘voordrachtgevers’. Voor gastleraren zonder dienstverleningsovereenkomst in het gewoon so en dbso, in een vacante betrekking voor een volledig schooljaar, gebeurt de melding nog steeds via de zending middelen (idem als voorheen de voordrachtgevers). 
In alle andere situaties voor gastleraar die nieuw opgenomen zijn in de regelgeving (met dienstverleningsovereenkomst, in buso, voor een gedeelte van het schooljaar, voor niet-vacante betrekking) wordt dit gemeld via formulieren 23149 en 23150.</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</si>
</sst>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dd\-mmm\-yy"/>
    <numFmt numFmtId="181" formatCode="0;\-0;&quot;&quot;"/>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quot;Ja&quot;;&quot;Ja&quot;;&quot;Nee&quot;"/>
    <numFmt numFmtId="187" formatCode="&quot;Waar&quot;;&quot;Waar&quot;;&quot;Onwaar&quot;"/>
    <numFmt numFmtId="188" formatCode="&quot;Aan&quot;;&quot;Aan&quot;;&quot;Uit&quot;"/>
    <numFmt numFmtId="189" formatCode="[$€-2]\ #.##000_);[Red]\([$€-2]\ #.##000\)"/>
  </numFmts>
  <fonts count="77">
    <font>
      <sz val="8"/>
      <name val="Arial"/>
      <family val="0"/>
    </font>
    <font>
      <sz val="11"/>
      <color indexed="8"/>
      <name val="Calibri"/>
      <family val="2"/>
    </font>
    <font>
      <b/>
      <i/>
      <sz val="10"/>
      <color indexed="53"/>
      <name val="Times New Roman"/>
      <family val="1"/>
    </font>
    <font>
      <b/>
      <u val="single"/>
      <sz val="8"/>
      <name val="Arial"/>
      <family val="2"/>
    </font>
    <font>
      <b/>
      <i/>
      <sz val="8"/>
      <color indexed="53"/>
      <name val="Arial"/>
      <family val="2"/>
    </font>
    <font>
      <sz val="8"/>
      <color indexed="9"/>
      <name val="Arial"/>
      <family val="2"/>
    </font>
    <font>
      <sz val="8"/>
      <color indexed="8"/>
      <name val="Arial"/>
      <family val="2"/>
    </font>
    <font>
      <sz val="10"/>
      <color indexed="8"/>
      <name val="MS Sans Serif"/>
      <family val="2"/>
    </font>
    <font>
      <sz val="10"/>
      <name val="Arial"/>
      <family val="2"/>
    </font>
    <font>
      <b/>
      <sz val="8"/>
      <name val="Arial"/>
      <family val="2"/>
    </font>
    <font>
      <b/>
      <sz val="10"/>
      <name val="Arial"/>
      <family val="2"/>
    </font>
    <font>
      <b/>
      <u val="single"/>
      <sz val="10"/>
      <name val="Arial"/>
      <family val="2"/>
    </font>
    <font>
      <b/>
      <i/>
      <sz val="10"/>
      <name val="Arial"/>
      <family val="2"/>
    </font>
    <font>
      <b/>
      <sz val="10"/>
      <color indexed="9"/>
      <name val="Arial"/>
      <family val="2"/>
    </font>
    <font>
      <b/>
      <u val="single"/>
      <sz val="10"/>
      <color indexed="12"/>
      <name val="Arial"/>
      <family val="2"/>
    </font>
    <font>
      <b/>
      <sz val="10"/>
      <color indexed="12"/>
      <name val="Arial"/>
      <family val="2"/>
    </font>
    <font>
      <b/>
      <sz val="8"/>
      <color indexed="12"/>
      <name val="Arial"/>
      <family val="2"/>
    </font>
    <font>
      <b/>
      <sz val="9"/>
      <color indexed="12"/>
      <name val="Arial"/>
      <family val="2"/>
    </font>
    <font>
      <b/>
      <i/>
      <sz val="8"/>
      <name val="Arial"/>
      <family val="2"/>
    </font>
    <font>
      <b/>
      <i/>
      <sz val="6"/>
      <name val="Arial"/>
      <family val="2"/>
    </font>
    <font>
      <b/>
      <i/>
      <sz val="9"/>
      <name val="Arial"/>
      <family val="2"/>
    </font>
    <font>
      <sz val="10"/>
      <color indexed="8"/>
      <name val="Arial"/>
      <family val="2"/>
    </font>
    <font>
      <sz val="8"/>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8"/>
      <color indexed="53"/>
      <name val="Arial"/>
      <family val="2"/>
    </font>
    <font>
      <b/>
      <i/>
      <sz val="10"/>
      <color indexed="8"/>
      <name val="Times New Roman"/>
      <family val="1"/>
    </font>
    <font>
      <b/>
      <i/>
      <sz val="8"/>
      <color indexed="8"/>
      <name val="Arial"/>
      <family val="2"/>
    </font>
    <font>
      <b/>
      <sz val="8"/>
      <color indexed="8"/>
      <name val="Arial"/>
      <family val="2"/>
    </font>
    <font>
      <b/>
      <i/>
      <sz val="10"/>
      <color indexed="10"/>
      <name val="Arial"/>
      <family val="2"/>
    </font>
    <font>
      <b/>
      <u val="single"/>
      <sz val="8"/>
      <name val="Calibri"/>
      <family val="2"/>
    </font>
    <font>
      <b/>
      <sz val="8"/>
      <name val="Calibri"/>
      <family val="2"/>
    </font>
    <font>
      <sz val="8"/>
      <name val="Calibri"/>
      <family val="2"/>
    </font>
    <font>
      <i/>
      <sz val="8"/>
      <name val="Calibri"/>
      <family val="2"/>
    </font>
    <font>
      <i/>
      <sz val="8"/>
      <color indexed="9"/>
      <name val="Calibri"/>
      <family val="2"/>
    </font>
    <font>
      <b/>
      <strike/>
      <sz val="8"/>
      <color indexed="53"/>
      <name val="Arial"/>
      <family val="2"/>
    </font>
    <font>
      <sz val="8"/>
      <name val="Segoe UI"/>
      <family val="2"/>
    </font>
    <font>
      <b/>
      <sz val="9"/>
      <name val="Arial"/>
      <family val="2"/>
    </font>
    <font>
      <b/>
      <u val="single"/>
      <sz val="9"/>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color rgb="FFFF6600"/>
      <name val="Arial"/>
      <family val="2"/>
    </font>
    <font>
      <b/>
      <i/>
      <sz val="10"/>
      <color theme="1"/>
      <name val="Times New Roman"/>
      <family val="1"/>
    </font>
    <font>
      <b/>
      <i/>
      <sz val="8"/>
      <color theme="1"/>
      <name val="Arial"/>
      <family val="2"/>
    </font>
    <font>
      <b/>
      <sz val="8"/>
      <color theme="1"/>
      <name val="Arial"/>
      <family val="2"/>
    </font>
    <font>
      <b/>
      <i/>
      <sz val="10"/>
      <color rgb="FFFF0000"/>
      <name val="Arial"/>
      <family val="2"/>
    </font>
    <font>
      <i/>
      <sz val="8"/>
      <color theme="0"/>
      <name val="Calibri"/>
      <family val="2"/>
    </font>
    <font>
      <b/>
      <strike/>
      <sz val="8"/>
      <color rgb="FFFF66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40"/>
        <bgColor indexed="64"/>
      </patternFill>
    </fill>
    <fill>
      <patternFill patternType="solid">
        <fgColor indexed="44"/>
        <bgColor indexed="64"/>
      </patternFill>
    </fill>
    <fill>
      <patternFill patternType="solid">
        <fgColor indexed="42"/>
        <bgColor indexed="64"/>
      </patternFill>
    </fill>
    <fill>
      <patternFill patternType="solid">
        <fgColor rgb="FF00CCFF"/>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style="thin">
        <color indexed="8"/>
      </top>
      <bottom style="thin"/>
    </border>
    <border>
      <left/>
      <right/>
      <top/>
      <bottom style="thin">
        <color indexed="8"/>
      </bottom>
    </border>
    <border>
      <left style="medium"/>
      <right style="medium"/>
      <top style="medium"/>
      <bottom style="medium"/>
    </border>
    <border>
      <left style="thin"/>
      <right style="thin"/>
      <top style="thin"/>
      <bottom/>
    </border>
    <border>
      <left style="thin">
        <color indexed="55"/>
      </left>
      <right style="thin">
        <color indexed="55"/>
      </right>
      <top style="thin"/>
      <bottom style="thin">
        <color indexed="55"/>
      </bottom>
    </border>
    <border>
      <left style="thin"/>
      <right style="thin"/>
      <top/>
      <bottom style="thin"/>
    </border>
    <border>
      <left/>
      <right style="thin">
        <color indexed="55"/>
      </right>
      <top/>
      <bottom/>
    </border>
    <border>
      <left style="thin">
        <color indexed="55"/>
      </left>
      <right style="thin">
        <color indexed="55"/>
      </right>
      <top/>
      <bottom/>
    </border>
    <border>
      <left style="thin">
        <color indexed="55"/>
      </left>
      <right style="thin">
        <color indexed="55"/>
      </right>
      <top/>
      <bottom style="thin">
        <color indexed="55"/>
      </bottom>
    </border>
    <border>
      <left style="thin"/>
      <right style="thin"/>
      <top/>
      <bottom/>
    </border>
    <border>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right style="thin">
        <color indexed="55"/>
      </right>
      <top style="thin"/>
      <bottom style="thin">
        <color indexed="55"/>
      </bottom>
    </border>
    <border>
      <left style="thin">
        <color indexed="55"/>
      </left>
      <right style="thin"/>
      <top style="thin"/>
      <bottom style="thin">
        <color indexed="55"/>
      </bottom>
    </border>
    <border>
      <left style="medium"/>
      <right style="medium"/>
      <top style="medium"/>
      <bottom/>
    </border>
    <border>
      <left style="thin">
        <color indexed="55"/>
      </left>
      <right style="thin"/>
      <top style="thin">
        <color indexed="55"/>
      </top>
      <bottom style="thin">
        <color indexed="55"/>
      </bottom>
    </border>
    <border>
      <left style="thin">
        <color indexed="55"/>
      </left>
      <right style="thin">
        <color indexed="55"/>
      </right>
      <top/>
      <bottom style="thin"/>
    </border>
    <border>
      <left/>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right style="thin">
        <color indexed="55"/>
      </right>
      <top/>
      <bottom style="thin">
        <color indexed="55"/>
      </bottom>
    </border>
    <border>
      <left/>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color indexed="63"/>
      </righ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0" fillId="31" borderId="7" applyNumberFormat="0" applyFont="0" applyAlignment="0" applyProtection="0"/>
    <xf numFmtId="0" fontId="64" fillId="32" borderId="0" applyNumberFormat="0" applyBorder="0" applyAlignment="0" applyProtection="0"/>
    <xf numFmtId="9" fontId="0" fillId="0" borderId="0" applyFont="0" applyFill="0" applyBorder="0" applyAlignment="0" applyProtection="0"/>
    <xf numFmtId="0" fontId="53" fillId="0" borderId="0">
      <alignment/>
      <protection/>
    </xf>
    <xf numFmtId="0" fontId="0" fillId="0" borderId="0">
      <alignment/>
      <protection/>
    </xf>
    <xf numFmtId="0" fontId="7" fillId="0" borderId="0">
      <alignment/>
      <protection/>
    </xf>
    <xf numFmtId="0" fontId="21" fillId="0" borderId="0">
      <alignment/>
      <protection/>
    </xf>
    <xf numFmtId="0" fontId="7" fillId="0" borderId="0">
      <alignment/>
      <protection/>
    </xf>
    <xf numFmtId="0" fontId="21" fillId="0" borderId="0">
      <alignment/>
      <protection/>
    </xf>
    <xf numFmtId="0" fontId="8" fillId="0" borderId="0">
      <alignment/>
      <protection/>
    </xf>
    <xf numFmtId="0" fontId="65" fillId="0" borderId="0" applyNumberFormat="0" applyFill="0" applyBorder="0" applyAlignment="0" applyProtection="0"/>
    <xf numFmtId="0" fontId="66" fillId="0" borderId="8" applyNumberFormat="0" applyFill="0" applyAlignment="0" applyProtection="0"/>
    <xf numFmtId="0" fontId="67"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191">
    <xf numFmtId="0" fontId="0" fillId="0" borderId="0" xfId="0" applyAlignment="1">
      <alignment/>
    </xf>
    <xf numFmtId="0" fontId="0" fillId="0" borderId="0" xfId="60" applyFont="1" applyAlignment="1" applyProtection="1">
      <alignment vertical="center"/>
      <protection hidden="1" locked="0"/>
    </xf>
    <xf numFmtId="0" fontId="9" fillId="0" borderId="0" xfId="60" applyFont="1" applyAlignment="1" applyProtection="1">
      <alignment vertical="center"/>
      <protection hidden="1"/>
    </xf>
    <xf numFmtId="0" fontId="8" fillId="0" borderId="0" xfId="60" applyAlignment="1" applyProtection="1">
      <alignment vertical="center"/>
      <protection hidden="1"/>
    </xf>
    <xf numFmtId="0" fontId="8" fillId="0" borderId="0" xfId="60" applyAlignment="1" applyProtection="1">
      <alignment horizontal="center" vertical="center"/>
      <protection hidden="1"/>
    </xf>
    <xf numFmtId="0" fontId="6" fillId="33" borderId="10" xfId="60" applyFont="1" applyFill="1" applyBorder="1" applyAlignment="1" applyProtection="1">
      <alignment horizontal="center" vertical="center"/>
      <protection hidden="1"/>
    </xf>
    <xf numFmtId="0" fontId="6" fillId="33" borderId="10" xfId="60" applyFont="1" applyFill="1" applyBorder="1" applyAlignment="1" applyProtection="1">
      <alignment horizontal="left" vertical="center"/>
      <protection hidden="1"/>
    </xf>
    <xf numFmtId="0" fontId="6" fillId="34" borderId="10" xfId="60" applyFont="1" applyFill="1" applyBorder="1" applyAlignment="1" applyProtection="1">
      <alignment horizontal="left" vertical="center"/>
      <protection hidden="1"/>
    </xf>
    <xf numFmtId="0" fontId="0" fillId="34" borderId="0" xfId="60" applyFont="1" applyFill="1" applyAlignment="1" applyProtection="1">
      <alignment horizontal="left" vertical="center"/>
      <protection hidden="1"/>
    </xf>
    <xf numFmtId="0" fontId="0" fillId="0" borderId="0" xfId="60" applyFont="1" applyAlignment="1" applyProtection="1">
      <alignment horizontal="left" vertical="center"/>
      <protection hidden="1"/>
    </xf>
    <xf numFmtId="0" fontId="8" fillId="0" borderId="0" xfId="60" applyFont="1" applyAlignment="1" applyProtection="1">
      <alignment vertical="center"/>
      <protection hidden="1"/>
    </xf>
    <xf numFmtId="0" fontId="11" fillId="0" borderId="0" xfId="60" applyFont="1" applyAlignment="1" applyProtection="1">
      <alignment vertical="center"/>
      <protection hidden="1"/>
    </xf>
    <xf numFmtId="0" fontId="12" fillId="0" borderId="0" xfId="60" applyFont="1" applyAlignment="1" applyProtection="1">
      <alignment vertical="center"/>
      <protection hidden="1"/>
    </xf>
    <xf numFmtId="49" fontId="8" fillId="0" borderId="0" xfId="60" applyNumberFormat="1" applyAlignment="1" applyProtection="1">
      <alignment vertical="center"/>
      <protection hidden="1"/>
    </xf>
    <xf numFmtId="49" fontId="8" fillId="0" borderId="0" xfId="60" applyNumberFormat="1" applyAlignment="1" applyProtection="1">
      <alignment horizontal="center" vertical="center"/>
      <protection hidden="1"/>
    </xf>
    <xf numFmtId="0" fontId="0" fillId="34" borderId="0" xfId="60" applyFont="1" applyFill="1" applyAlignment="1" applyProtection="1">
      <alignment horizontal="left" vertical="center" wrapText="1"/>
      <protection hidden="1"/>
    </xf>
    <xf numFmtId="0" fontId="6" fillId="33" borderId="11" xfId="56" applyFont="1" applyFill="1" applyBorder="1" applyAlignment="1" applyProtection="1">
      <alignment horizontal="center" vertical="center" wrapText="1"/>
      <protection hidden="1"/>
    </xf>
    <xf numFmtId="0" fontId="6" fillId="33" borderId="10" xfId="60" applyFont="1" applyFill="1" applyBorder="1" applyAlignment="1" applyProtection="1">
      <alignment horizontal="center" vertical="center" wrapText="1"/>
      <protection hidden="1"/>
    </xf>
    <xf numFmtId="0" fontId="0" fillId="0" borderId="0" xfId="60" applyFont="1" applyAlignment="1" applyProtection="1">
      <alignment horizontal="center" vertical="center" wrapText="1"/>
      <protection hidden="1"/>
    </xf>
    <xf numFmtId="0" fontId="6" fillId="0" borderId="0" xfId="56" applyNumberFormat="1" applyFont="1" applyFill="1" applyBorder="1" applyAlignment="1" applyProtection="1">
      <alignment horizontal="left" vertical="center"/>
      <protection hidden="1"/>
    </xf>
    <xf numFmtId="0" fontId="0" fillId="0" borderId="0" xfId="60" applyFont="1" applyAlignment="1" applyProtection="1">
      <alignment vertical="center"/>
      <protection hidden="1"/>
    </xf>
    <xf numFmtId="0" fontId="6" fillId="0" borderId="0" xfId="56" applyFont="1" applyFill="1" applyBorder="1" applyAlignment="1" applyProtection="1">
      <alignment horizontal="left" vertical="center"/>
      <protection hidden="1"/>
    </xf>
    <xf numFmtId="49" fontId="6" fillId="0" borderId="0" xfId="56" applyNumberFormat="1" applyFont="1" applyFill="1" applyBorder="1" applyAlignment="1" applyProtection="1">
      <alignment horizontal="left" vertical="center"/>
      <protection hidden="1"/>
    </xf>
    <xf numFmtId="180" fontId="6" fillId="0" borderId="0" xfId="56" applyNumberFormat="1" applyFont="1" applyFill="1" applyBorder="1" applyAlignment="1" applyProtection="1">
      <alignment horizontal="left" vertical="center"/>
      <protection hidden="1"/>
    </xf>
    <xf numFmtId="0" fontId="6" fillId="0" borderId="0" xfId="56" applyNumberFormat="1" applyFont="1" applyFill="1" applyBorder="1" applyAlignment="1" applyProtection="1">
      <alignment horizontal="center" vertical="center"/>
      <protection hidden="1"/>
    </xf>
    <xf numFmtId="0" fontId="13" fillId="0" borderId="0" xfId="60" applyFont="1" applyAlignment="1" applyProtection="1">
      <alignment horizontal="center" vertical="center"/>
      <protection hidden="1"/>
    </xf>
    <xf numFmtId="0" fontId="10" fillId="0" borderId="0" xfId="0" applyFont="1" applyAlignment="1">
      <alignment vertical="center"/>
    </xf>
    <xf numFmtId="0" fontId="10" fillId="0" borderId="0" xfId="0" applyFont="1" applyAlignment="1" quotePrefix="1">
      <alignment vertical="center"/>
    </xf>
    <xf numFmtId="0" fontId="9" fillId="0" borderId="0" xfId="60" applyFont="1" applyAlignment="1" applyProtection="1">
      <alignment horizontal="center" vertical="center"/>
      <protection hidden="1"/>
    </xf>
    <xf numFmtId="0" fontId="15" fillId="0" borderId="0" xfId="60" applyFont="1" applyAlignment="1" applyProtection="1">
      <alignment horizontal="center" vertical="center" wrapText="1"/>
      <protection hidden="1"/>
    </xf>
    <xf numFmtId="0" fontId="15" fillId="0" borderId="12" xfId="60" applyFont="1" applyBorder="1" applyAlignment="1" applyProtection="1">
      <alignment horizontal="center" vertical="center" wrapText="1"/>
      <protection hidden="1"/>
    </xf>
    <xf numFmtId="0" fontId="9" fillId="0" borderId="0" xfId="60" applyFont="1" applyAlignment="1" applyProtection="1">
      <alignment horizontal="left" vertical="center"/>
      <protection hidden="1" locked="0"/>
    </xf>
    <xf numFmtId="0" fontId="16" fillId="0" borderId="0" xfId="60" applyFont="1" applyAlignment="1" applyProtection="1">
      <alignment horizontal="right" vertical="center"/>
      <protection hidden="1"/>
    </xf>
    <xf numFmtId="0" fontId="17" fillId="0" borderId="12" xfId="60" applyFont="1" applyBorder="1" applyAlignment="1" applyProtection="1">
      <alignment horizontal="left" vertical="center"/>
      <protection hidden="1" locked="0"/>
    </xf>
    <xf numFmtId="0" fontId="0" fillId="0" borderId="0" xfId="60" applyFont="1" applyAlignment="1" applyProtection="1">
      <alignment vertical="center" wrapText="1"/>
      <protection hidden="1" locked="0"/>
    </xf>
    <xf numFmtId="0" fontId="3" fillId="0" borderId="0" xfId="0" applyFont="1" applyFill="1" applyAlignment="1" applyProtection="1">
      <alignmen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center" wrapText="1"/>
      <protection hidden="1"/>
    </xf>
    <xf numFmtId="0" fontId="4" fillId="0" borderId="13" xfId="0" applyFont="1" applyFill="1" applyBorder="1" applyAlignment="1" applyProtection="1">
      <alignment vertical="center" wrapText="1"/>
      <protection hidden="1"/>
    </xf>
    <xf numFmtId="0" fontId="4" fillId="0" borderId="14" xfId="0" applyFont="1" applyFill="1" applyBorder="1" applyAlignment="1" applyProtection="1">
      <alignment horizontal="left" vertical="center" wrapText="1"/>
      <protection hidden="1"/>
    </xf>
    <xf numFmtId="0" fontId="6" fillId="0" borderId="15" xfId="0" applyFont="1" applyFill="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0" fillId="0" borderId="0" xfId="0" applyFont="1" applyFill="1" applyAlignment="1" applyProtection="1">
      <alignment vertical="center" wrapText="1"/>
      <protection hidden="1"/>
    </xf>
    <xf numFmtId="0" fontId="0" fillId="0" borderId="17" xfId="0" applyFont="1" applyFill="1" applyBorder="1" applyAlignment="1" applyProtection="1" quotePrefix="1">
      <alignment vertical="center"/>
      <protection hidden="1"/>
    </xf>
    <xf numFmtId="0" fontId="0" fillId="0" borderId="18" xfId="0" applyFont="1" applyFill="1" applyBorder="1" applyAlignment="1" applyProtection="1" quotePrefix="1">
      <alignment vertical="center"/>
      <protection hidden="1"/>
    </xf>
    <xf numFmtId="0" fontId="0" fillId="0" borderId="18" xfId="0" applyFill="1" applyBorder="1" applyAlignment="1" applyProtection="1">
      <alignment vertical="center"/>
      <protection hidden="1"/>
    </xf>
    <xf numFmtId="0" fontId="0" fillId="0" borderId="19" xfId="0" applyFill="1" applyBorder="1" applyAlignment="1" applyProtection="1" quotePrefix="1">
      <alignment vertical="center"/>
      <protection hidden="1"/>
    </xf>
    <xf numFmtId="0" fontId="0" fillId="0" borderId="19" xfId="0" applyFill="1" applyBorder="1" applyAlignment="1" applyProtection="1">
      <alignment vertical="center"/>
      <protection hidden="1"/>
    </xf>
    <xf numFmtId="0" fontId="6" fillId="0" borderId="19"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0" borderId="20" xfId="0" applyFont="1" applyFill="1" applyBorder="1" applyAlignment="1" applyProtection="1">
      <alignment horizontal="left" vertical="center"/>
      <protection hidden="1"/>
    </xf>
    <xf numFmtId="0" fontId="0" fillId="0" borderId="21" xfId="0" applyFont="1" applyFill="1" applyBorder="1" applyAlignment="1" applyProtection="1" quotePrefix="1">
      <alignment vertical="center"/>
      <protection hidden="1"/>
    </xf>
    <xf numFmtId="0" fontId="0" fillId="0" borderId="22" xfId="0" applyFont="1" applyFill="1" applyBorder="1" applyAlignment="1" applyProtection="1" quotePrefix="1">
      <alignment vertical="center"/>
      <protection hidden="1"/>
    </xf>
    <xf numFmtId="0" fontId="0" fillId="0" borderId="22" xfId="0"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0" borderId="22" xfId="0" applyFill="1" applyBorder="1" applyAlignment="1" applyProtection="1" quotePrefix="1">
      <alignment vertical="center"/>
      <protection hidden="1"/>
    </xf>
    <xf numFmtId="0" fontId="6" fillId="0" borderId="22" xfId="0" applyFont="1" applyFill="1" applyBorder="1" applyAlignment="1" applyProtection="1">
      <alignment vertical="center"/>
      <protection hidden="1"/>
    </xf>
    <xf numFmtId="0" fontId="4" fillId="0" borderId="20" xfId="0" applyFont="1" applyFill="1" applyBorder="1" applyAlignment="1" applyProtection="1">
      <alignment horizontal="left" vertical="center" wrapText="1"/>
      <protection hidden="1"/>
    </xf>
    <xf numFmtId="0" fontId="0" fillId="35" borderId="0" xfId="0" applyFill="1" applyAlignment="1" applyProtection="1">
      <alignment vertical="center"/>
      <protection hidden="1"/>
    </xf>
    <xf numFmtId="0" fontId="0" fillId="0" borderId="23" xfId="0" applyFill="1" applyBorder="1" applyAlignment="1" applyProtection="1" quotePrefix="1">
      <alignment vertical="center"/>
      <protection hidden="1"/>
    </xf>
    <xf numFmtId="0" fontId="0" fillId="0" borderId="15" xfId="0" applyFill="1" applyBorder="1" applyAlignment="1" applyProtection="1" quotePrefix="1">
      <alignment vertical="center"/>
      <protection hidden="1"/>
    </xf>
    <xf numFmtId="0" fontId="0" fillId="0" borderId="15" xfId="0"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24" xfId="0" applyFill="1" applyBorder="1" applyAlignment="1" applyProtection="1">
      <alignment vertical="center"/>
      <protection hidden="1"/>
    </xf>
    <xf numFmtId="0" fontId="0" fillId="0" borderId="15" xfId="0" applyFont="1" applyFill="1" applyBorder="1" applyAlignment="1" applyProtection="1" quotePrefix="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left" vertical="center"/>
      <protection hidden="1"/>
    </xf>
    <xf numFmtId="0" fontId="0" fillId="0" borderId="0" xfId="0" applyAlignment="1" applyProtection="1">
      <alignment vertical="center"/>
      <protection hidden="1"/>
    </xf>
    <xf numFmtId="0" fontId="3" fillId="0" borderId="0" xfId="0" applyFont="1" applyAlignment="1" applyProtection="1">
      <alignment horizontal="right" vertical="center"/>
      <protection hidden="1"/>
    </xf>
    <xf numFmtId="0" fontId="5"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0" xfId="0" applyFont="1" applyFill="1" applyAlignment="1" applyProtection="1">
      <alignment horizontal="left" vertical="center" wrapText="1"/>
      <protection hidden="1"/>
    </xf>
    <xf numFmtId="0" fontId="0" fillId="0" borderId="0" xfId="0" applyAlignment="1" applyProtection="1">
      <alignment vertical="center" wrapText="1"/>
      <protection hidden="1"/>
    </xf>
    <xf numFmtId="0" fontId="0" fillId="0" borderId="21" xfId="0" applyFill="1" applyBorder="1" applyAlignment="1" applyProtection="1" quotePrefix="1">
      <alignment vertical="center"/>
      <protection hidden="1"/>
    </xf>
    <xf numFmtId="0" fontId="6" fillId="0" borderId="21" xfId="0" applyFont="1" applyFill="1" applyBorder="1" applyAlignment="1" applyProtection="1" quotePrefix="1">
      <alignment vertical="center"/>
      <protection hidden="1"/>
    </xf>
    <xf numFmtId="0" fontId="6" fillId="0" borderId="22" xfId="0" applyFont="1" applyFill="1" applyBorder="1" applyAlignment="1" applyProtection="1" quotePrefix="1">
      <alignment vertical="center"/>
      <protection hidden="1"/>
    </xf>
    <xf numFmtId="0" fontId="6" fillId="0" borderId="22" xfId="0" applyFont="1" applyFill="1" applyBorder="1" applyAlignment="1" applyProtection="1">
      <alignment vertical="center"/>
      <protection hidden="1"/>
    </xf>
    <xf numFmtId="0" fontId="15" fillId="0" borderId="0" xfId="60" applyFont="1" applyAlignment="1" applyProtection="1">
      <alignment vertical="center"/>
      <protection hidden="1"/>
    </xf>
    <xf numFmtId="49" fontId="0" fillId="34" borderId="0" xfId="60" applyNumberFormat="1"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0" fillId="0" borderId="22" xfId="0" applyFont="1" applyFill="1" applyBorder="1" applyAlignment="1" applyProtection="1">
      <alignment vertical="center"/>
      <protection hidden="1"/>
    </xf>
    <xf numFmtId="0" fontId="4" fillId="0" borderId="13" xfId="0" applyFont="1" applyFill="1" applyBorder="1" applyAlignment="1" applyProtection="1">
      <alignment horizontal="center" vertical="center" wrapText="1"/>
      <protection hidden="1"/>
    </xf>
    <xf numFmtId="181" fontId="9" fillId="0" borderId="0" xfId="0" applyNumberFormat="1" applyFont="1" applyAlignment="1" applyProtection="1">
      <alignment horizontal="center" vertical="center"/>
      <protection hidden="1"/>
    </xf>
    <xf numFmtId="181" fontId="9" fillId="0" borderId="0" xfId="0" applyNumberFormat="1" applyFont="1" applyFill="1" applyAlignment="1" applyProtection="1">
      <alignment horizontal="center" vertical="center"/>
      <protection hidden="1"/>
    </xf>
    <xf numFmtId="0" fontId="4" fillId="0" borderId="25" xfId="0" applyFont="1" applyFill="1" applyBorder="1" applyAlignment="1" applyProtection="1">
      <alignment vertical="center" wrapText="1"/>
      <protection hidden="1"/>
    </xf>
    <xf numFmtId="0" fontId="0" fillId="0" borderId="26" xfId="0" applyFill="1" applyBorder="1" applyAlignment="1" applyProtection="1">
      <alignment vertical="center"/>
      <protection hidden="1"/>
    </xf>
    <xf numFmtId="0" fontId="6" fillId="0" borderId="27" xfId="0" applyFont="1" applyFill="1" applyBorder="1" applyAlignment="1" applyProtection="1">
      <alignment vertical="center"/>
      <protection hidden="1"/>
    </xf>
    <xf numFmtId="0" fontId="6" fillId="0" borderId="26" xfId="0" applyFont="1" applyFill="1" applyBorder="1" applyAlignment="1" applyProtection="1">
      <alignment vertical="center"/>
      <protection hidden="1"/>
    </xf>
    <xf numFmtId="0" fontId="6" fillId="0" borderId="28" xfId="0" applyFont="1" applyFill="1" applyBorder="1" applyAlignment="1" applyProtection="1" quotePrefix="1">
      <alignment vertical="center"/>
      <protection hidden="1"/>
    </xf>
    <xf numFmtId="0" fontId="6" fillId="0" borderId="29" xfId="0" applyFont="1" applyFill="1" applyBorder="1" applyAlignment="1" applyProtection="1" quotePrefix="1">
      <alignment vertical="center"/>
      <protection hidden="1"/>
    </xf>
    <xf numFmtId="0" fontId="6" fillId="0" borderId="29" xfId="0" applyFont="1" applyFill="1" applyBorder="1" applyAlignment="1" applyProtection="1">
      <alignment vertical="center"/>
      <protection hidden="1"/>
    </xf>
    <xf numFmtId="0" fontId="6" fillId="0" borderId="30" xfId="0" applyFont="1" applyFill="1" applyBorder="1" applyAlignment="1" applyProtection="1">
      <alignment vertical="center"/>
      <protection hidden="1"/>
    </xf>
    <xf numFmtId="0" fontId="6" fillId="0" borderId="23" xfId="0" applyFont="1" applyFill="1" applyBorder="1" applyAlignment="1" applyProtection="1" quotePrefix="1">
      <alignment vertical="center"/>
      <protection hidden="1"/>
    </xf>
    <xf numFmtId="0" fontId="6" fillId="0" borderId="15" xfId="0" applyFont="1" applyFill="1" applyBorder="1" applyAlignment="1" applyProtection="1" quotePrefix="1">
      <alignment vertical="center"/>
      <protection hidden="1"/>
    </xf>
    <xf numFmtId="0" fontId="6" fillId="0" borderId="15" xfId="0" applyFont="1" applyFill="1" applyBorder="1" applyAlignment="1" applyProtection="1">
      <alignment vertical="center"/>
      <protection hidden="1"/>
    </xf>
    <xf numFmtId="0" fontId="6" fillId="0" borderId="24" xfId="0" applyFont="1" applyFill="1" applyBorder="1" applyAlignment="1" applyProtection="1">
      <alignment vertical="center"/>
      <protection hidden="1"/>
    </xf>
    <xf numFmtId="0" fontId="0" fillId="0" borderId="23" xfId="0" applyFont="1" applyFill="1" applyBorder="1" applyAlignment="1" applyProtection="1" quotePrefix="1">
      <alignment vertical="center"/>
      <protection hidden="1"/>
    </xf>
    <xf numFmtId="0" fontId="0" fillId="0" borderId="15" xfId="0" applyFont="1" applyFill="1" applyBorder="1" applyAlignment="1" applyProtection="1">
      <alignment vertical="center"/>
      <protection hidden="1"/>
    </xf>
    <xf numFmtId="0" fontId="0" fillId="0" borderId="26" xfId="0" applyFont="1" applyFill="1" applyBorder="1" applyAlignment="1" applyProtection="1">
      <alignment vertical="center" wrapText="1"/>
      <protection hidden="1"/>
    </xf>
    <xf numFmtId="0" fontId="0" fillId="0" borderId="20" xfId="0" applyFont="1" applyFill="1" applyBorder="1" applyAlignment="1" applyProtection="1">
      <alignment horizontal="left" vertical="center" wrapText="1"/>
      <protection hidden="1"/>
    </xf>
    <xf numFmtId="0" fontId="4" fillId="0" borderId="25" xfId="0" applyFont="1" applyFill="1" applyBorder="1" applyAlignment="1" applyProtection="1">
      <alignment vertical="center"/>
      <protection hidden="1"/>
    </xf>
    <xf numFmtId="0" fontId="0" fillId="34" borderId="0" xfId="60" applyFont="1" applyFill="1" applyAlignment="1" applyProtection="1">
      <alignment horizontal="center" vertical="center"/>
      <protection hidden="1"/>
    </xf>
    <xf numFmtId="0" fontId="0" fillId="0" borderId="0" xfId="0" applyAlignment="1">
      <alignment vertical="center"/>
    </xf>
    <xf numFmtId="0" fontId="9" fillId="0" borderId="0" xfId="0" applyFont="1" applyAlignment="1">
      <alignment horizontal="center" vertical="center"/>
    </xf>
    <xf numFmtId="181" fontId="9" fillId="36" borderId="22" xfId="0" applyNumberFormat="1" applyFont="1" applyFill="1" applyBorder="1" applyAlignment="1">
      <alignment vertical="center"/>
    </xf>
    <xf numFmtId="181" fontId="0" fillId="36" borderId="22" xfId="0" applyNumberFormat="1" applyFont="1" applyFill="1" applyBorder="1" applyAlignment="1">
      <alignment vertical="center"/>
    </xf>
    <xf numFmtId="49" fontId="9" fillId="0" borderId="0" xfId="0" applyNumberFormat="1" applyFont="1" applyAlignment="1">
      <alignment vertical="center"/>
    </xf>
    <xf numFmtId="0" fontId="19" fillId="0" borderId="0" xfId="0" applyFont="1" applyAlignment="1">
      <alignment vertical="center" wrapText="1"/>
    </xf>
    <xf numFmtId="181" fontId="9" fillId="36" borderId="0" xfId="0" applyNumberFormat="1" applyFont="1" applyFill="1" applyBorder="1" applyAlignment="1">
      <alignment vertical="center"/>
    </xf>
    <xf numFmtId="0" fontId="18" fillId="0" borderId="0" xfId="0" applyFont="1" applyAlignment="1">
      <alignment horizontal="right" vertical="center"/>
    </xf>
    <xf numFmtId="0" fontId="18" fillId="0" borderId="0" xfId="0" applyFont="1" applyAlignment="1">
      <alignment horizontal="center" vertical="center"/>
    </xf>
    <xf numFmtId="0" fontId="4" fillId="35" borderId="0" xfId="0" applyFont="1" applyFill="1" applyAlignment="1">
      <alignment vertical="center"/>
    </xf>
    <xf numFmtId="0" fontId="9" fillId="0" borderId="0" xfId="0" applyFont="1" applyAlignment="1">
      <alignment horizontal="right" vertical="center"/>
    </xf>
    <xf numFmtId="0" fontId="0" fillId="0" borderId="31" xfId="0" applyBorder="1" applyAlignment="1" applyProtection="1" quotePrefix="1">
      <alignment vertical="center" wrapText="1"/>
      <protection hidden="1"/>
    </xf>
    <xf numFmtId="0" fontId="6" fillId="34" borderId="10" xfId="60" applyFont="1" applyFill="1" applyBorder="1" applyAlignment="1" applyProtection="1">
      <alignment horizontal="center" vertical="center"/>
      <protection hidden="1"/>
    </xf>
    <xf numFmtId="0" fontId="6" fillId="34" borderId="10" xfId="60" applyFont="1" applyFill="1" applyBorder="1" applyAlignment="1" applyProtection="1">
      <alignment horizontal="center" vertical="center" wrapText="1"/>
      <protection hidden="1"/>
    </xf>
    <xf numFmtId="0" fontId="0" fillId="0" borderId="0" xfId="60" applyFont="1" applyFill="1" applyBorder="1" applyAlignment="1" applyProtection="1">
      <alignment vertical="center" wrapText="1"/>
      <protection hidden="1" locked="0"/>
    </xf>
    <xf numFmtId="0" fontId="0" fillId="34" borderId="0" xfId="60" applyFont="1" applyFill="1" applyBorder="1" applyAlignment="1" applyProtection="1">
      <alignment vertical="center" wrapText="1"/>
      <protection hidden="1"/>
    </xf>
    <xf numFmtId="0" fontId="0" fillId="34" borderId="0" xfId="60" applyFont="1" applyFill="1" applyAlignment="1" applyProtection="1">
      <alignment vertical="center" wrapText="1"/>
      <protection hidden="1"/>
    </xf>
    <xf numFmtId="0" fontId="6" fillId="37" borderId="0" xfId="56" applyNumberFormat="1" applyFont="1" applyFill="1" applyBorder="1" applyAlignment="1" applyProtection="1">
      <alignment horizontal="left" vertical="center" wrapText="1"/>
      <protection hidden="1"/>
    </xf>
    <xf numFmtId="0" fontId="0" fillId="0" borderId="15" xfId="0" applyFont="1" applyFill="1" applyBorder="1" applyAlignment="1" applyProtection="1">
      <alignment vertical="center"/>
      <protection hidden="1"/>
    </xf>
    <xf numFmtId="0" fontId="0" fillId="0" borderId="21" xfId="0" applyFont="1" applyFill="1" applyBorder="1" applyAlignment="1" applyProtection="1" quotePrefix="1">
      <alignment vertical="center"/>
      <protection hidden="1"/>
    </xf>
    <xf numFmtId="0" fontId="0" fillId="0" borderId="22" xfId="0" applyFont="1" applyFill="1" applyBorder="1" applyAlignment="1" applyProtection="1" quotePrefix="1">
      <alignment vertical="center"/>
      <protection hidden="1"/>
    </xf>
    <xf numFmtId="0" fontId="0" fillId="0" borderId="22"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0" borderId="26" xfId="0" applyFont="1" applyFill="1" applyBorder="1" applyAlignment="1" applyProtection="1">
      <alignment vertical="center" wrapText="1"/>
      <protection hidden="1"/>
    </xf>
    <xf numFmtId="0" fontId="0" fillId="0" borderId="19" xfId="0" applyFont="1" applyFill="1" applyBorder="1" applyAlignment="1" applyProtection="1" quotePrefix="1">
      <alignment vertical="center"/>
      <protection hidden="1"/>
    </xf>
    <xf numFmtId="0" fontId="0" fillId="0" borderId="18" xfId="0" applyFont="1" applyFill="1" applyBorder="1" applyAlignment="1" applyProtection="1">
      <alignment vertical="center"/>
      <protection hidden="1"/>
    </xf>
    <xf numFmtId="0" fontId="70" fillId="38" borderId="0" xfId="0" applyFont="1" applyFill="1" applyAlignment="1" applyProtection="1">
      <alignment vertical="center"/>
      <protection hidden="1"/>
    </xf>
    <xf numFmtId="0" fontId="0" fillId="0" borderId="18" xfId="0" applyFill="1" applyBorder="1" applyAlignment="1" applyProtection="1">
      <alignment horizontal="right" vertical="center"/>
      <protection hidden="1"/>
    </xf>
    <xf numFmtId="0" fontId="0" fillId="0" borderId="22" xfId="0" applyFill="1" applyBorder="1" applyAlignment="1" applyProtection="1">
      <alignment horizontal="right" vertical="center"/>
      <protection hidden="1"/>
    </xf>
    <xf numFmtId="0" fontId="0" fillId="0" borderId="22" xfId="0" applyFont="1" applyFill="1" applyBorder="1" applyAlignment="1" applyProtection="1">
      <alignment horizontal="right" vertical="center"/>
      <protection hidden="1"/>
    </xf>
    <xf numFmtId="0" fontId="71" fillId="39" borderId="10" xfId="0" applyFont="1" applyFill="1" applyBorder="1" applyAlignment="1" applyProtection="1">
      <alignment horizontal="center" vertical="center" wrapText="1"/>
      <protection hidden="1"/>
    </xf>
    <xf numFmtId="0" fontId="72" fillId="39" borderId="10" xfId="0" applyFont="1" applyFill="1" applyBorder="1" applyAlignment="1" applyProtection="1">
      <alignment horizontal="left" vertical="center" wrapText="1"/>
      <protection hidden="1"/>
    </xf>
    <xf numFmtId="0" fontId="73" fillId="39" borderId="32" xfId="0" applyFont="1" applyFill="1" applyBorder="1" applyAlignment="1" applyProtection="1" quotePrefix="1">
      <alignment vertical="center"/>
      <protection hidden="1"/>
    </xf>
    <xf numFmtId="0" fontId="73" fillId="39" borderId="33" xfId="0" applyFont="1" applyFill="1" applyBorder="1" applyAlignment="1" applyProtection="1" quotePrefix="1">
      <alignment vertical="center"/>
      <protection hidden="1"/>
    </xf>
    <xf numFmtId="0" fontId="73" fillId="39" borderId="33" xfId="0" applyFont="1" applyFill="1" applyBorder="1" applyAlignment="1" applyProtection="1">
      <alignment vertical="center"/>
      <protection hidden="1"/>
    </xf>
    <xf numFmtId="0" fontId="73" fillId="39" borderId="34" xfId="0" applyFont="1" applyFill="1" applyBorder="1" applyAlignment="1" applyProtection="1">
      <alignment vertical="center"/>
      <protection hidden="1"/>
    </xf>
    <xf numFmtId="0" fontId="70" fillId="38" borderId="22" xfId="0" applyFont="1" applyFill="1" applyBorder="1" applyAlignment="1" applyProtection="1">
      <alignment vertical="center"/>
      <protection hidden="1"/>
    </xf>
    <xf numFmtId="0" fontId="74" fillId="40" borderId="25" xfId="0" applyFont="1" applyFill="1" applyBorder="1" applyAlignment="1" applyProtection="1">
      <alignment horizontal="center" vertical="center" wrapText="1"/>
      <protection hidden="1"/>
    </xf>
    <xf numFmtId="0" fontId="10" fillId="0" borderId="0" xfId="0" applyFont="1" applyFill="1" applyAlignment="1" applyProtection="1">
      <alignment vertical="center"/>
      <protection hidden="1"/>
    </xf>
    <xf numFmtId="0" fontId="0" fillId="0" borderId="0" xfId="0" applyAlignment="1">
      <alignment horizontal="center" vertical="center"/>
    </xf>
    <xf numFmtId="0" fontId="0" fillId="0" borderId="0" xfId="60" applyFont="1" applyAlignment="1" applyProtection="1">
      <alignment horizontal="center" vertical="center"/>
      <protection hidden="1"/>
    </xf>
    <xf numFmtId="0" fontId="0" fillId="0" borderId="0" xfId="60" applyFont="1" applyAlignment="1" applyProtection="1">
      <alignment horizontal="center" vertical="center"/>
      <protection hidden="1"/>
    </xf>
    <xf numFmtId="0" fontId="44" fillId="0" borderId="0" xfId="0" applyFont="1" applyAlignment="1" applyProtection="1">
      <alignment vertical="center"/>
      <protection hidden="1"/>
    </xf>
    <xf numFmtId="0" fontId="45" fillId="0" borderId="0" xfId="0" applyFont="1" applyAlignment="1" applyProtection="1">
      <alignment vertical="center"/>
      <protection hidden="1"/>
    </xf>
    <xf numFmtId="0" fontId="46" fillId="0" borderId="0" xfId="0" applyFont="1" applyAlignment="1" applyProtection="1">
      <alignment vertical="center"/>
      <protection hidden="1"/>
    </xf>
    <xf numFmtId="0" fontId="46" fillId="0" borderId="0" xfId="0" applyFont="1" applyAlignment="1" applyProtection="1">
      <alignment horizontal="left" vertical="center"/>
      <protection hidden="1"/>
    </xf>
    <xf numFmtId="0" fontId="22" fillId="0" borderId="35" xfId="57" applyFont="1" applyFill="1" applyBorder="1" applyAlignment="1">
      <alignment vertical="center"/>
      <protection/>
    </xf>
    <xf numFmtId="49" fontId="22" fillId="0" borderId="35" xfId="58" applyNumberFormat="1" applyFont="1" applyFill="1" applyBorder="1" applyAlignment="1" applyProtection="1">
      <alignment horizontal="right" vertical="center"/>
      <protection hidden="1"/>
    </xf>
    <xf numFmtId="49" fontId="46" fillId="0" borderId="0" xfId="0" applyNumberFormat="1" applyFont="1" applyAlignment="1" applyProtection="1">
      <alignment horizontal="right" vertical="center"/>
      <protection hidden="1"/>
    </xf>
    <xf numFmtId="0" fontId="22" fillId="0" borderId="35" xfId="58" applyFont="1" applyFill="1" applyBorder="1" applyAlignment="1" applyProtection="1">
      <alignment horizontal="left" vertical="center"/>
      <protection hidden="1"/>
    </xf>
    <xf numFmtId="0" fontId="47" fillId="0" borderId="0" xfId="0" applyFont="1" applyAlignment="1" applyProtection="1">
      <alignment vertical="center"/>
      <protection hidden="1"/>
    </xf>
    <xf numFmtId="0" fontId="75" fillId="0" borderId="0" xfId="0" applyFont="1" applyAlignment="1" applyProtection="1">
      <alignment vertical="center"/>
      <protection hidden="1"/>
    </xf>
    <xf numFmtId="0" fontId="22" fillId="33" borderId="36" xfId="58" applyFont="1" applyFill="1" applyBorder="1" applyAlignment="1" applyProtection="1">
      <alignment horizontal="center" vertical="center"/>
      <protection hidden="1"/>
    </xf>
    <xf numFmtId="0" fontId="0" fillId="0" borderId="19" xfId="0" applyFont="1" applyFill="1" applyBorder="1" applyAlignment="1" applyProtection="1">
      <alignment vertical="center" wrapText="1"/>
      <protection hidden="1"/>
    </xf>
    <xf numFmtId="0" fontId="0" fillId="0" borderId="19" xfId="0" applyFont="1" applyFill="1" applyBorder="1" applyAlignment="1" applyProtection="1">
      <alignment vertical="center" wrapText="1"/>
      <protection hidden="1"/>
    </xf>
    <xf numFmtId="0" fontId="0" fillId="0" borderId="18" xfId="0" applyFont="1" applyFill="1" applyBorder="1" applyAlignment="1" applyProtection="1">
      <alignment vertical="center" wrapText="1"/>
      <protection hidden="1"/>
    </xf>
    <xf numFmtId="0" fontId="0" fillId="0" borderId="22" xfId="0" applyFont="1" applyFill="1" applyBorder="1" applyAlignment="1" applyProtection="1">
      <alignment vertical="center" wrapText="1"/>
      <protection hidden="1"/>
    </xf>
    <xf numFmtId="0" fontId="0" fillId="0" borderId="24" xfId="0" applyFont="1" applyFill="1" applyBorder="1" applyAlignment="1" applyProtection="1">
      <alignment vertical="center" wrapText="1"/>
      <protection hidden="1"/>
    </xf>
    <xf numFmtId="0" fontId="0" fillId="0" borderId="19" xfId="0" applyFont="1" applyFill="1" applyBorder="1" applyAlignment="1" applyProtection="1" quotePrefix="1">
      <alignment horizontal="left" vertical="center"/>
      <protection hidden="1"/>
    </xf>
    <xf numFmtId="0" fontId="0" fillId="0" borderId="22" xfId="0" applyFont="1" applyFill="1" applyBorder="1" applyAlignment="1" applyProtection="1">
      <alignment horizontal="left" vertical="center"/>
      <protection hidden="1"/>
    </xf>
    <xf numFmtId="0" fontId="76" fillId="38" borderId="21" xfId="0" applyFont="1" applyFill="1" applyBorder="1" applyAlignment="1" applyProtection="1" quotePrefix="1">
      <alignment vertical="center"/>
      <protection hidden="1"/>
    </xf>
    <xf numFmtId="0" fontId="76" fillId="38" borderId="22" xfId="0" applyFont="1" applyFill="1" applyBorder="1" applyAlignment="1" applyProtection="1" quotePrefix="1">
      <alignment vertical="center"/>
      <protection hidden="1"/>
    </xf>
    <xf numFmtId="0" fontId="76" fillId="38" borderId="22" xfId="0" applyFont="1" applyFill="1" applyBorder="1" applyAlignment="1" applyProtection="1">
      <alignment vertical="center"/>
      <protection hidden="1"/>
    </xf>
    <xf numFmtId="0" fontId="76" fillId="38" borderId="22" xfId="58" applyFont="1" applyFill="1" applyBorder="1" applyAlignment="1" applyProtection="1">
      <alignment horizontal="right" vertical="center"/>
      <protection hidden="1"/>
    </xf>
    <xf numFmtId="0" fontId="76" fillId="38" borderId="26" xfId="0" applyFont="1" applyFill="1" applyBorder="1" applyAlignment="1" applyProtection="1">
      <alignment vertical="center" wrapText="1"/>
      <protection hidden="1"/>
    </xf>
    <xf numFmtId="0" fontId="4" fillId="0" borderId="0" xfId="0" applyFont="1" applyFill="1" applyBorder="1" applyAlignment="1" applyProtection="1">
      <alignment horizontal="left" vertical="center" wrapText="1"/>
      <protection hidden="1"/>
    </xf>
    <xf numFmtId="0" fontId="22" fillId="41" borderId="36" xfId="59" applyFont="1" applyFill="1" applyBorder="1" applyAlignment="1">
      <alignment horizontal="center" vertical="center"/>
      <protection/>
    </xf>
    <xf numFmtId="0" fontId="22" fillId="0" borderId="35" xfId="59" applyFont="1" applyFill="1" applyBorder="1" applyAlignment="1">
      <alignment horizontal="right" vertical="center"/>
      <protection/>
    </xf>
    <xf numFmtId="0" fontId="22" fillId="0" borderId="35" xfId="59" applyFont="1" applyFill="1" applyBorder="1" applyAlignment="1">
      <alignment vertical="center"/>
      <protection/>
    </xf>
    <xf numFmtId="0" fontId="46" fillId="12" borderId="0" xfId="0" applyFont="1" applyFill="1" applyAlignment="1" applyProtection="1">
      <alignment vertical="center"/>
      <protection hidden="1"/>
    </xf>
    <xf numFmtId="0" fontId="22" fillId="12" borderId="35" xfId="59" applyFont="1" applyFill="1" applyBorder="1" applyAlignment="1">
      <alignment vertical="center"/>
      <protection/>
    </xf>
    <xf numFmtId="0" fontId="0" fillId="0" borderId="28" xfId="0" applyFont="1" applyFill="1" applyBorder="1" applyAlignment="1" applyProtection="1" quotePrefix="1">
      <alignment vertical="center"/>
      <protection hidden="1"/>
    </xf>
    <xf numFmtId="0" fontId="0" fillId="0" borderId="29" xfId="0" applyFont="1" applyFill="1" applyBorder="1" applyAlignment="1" applyProtection="1" quotePrefix="1">
      <alignment vertical="center"/>
      <protection hidden="1"/>
    </xf>
    <xf numFmtId="0" fontId="0" fillId="0" borderId="29" xfId="0" applyFill="1" applyBorder="1" applyAlignment="1" applyProtection="1">
      <alignment vertical="center"/>
      <protection hidden="1"/>
    </xf>
    <xf numFmtId="0" fontId="0" fillId="0" borderId="29" xfId="0" applyFont="1" applyFill="1" applyBorder="1" applyAlignment="1" applyProtection="1">
      <alignment vertical="center"/>
      <protection hidden="1"/>
    </xf>
    <xf numFmtId="0" fontId="0" fillId="0" borderId="29" xfId="0" applyFill="1" applyBorder="1" applyAlignment="1" applyProtection="1" quotePrefix="1">
      <alignment vertical="center"/>
      <protection hidden="1"/>
    </xf>
    <xf numFmtId="0" fontId="0" fillId="0" borderId="29" xfId="0" applyFont="1" applyFill="1" applyBorder="1" applyAlignment="1" applyProtection="1">
      <alignment vertical="center"/>
      <protection hidden="1"/>
    </xf>
    <xf numFmtId="0" fontId="6" fillId="0" borderId="29" xfId="0" applyFont="1" applyFill="1" applyBorder="1" applyAlignment="1" applyProtection="1">
      <alignment vertical="center"/>
      <protection hidden="1"/>
    </xf>
    <xf numFmtId="0" fontId="0" fillId="0" borderId="30" xfId="0" applyFont="1" applyFill="1" applyBorder="1" applyAlignment="1" applyProtection="1">
      <alignment vertical="center" wrapText="1"/>
      <protection hidden="1"/>
    </xf>
    <xf numFmtId="0" fontId="10" fillId="33" borderId="10" xfId="60" applyFont="1" applyFill="1" applyBorder="1" applyAlignment="1" applyProtection="1">
      <alignment horizontal="center" vertical="center"/>
      <protection hidden="1"/>
    </xf>
    <xf numFmtId="49" fontId="10" fillId="33" borderId="10" xfId="60" applyNumberFormat="1" applyFont="1" applyFill="1" applyBorder="1" applyAlignment="1" applyProtection="1">
      <alignment horizontal="center" vertical="center"/>
      <protection hidden="1" locked="0"/>
    </xf>
    <xf numFmtId="49" fontId="9" fillId="33" borderId="10" xfId="60" applyNumberFormat="1" applyFont="1" applyFill="1" applyBorder="1" applyAlignment="1" applyProtection="1">
      <alignment horizontal="center" vertical="center"/>
      <protection hidden="1" locked="0"/>
    </xf>
    <xf numFmtId="0" fontId="13" fillId="0" borderId="0" xfId="60" applyFont="1" applyFill="1" applyBorder="1" applyAlignment="1" applyProtection="1">
      <alignment horizontal="center" vertical="center"/>
      <protection hidden="1" locked="0"/>
    </xf>
    <xf numFmtId="0" fontId="2" fillId="0" borderId="14" xfId="0" applyFont="1" applyFill="1" applyBorder="1" applyAlignment="1" applyProtection="1">
      <alignment horizontal="center" vertical="center" wrapText="1"/>
      <protection hidden="1"/>
    </xf>
    <xf numFmtId="0" fontId="2" fillId="0" borderId="20" xfId="0" applyFont="1" applyFill="1" applyBorder="1" applyAlignment="1" applyProtection="1">
      <alignment horizontal="center" vertical="center" wrapText="1"/>
      <protection hidden="1"/>
    </xf>
    <xf numFmtId="0" fontId="2" fillId="0" borderId="1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0" fillId="0" borderId="0" xfId="0" applyFont="1" applyAlignment="1" applyProtection="1">
      <alignment horizontal="left" vertical="center" wrapText="1"/>
      <protection hidden="1"/>
    </xf>
    <xf numFmtId="0" fontId="51" fillId="0" borderId="0" xfId="0" applyFont="1" applyAlignment="1" applyProtection="1">
      <alignment horizontal="left" vertical="center" wrapText="1"/>
      <protection hidden="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Standaard_Blad1" xfId="56"/>
    <cellStyle name="Standaard_Blad1 2" xfId="57"/>
    <cellStyle name="Standaard_Codes" xfId="58"/>
    <cellStyle name="Standaard_Codes_2" xfId="59"/>
    <cellStyle name="Standaard_IP_AL3" xfId="60"/>
    <cellStyle name="Titel" xfId="61"/>
    <cellStyle name="Totaal" xfId="62"/>
    <cellStyle name="Uitvoer" xfId="63"/>
    <cellStyle name="Currency" xfId="64"/>
    <cellStyle name="Currency [0]" xfId="65"/>
    <cellStyle name="Verklarende tekst" xfId="66"/>
    <cellStyle name="Waarschuwingstekst" xfId="67"/>
  </cellStyles>
  <dxfs count="5">
    <dxf>
      <font>
        <color indexed="8"/>
      </font>
      <fill>
        <patternFill>
          <bgColor indexed="22"/>
        </patternFill>
      </fill>
      <border>
        <left style="thin"/>
        <right style="thin"/>
        <top style="thin"/>
        <bottom style="thin"/>
      </border>
    </dxf>
    <dxf>
      <border>
        <left style="thin">
          <color indexed="22"/>
        </left>
        <right style="thin">
          <color indexed="22"/>
        </right>
        <top style="thin">
          <color indexed="22"/>
        </top>
        <bottom style="thin">
          <color indexed="22"/>
        </bottom>
      </border>
    </dxf>
    <dxf>
      <fill>
        <patternFill patternType="solid">
          <bgColor indexed="42"/>
        </patternFill>
      </fill>
    </dxf>
    <dxf>
      <border>
        <left style="thin">
          <color rgb="FFC0C0C0"/>
        </left>
        <right style="thin">
          <color rgb="FFFF00FF"/>
        </right>
        <top style="thin"/>
        <bottom style="thin">
          <color rgb="FFFF00FF"/>
        </bottom>
      </border>
    </dxf>
    <dxf>
      <font>
        <color rgb="FF000000"/>
      </font>
      <fill>
        <patternFill>
          <bgColor rgb="FFC0C0C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1</xdr:row>
      <xdr:rowOff>0</xdr:rowOff>
    </xdr:from>
    <xdr:to>
      <xdr:col>8</xdr:col>
      <xdr:colOff>142875</xdr:colOff>
      <xdr:row>2</xdr:row>
      <xdr:rowOff>114300</xdr:rowOff>
    </xdr:to>
    <xdr:pic>
      <xdr:nvPicPr>
        <xdr:cNvPr id="1" name="CommandButton1"/>
        <xdr:cNvPicPr preferRelativeResize="1">
          <a:picLocks noChangeAspect="1"/>
        </xdr:cNvPicPr>
      </xdr:nvPicPr>
      <xdr:blipFill>
        <a:blip r:embed="rId1"/>
        <a:stretch>
          <a:fillRect/>
        </a:stretch>
      </xdr:blipFill>
      <xdr:spPr>
        <a:xfrm>
          <a:off x="7458075" y="219075"/>
          <a:ext cx="2133600" cy="3333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Blad4"/>
  <dimension ref="A1:BH399"/>
  <sheetViews>
    <sheetView zoomScale="90" zoomScaleNormal="90" zoomScalePageLayoutView="0" workbookViewId="0" topLeftCell="A1">
      <selection activeCell="B1" sqref="B1:C1"/>
    </sheetView>
  </sheetViews>
  <sheetFormatPr defaultColWidth="0" defaultRowHeight="11.25"/>
  <cols>
    <col min="1" max="1" width="44" style="3" customWidth="1"/>
    <col min="2" max="2" width="65.66015625" style="3" customWidth="1"/>
    <col min="3" max="3" width="8.16015625" style="3" bestFit="1" customWidth="1"/>
    <col min="4" max="4" width="12.5" style="3" customWidth="1"/>
    <col min="5" max="5" width="8.16015625" style="3" customWidth="1"/>
    <col min="6" max="6" width="6.33203125" style="13" hidden="1" customWidth="1"/>
    <col min="7" max="7" width="26.83203125" style="13" customWidth="1"/>
    <col min="8" max="8" width="8" style="3" hidden="1" customWidth="1"/>
    <col min="9" max="9" width="26.66015625" style="14" customWidth="1"/>
    <col min="10" max="10" width="6.33203125" style="3" customWidth="1"/>
    <col min="11" max="11" width="3.83203125" style="3" customWidth="1"/>
    <col min="12" max="12" width="12.33203125" style="3" hidden="1" customWidth="1"/>
    <col min="13" max="13" width="31.66015625" style="3" hidden="1" customWidth="1"/>
    <col min="14" max="14" width="10" style="3" hidden="1" customWidth="1"/>
    <col min="15" max="15" width="14.16015625" style="3" hidden="1" customWidth="1"/>
    <col min="16" max="16" width="19.33203125" style="3" hidden="1" customWidth="1"/>
    <col min="17" max="17" width="14.16015625" style="3" hidden="1" customWidth="1"/>
    <col min="18" max="18" width="13.66015625" style="3" hidden="1" customWidth="1"/>
    <col min="19" max="19" width="17.5" style="3" hidden="1" customWidth="1"/>
    <col min="20" max="20" width="14.83203125" style="3" hidden="1" customWidth="1"/>
    <col min="21" max="22" width="14.5" style="3" hidden="1" customWidth="1"/>
    <col min="23" max="23" width="9.5" style="3" hidden="1" customWidth="1"/>
    <col min="24" max="24" width="9.66015625" style="3" hidden="1" customWidth="1"/>
    <col min="25" max="25" width="29.33203125" style="3" hidden="1" customWidth="1"/>
    <col min="26" max="26" width="13.66015625" style="3" hidden="1" customWidth="1"/>
    <col min="27" max="27" width="7.83203125" style="3" hidden="1" customWidth="1"/>
    <col min="28" max="28" width="9" style="3" hidden="1" customWidth="1"/>
    <col min="29" max="32" width="10.66015625" style="3" hidden="1" customWidth="1"/>
    <col min="33" max="33" width="33.33203125" style="3" hidden="1" customWidth="1"/>
    <col min="34" max="34" width="10.33203125" style="3" hidden="1" customWidth="1"/>
    <col min="35" max="35" width="33.33203125" style="3" hidden="1" customWidth="1"/>
    <col min="36" max="36" width="6" style="3" hidden="1" customWidth="1"/>
    <col min="37" max="37" width="12.5" style="3" hidden="1" customWidth="1"/>
    <col min="38" max="38" width="3.5" style="3" hidden="1" customWidth="1"/>
    <col min="39" max="40" width="10.66015625" style="3" hidden="1" customWidth="1"/>
    <col min="41" max="41" width="65.33203125" style="0" hidden="1" customWidth="1"/>
    <col min="42" max="42" width="13.83203125" style="0" hidden="1" customWidth="1"/>
    <col min="43" max="43" width="18.66015625" style="0" hidden="1" customWidth="1"/>
    <col min="44" max="44" width="23" style="0" hidden="1" customWidth="1"/>
    <col min="45" max="45" width="49" style="0" hidden="1" customWidth="1"/>
    <col min="46" max="46" width="51" style="0" hidden="1" customWidth="1"/>
    <col min="47" max="47" width="59.66015625" style="0" hidden="1" customWidth="1"/>
    <col min="48" max="49" width="45.66015625" style="0" hidden="1" customWidth="1"/>
    <col min="50" max="50" width="19.83203125" style="0" hidden="1" customWidth="1"/>
    <col min="51" max="51" width="32.83203125" style="0" hidden="1" customWidth="1"/>
    <col min="52" max="52" width="16.83203125" style="0" hidden="1" customWidth="1"/>
    <col min="53" max="53" width="29.83203125" style="0" hidden="1" customWidth="1"/>
    <col min="54" max="54" width="16.83203125" style="0" hidden="1" customWidth="1"/>
    <col min="55" max="55" width="20.83203125" style="0" hidden="1" customWidth="1"/>
    <col min="56" max="56" width="16.83203125" style="0" hidden="1" customWidth="1"/>
    <col min="57" max="57" width="9.16015625" style="0" hidden="1" customWidth="1"/>
    <col min="58" max="58" width="36" style="0" hidden="1" customWidth="1"/>
    <col min="59" max="59" width="10.83203125" style="3" hidden="1" customWidth="1"/>
    <col min="60" max="255" width="10.66015625" style="3" hidden="1" customWidth="1"/>
    <col min="256" max="16384" width="13.33203125" style="3" hidden="1" customWidth="1"/>
  </cols>
  <sheetData>
    <row r="1" spans="1:58" ht="17.25" customHeight="1">
      <c r="A1" s="2" t="s">
        <v>137</v>
      </c>
      <c r="B1" s="181" t="str">
        <f>RIGHT('SO - DBSO (HS 311-312)'!J1,9)</f>
        <v>2023-2024</v>
      </c>
      <c r="C1" s="181"/>
      <c r="F1" s="3"/>
      <c r="G1" s="3"/>
      <c r="I1" s="28" t="s">
        <v>241</v>
      </c>
      <c r="J1" s="31" t="s">
        <v>172</v>
      </c>
      <c r="L1" s="10" t="s">
        <v>242</v>
      </c>
      <c r="M1" s="3" t="str">
        <f>IF(J1="Ja","T","N")</f>
        <v>N</v>
      </c>
      <c r="O1" s="5" t="s">
        <v>239</v>
      </c>
      <c r="P1" s="5" t="s">
        <v>173</v>
      </c>
      <c r="Q1" s="3">
        <f>IF(ISBLANK(B3),"",VLOOKUP(B3,AI2:AL5,4,FALSE))</f>
      </c>
      <c r="AG1" s="7" t="s">
        <v>151</v>
      </c>
      <c r="AH1" s="7" t="s">
        <v>54</v>
      </c>
      <c r="AI1" s="6" t="str">
        <f aca="true" t="shared" si="0" ref="AI1:AI8">AG1</f>
        <v>lijst toepassingen</v>
      </c>
      <c r="AJ1" s="6" t="s">
        <v>198</v>
      </c>
      <c r="AK1" s="6" t="s">
        <v>199</v>
      </c>
      <c r="AL1" s="6" t="s">
        <v>173</v>
      </c>
      <c r="AO1" s="106">
        <f>Zending!B3</f>
        <v>0</v>
      </c>
      <c r="AP1" s="103" t="s">
        <v>366</v>
      </c>
      <c r="AQ1" s="103" t="s">
        <v>368</v>
      </c>
      <c r="AR1" s="102"/>
      <c r="AS1" s="8" t="s">
        <v>145</v>
      </c>
      <c r="AT1" s="8" t="s">
        <v>31</v>
      </c>
      <c r="AU1" s="102"/>
      <c r="AV1" s="102"/>
      <c r="AW1" s="102"/>
      <c r="AX1" s="102"/>
      <c r="AY1" s="102"/>
      <c r="AZ1" s="102"/>
      <c r="BA1" s="102"/>
      <c r="BB1" s="102"/>
      <c r="BC1" s="102"/>
      <c r="BD1" s="102"/>
      <c r="BE1" s="102"/>
      <c r="BF1" s="102"/>
    </row>
    <row r="2" spans="1:58" ht="17.25" customHeight="1">
      <c r="A2" s="2" t="s">
        <v>138</v>
      </c>
      <c r="B2" s="182"/>
      <c r="C2" s="182"/>
      <c r="F2" s="3"/>
      <c r="G2" s="3"/>
      <c r="I2" s="4"/>
      <c r="O2" s="10" t="s">
        <v>240</v>
      </c>
      <c r="P2" s="5" t="s">
        <v>200</v>
      </c>
      <c r="Q2" s="3">
        <f>RIGHT(B4,3)</f>
      </c>
      <c r="AG2" s="8" t="s">
        <v>145</v>
      </c>
      <c r="AH2" s="8" t="s">
        <v>22</v>
      </c>
      <c r="AI2" s="9" t="str">
        <f t="shared" si="0"/>
        <v>Omkadering SO en/of DBSO</v>
      </c>
      <c r="AJ2" s="9">
        <v>311</v>
      </c>
      <c r="AK2" s="9" t="s">
        <v>201</v>
      </c>
      <c r="AL2" s="9" t="s">
        <v>174</v>
      </c>
      <c r="AO2" s="107" t="s">
        <v>364</v>
      </c>
      <c r="AP2" s="103">
        <f>ROW(AS18)</f>
        <v>18</v>
      </c>
      <c r="AQ2" s="103" t="str">
        <f>LEFT(ADDRESS(ROW(AT18),COLUMN(AT18),4),2)</f>
        <v>AT</v>
      </c>
      <c r="AR2" s="102"/>
      <c r="AS2" s="8" t="s">
        <v>346</v>
      </c>
      <c r="AT2" s="8" t="s">
        <v>347</v>
      </c>
      <c r="AU2" s="102"/>
      <c r="AV2" s="102"/>
      <c r="AW2" s="102"/>
      <c r="AX2" s="102"/>
      <c r="AY2" s="102"/>
      <c r="AZ2" s="102"/>
      <c r="BA2" s="102"/>
      <c r="BB2" s="102"/>
      <c r="BC2" s="102"/>
      <c r="BD2" s="102"/>
      <c r="BE2" s="102"/>
      <c r="BF2" s="102"/>
    </row>
    <row r="3" spans="1:58" ht="17.25" customHeight="1">
      <c r="A3" s="2" t="s">
        <v>144</v>
      </c>
      <c r="B3" s="183"/>
      <c r="C3" s="183"/>
      <c r="D3" s="25">
        <f>IF(ISBLANK(B3),"",VLOOKUP(B3,AG2:AH7,2,FALSE))</f>
      </c>
      <c r="F3" s="3"/>
      <c r="G3" s="3"/>
      <c r="I3" s="4"/>
      <c r="J3" s="32">
        <f>IF(J1="Ja","U koos voor een testversie !","")</f>
      </c>
      <c r="N3" s="10" t="s">
        <v>177</v>
      </c>
      <c r="O3" s="10" t="s">
        <v>172</v>
      </c>
      <c r="AE3" s="10"/>
      <c r="AG3" s="8" t="s">
        <v>31</v>
      </c>
      <c r="AH3" s="8" t="s">
        <v>28</v>
      </c>
      <c r="AI3" s="9" t="str">
        <f t="shared" si="0"/>
        <v>Omkadering BUSO</v>
      </c>
      <c r="AJ3" s="9">
        <v>321</v>
      </c>
      <c r="AK3" s="9"/>
      <c r="AL3" s="9" t="s">
        <v>174</v>
      </c>
      <c r="AO3" s="104">
        <f>IF(AO$1=0,"",IF(AO$1=AS$1,AS3,IF(AO$1=AT$1,AT3)))</f>
      </c>
      <c r="AP3" s="104" t="e">
        <f aca="true" t="shared" si="1" ref="AP3:AP14">MATCH(AO3,AS$19:AS$150,0)+AP$2</f>
        <v>#N/A</v>
      </c>
      <c r="AQ3" s="108" t="e">
        <f>"$"&amp;AQ$2&amp;"$"&amp;AP3&amp;":$"&amp;AQ$2&amp;"$"&amp;AP4-1</f>
        <v>#N/A</v>
      </c>
      <c r="AR3" s="109" t="s">
        <v>345</v>
      </c>
      <c r="AS3" s="102" t="str">
        <f>'SO - DBSO (HS 311-312)'!B4</f>
        <v>Overdracht naar een andere instelling</v>
      </c>
      <c r="AT3" s="102" t="str">
        <f>'BUSO (HS 321)'!B4</f>
        <v>Aanwending</v>
      </c>
      <c r="AU3" s="102"/>
      <c r="AV3" s="102"/>
      <c r="AW3" s="102"/>
      <c r="AX3" s="102"/>
      <c r="AY3" s="102"/>
      <c r="AZ3" s="102"/>
      <c r="BA3" s="102"/>
      <c r="BB3" s="102"/>
      <c r="BC3" s="102"/>
      <c r="BD3" s="102"/>
      <c r="BE3" s="102"/>
      <c r="BF3" s="102"/>
    </row>
    <row r="4" spans="1:58" ht="17.25" customHeight="1">
      <c r="A4" s="2">
        <f>IF(ISBLANK(B3),"",IF(ISBLANK(VLOOKUP(B3,AI2:AK5,3,FALSE)),"","Kleinste hoofdstructuur van de school :"))</f>
      </c>
      <c r="B4" s="184"/>
      <c r="C4" s="184"/>
      <c r="D4" s="25">
        <f>IF(ISBLANK(B3),"",VLOOKUP(B3,AI2:AJ5,2,FALSE))</f>
      </c>
      <c r="F4" s="29"/>
      <c r="G4" s="29"/>
      <c r="H4" s="29"/>
      <c r="I4" s="29"/>
      <c r="J4" s="32">
        <f>IF(J1="Ja","Het zendingsbestand zal NIET worden verwerkt in de produktiedatabank !","")</f>
      </c>
      <c r="M4" s="5" t="s">
        <v>376</v>
      </c>
      <c r="N4" s="12">
        <f>COLUMN()</f>
        <v>14</v>
      </c>
      <c r="O4" s="12">
        <f>COLUMN()</f>
        <v>15</v>
      </c>
      <c r="P4" s="12">
        <f>COLUMN()</f>
        <v>16</v>
      </c>
      <c r="Q4" s="12">
        <f>COLUMN()</f>
        <v>17</v>
      </c>
      <c r="R4" s="12">
        <f>COLUMN()</f>
        <v>18</v>
      </c>
      <c r="S4" s="12">
        <f>COLUMN()</f>
        <v>19</v>
      </c>
      <c r="T4" s="12">
        <f>COLUMN()</f>
        <v>20</v>
      </c>
      <c r="U4" s="12">
        <f>COLUMN()</f>
        <v>21</v>
      </c>
      <c r="V4" s="12">
        <f>COLUMN()</f>
        <v>22</v>
      </c>
      <c r="W4" s="12">
        <f>COLUMN()</f>
        <v>23</v>
      </c>
      <c r="X4" s="12">
        <f>COLUMN()</f>
        <v>24</v>
      </c>
      <c r="Y4" s="12">
        <f>COLUMN()</f>
        <v>25</v>
      </c>
      <c r="Z4" s="12">
        <f>COLUMN()</f>
        <v>26</v>
      </c>
      <c r="AA4" s="12">
        <f>COLUMN()</f>
        <v>27</v>
      </c>
      <c r="AB4" s="12">
        <f>COLUMN()</f>
        <v>28</v>
      </c>
      <c r="AC4" s="12">
        <f>COLUMN()</f>
        <v>29</v>
      </c>
      <c r="AD4" s="12">
        <f>COLUMN()</f>
        <v>30</v>
      </c>
      <c r="AE4" s="12">
        <f>COLUMN()</f>
        <v>31</v>
      </c>
      <c r="AF4" s="12"/>
      <c r="AG4" s="8" t="s">
        <v>33</v>
      </c>
      <c r="AH4" s="15" t="s">
        <v>30</v>
      </c>
      <c r="AI4" s="9" t="str">
        <f t="shared" si="0"/>
        <v>Omkadering VWO</v>
      </c>
      <c r="AJ4" s="9">
        <v>317</v>
      </c>
      <c r="AK4" s="9" t="s">
        <v>202</v>
      </c>
      <c r="AL4" s="9" t="s">
        <v>175</v>
      </c>
      <c r="AO4" s="104">
        <f aca="true" t="shared" si="2" ref="AO4:AO14">IF(AO$1=0,"",IF(AO$1=AS$1,AS4,IF(AO$1=AT$1,AT4,IF(AO$1=AU$1,AU4,IF(AO$1=AV$1,AV4,AW4)))))</f>
      </c>
      <c r="AP4" s="104" t="e">
        <f t="shared" si="1"/>
        <v>#N/A</v>
      </c>
      <c r="AQ4" s="108" t="e">
        <f aca="true" t="shared" si="3" ref="AQ4:AQ13">"$"&amp;AQ$2&amp;"$"&amp;AP4&amp;":$"&amp;AQ$2&amp;"$"&amp;AP5-1</f>
        <v>#N/A</v>
      </c>
      <c r="AR4" s="102"/>
      <c r="AS4" s="102" t="str">
        <f>'SO - DBSO (HS 311-312)'!B26</f>
        <v>Overdracht binnen de instelling naar een andere code</v>
      </c>
      <c r="AT4" s="102" t="str">
        <f>'BUSO (HS 321)'!B105</f>
        <v>Overdracht naar een andere school</v>
      </c>
      <c r="AU4" s="102"/>
      <c r="AV4" s="102"/>
      <c r="AW4" s="102"/>
      <c r="AX4" s="102"/>
      <c r="AY4" s="102"/>
      <c r="AZ4" s="102"/>
      <c r="BA4" s="102"/>
      <c r="BB4" s="102"/>
      <c r="BC4" s="102"/>
      <c r="BD4" s="102"/>
      <c r="BE4" s="102"/>
      <c r="BF4" s="102"/>
    </row>
    <row r="5" spans="1:58" ht="12.75">
      <c r="A5" s="77"/>
      <c r="D5" s="25" t="e">
        <f>IF(ISBLANK(VLOOKUP(B3,AI2:AK5,3,FALSE)),"",VLOOKUP(B3,AI2:AK5,3,FALSE))</f>
        <v>#N/A</v>
      </c>
      <c r="E5" s="33"/>
      <c r="F5" s="30"/>
      <c r="G5" s="30"/>
      <c r="H5" s="30"/>
      <c r="I5" s="30"/>
      <c r="M5" s="114" t="s">
        <v>377</v>
      </c>
      <c r="N5" s="12">
        <v>2</v>
      </c>
      <c r="O5" s="12">
        <f>N5+1</f>
        <v>3</v>
      </c>
      <c r="P5" s="12">
        <f aca="true" t="shared" si="4" ref="P5:X5">O5+1</f>
        <v>4</v>
      </c>
      <c r="Q5" s="12">
        <f t="shared" si="4"/>
        <v>5</v>
      </c>
      <c r="R5" s="12">
        <f t="shared" si="4"/>
        <v>6</v>
      </c>
      <c r="S5" s="12">
        <f t="shared" si="4"/>
        <v>7</v>
      </c>
      <c r="T5" s="12">
        <f t="shared" si="4"/>
        <v>8</v>
      </c>
      <c r="U5" s="12">
        <f>T5+1</f>
        <v>9</v>
      </c>
      <c r="V5" s="12"/>
      <c r="W5" s="12">
        <f>U5+1</f>
        <v>10</v>
      </c>
      <c r="X5" s="12">
        <f t="shared" si="4"/>
        <v>11</v>
      </c>
      <c r="Y5" s="12">
        <f>X5+1</f>
        <v>12</v>
      </c>
      <c r="Z5" s="12">
        <v>13</v>
      </c>
      <c r="AA5" s="12"/>
      <c r="AB5" s="12">
        <v>14</v>
      </c>
      <c r="AD5" s="12" t="s">
        <v>197</v>
      </c>
      <c r="AE5" s="3">
        <f>VALUE(B2)</f>
        <v>0</v>
      </c>
      <c r="AG5" s="8" t="s">
        <v>320</v>
      </c>
      <c r="AH5" s="78" t="s">
        <v>286</v>
      </c>
      <c r="AI5" s="9" t="str">
        <f t="shared" si="0"/>
        <v>Omkadering basiseducatie</v>
      </c>
      <c r="AJ5" s="9">
        <v>618</v>
      </c>
      <c r="AK5" s="9"/>
      <c r="AL5" s="9" t="s">
        <v>175</v>
      </c>
      <c r="AO5" s="104">
        <f t="shared" si="2"/>
      </c>
      <c r="AP5" s="104" t="e">
        <f t="shared" si="1"/>
        <v>#N/A</v>
      </c>
      <c r="AQ5" s="108" t="e">
        <f t="shared" si="3"/>
        <v>#N/A</v>
      </c>
      <c r="AR5" s="102"/>
      <c r="AS5" s="102" t="str">
        <f>'SO - DBSO (HS 311-312)'!B35</f>
        <v>Overdracht naar volgend schooljaar</v>
      </c>
      <c r="AT5" s="102" t="str">
        <f>'BUSO (HS 321)'!B114</f>
        <v>overdracht naar een andere instelling bedoeld in Art III 314/1 CODEX</v>
      </c>
      <c r="AU5" s="102"/>
      <c r="AV5" s="102"/>
      <c r="AW5" s="102"/>
      <c r="AX5" s="102"/>
      <c r="AY5" s="102"/>
      <c r="AZ5" s="102"/>
      <c r="BA5" s="102"/>
      <c r="BB5" s="102"/>
      <c r="BC5" s="102"/>
      <c r="BD5" s="102"/>
      <c r="BE5" s="102"/>
      <c r="BF5" s="102"/>
    </row>
    <row r="6" spans="1:58" s="18" customFormat="1" ht="24" customHeight="1">
      <c r="A6" s="16" t="s">
        <v>146</v>
      </c>
      <c r="B6" s="16" t="s">
        <v>156</v>
      </c>
      <c r="C6" s="16" t="s">
        <v>139</v>
      </c>
      <c r="D6" s="16" t="s">
        <v>140</v>
      </c>
      <c r="E6" s="16" t="s">
        <v>141</v>
      </c>
      <c r="F6" s="16" t="s">
        <v>155</v>
      </c>
      <c r="G6" s="16" t="s">
        <v>152</v>
      </c>
      <c r="H6" s="16" t="s">
        <v>157</v>
      </c>
      <c r="I6" s="16" t="s">
        <v>153</v>
      </c>
      <c r="J6" s="16" t="s">
        <v>142</v>
      </c>
      <c r="K6" s="11"/>
      <c r="L6" s="11"/>
      <c r="M6" s="17" t="s">
        <v>170</v>
      </c>
      <c r="N6" s="17" t="s">
        <v>143</v>
      </c>
      <c r="O6" s="17" t="s">
        <v>10</v>
      </c>
      <c r="P6" s="115" t="s">
        <v>372</v>
      </c>
      <c r="Q6" s="17" t="s">
        <v>373</v>
      </c>
      <c r="R6" s="17" t="s">
        <v>13</v>
      </c>
      <c r="S6" s="115" t="s">
        <v>13</v>
      </c>
      <c r="T6" s="17" t="s">
        <v>15</v>
      </c>
      <c r="U6" s="115" t="s">
        <v>375</v>
      </c>
      <c r="V6" s="17" t="s">
        <v>171</v>
      </c>
      <c r="W6" s="17" t="s">
        <v>17</v>
      </c>
      <c r="X6" s="17" t="s">
        <v>18</v>
      </c>
      <c r="Y6" s="115" t="s">
        <v>18</v>
      </c>
      <c r="Z6" s="114" t="s">
        <v>140</v>
      </c>
      <c r="AA6" s="5" t="s">
        <v>139</v>
      </c>
      <c r="AB6" s="5" t="s">
        <v>21</v>
      </c>
      <c r="AC6" s="5" t="s">
        <v>176</v>
      </c>
      <c r="AD6" s="17" t="s">
        <v>196</v>
      </c>
      <c r="AE6" s="17" t="s">
        <v>196</v>
      </c>
      <c r="AF6" s="3"/>
      <c r="AG6" s="8" t="s">
        <v>47</v>
      </c>
      <c r="AH6" s="8" t="s">
        <v>46</v>
      </c>
      <c r="AI6" s="9" t="str">
        <f t="shared" si="0"/>
        <v>Omkadering HO</v>
      </c>
      <c r="AJ6" s="20"/>
      <c r="AK6" s="20"/>
      <c r="AL6" s="20"/>
      <c r="AO6" s="104">
        <f t="shared" si="2"/>
      </c>
      <c r="AP6" s="104" t="e">
        <f t="shared" si="1"/>
        <v>#N/A</v>
      </c>
      <c r="AQ6" s="108" t="e">
        <f t="shared" si="3"/>
        <v>#N/A</v>
      </c>
      <c r="AR6" s="102"/>
      <c r="AS6" s="102" t="str">
        <f>'SO - DBSO (HS 311-312)'!B47</f>
        <v>Uren SG ontvangen van scholengemeenschap</v>
      </c>
      <c r="AT6" s="102" t="str">
        <f>'BUSO (HS 321)'!B117</f>
        <v>Overdracht naar volgend schooljaar</v>
      </c>
      <c r="AU6" s="102"/>
      <c r="AV6" s="102"/>
      <c r="AW6" s="102"/>
      <c r="AX6" s="102"/>
      <c r="AY6" s="102"/>
      <c r="AZ6" s="102"/>
      <c r="BA6" s="102"/>
      <c r="BB6" s="102"/>
      <c r="BC6" s="102"/>
      <c r="BD6" s="102"/>
      <c r="BE6" s="102"/>
      <c r="BF6" s="102"/>
    </row>
    <row r="7" spans="1:58" s="20" customFormat="1" ht="22.5" customHeight="1">
      <c r="A7" s="34"/>
      <c r="B7" s="34"/>
      <c r="C7" s="116"/>
      <c r="D7" s="117">
        <f>IF(ISBLANK(B7),"",Z7)</f>
      </c>
      <c r="E7" s="1">
        <f>IF(A7="","",IF(AD7="eigen",$B$2,IF(AD7="Nee",0,"")))</f>
      </c>
      <c r="F7" s="118">
        <f>IF(ISBLANK($A7),"",VLOOKUP(A7,#REF!,4,FALSE))</f>
      </c>
      <c r="G7" s="118">
        <f>IF(ISBLANK($A7),"",P7)</f>
      </c>
      <c r="H7" s="118">
        <f>IF(ISBLANK($A7),"",VLOOKUP(A7,#REF!,6,FALSE))</f>
      </c>
      <c r="I7" s="118">
        <f>IF(ISBLANK($A7),"",U7)</f>
      </c>
      <c r="J7" s="119">
        <f>IF(ISBLANK(B7),"",AB7)</f>
      </c>
      <c r="K7" s="19"/>
      <c r="L7" s="19"/>
      <c r="M7" s="113">
        <f>A7&amp;B7</f>
      </c>
      <c r="N7" s="113" t="e">
        <f aca="true" t="shared" si="5" ref="N7:U22">VLOOKUP($M7,$AU$19:$BH$150,N$5,FALSE)</f>
        <v>#N/A</v>
      </c>
      <c r="O7" s="113" t="e">
        <f t="shared" si="5"/>
        <v>#N/A</v>
      </c>
      <c r="P7" s="113" t="e">
        <f t="shared" si="5"/>
        <v>#N/A</v>
      </c>
      <c r="Q7" s="113" t="e">
        <f t="shared" si="5"/>
        <v>#N/A</v>
      </c>
      <c r="R7" s="113" t="e">
        <f t="shared" si="5"/>
        <v>#N/A</v>
      </c>
      <c r="S7" s="113" t="e">
        <f t="shared" si="5"/>
        <v>#N/A</v>
      </c>
      <c r="T7" s="113" t="e">
        <f t="shared" si="5"/>
        <v>#N/A</v>
      </c>
      <c r="U7" s="113" t="e">
        <f t="shared" si="5"/>
        <v>#N/A</v>
      </c>
      <c r="V7" s="20">
        <f>IF(E7="",0,VALUE(E7))</f>
        <v>0</v>
      </c>
      <c r="W7" s="113" t="e">
        <f>VLOOKUP($M7,$AU$19:$BH$150,W$5,FALSE)</f>
        <v>#N/A</v>
      </c>
      <c r="X7" s="113" t="e">
        <f>VLOOKUP($M7,$AU$19:$BH$150,X$5,FALSE)</f>
        <v>#N/A</v>
      </c>
      <c r="Y7" s="113" t="e">
        <f>VLOOKUP($M7,$AU$19:$BH$150,Y$5,FALSE)</f>
        <v>#N/A</v>
      </c>
      <c r="Z7" s="113" t="e">
        <f>VLOOKUP($M7,$AU$19:$BH$150,Z$5,FALSE)</f>
        <v>#N/A</v>
      </c>
      <c r="AA7" s="20" t="e">
        <f>FIXED(C7,AB7,FALSE)</f>
        <v>#N/A</v>
      </c>
      <c r="AB7" s="113" t="e">
        <f>VLOOKUP($M7,$AU$19:$BH$150,AB$5,FALSE)</f>
        <v>#N/A</v>
      </c>
      <c r="AC7" s="20" t="str">
        <f>"31.08."&amp;RIGHT(B$1,4)</f>
        <v>31.08.2024</v>
      </c>
      <c r="AD7" s="20">
        <f>IF(A7="","",IF(A7="Aanwending","geen",IF(ISERROR(VLOOKUP(A7,AO$17:AO$22,1,FALSE)),"ander","eigen")))</f>
      </c>
      <c r="AE7" s="20">
        <f>IF(AND(AD7="Geen",V7&gt;0),"veld 'naar school' moet 0 zijn",IF(AND(AD7="eigen",V7&lt;&gt;$AE$5),"veld 'naar school' moet het eigen schoolnummer zijn",IF(AND(AD7="ander",OR(V7=0,V7=$AE$5)),"veld 'naar school' moet een ander schoolnummer zijn","")))</f>
      </c>
      <c r="AG7" s="8" t="s">
        <v>133</v>
      </c>
      <c r="AH7" s="8" t="s">
        <v>134</v>
      </c>
      <c r="AI7" s="9" t="str">
        <f t="shared" si="0"/>
        <v>Omkadering CDV</v>
      </c>
      <c r="AO7" s="104">
        <f t="shared" si="2"/>
      </c>
      <c r="AP7" s="104" t="e">
        <f t="shared" si="1"/>
        <v>#N/A</v>
      </c>
      <c r="AQ7" s="108" t="e">
        <f t="shared" si="3"/>
        <v>#N/A</v>
      </c>
      <c r="AR7" s="102"/>
      <c r="AS7" s="102" t="str">
        <f>'SO - DBSO (HS 311-312)'!B49</f>
        <v>Overdracht uren GOK 1 naar GOK 23 en een andere school</v>
      </c>
      <c r="AT7" s="102" t="str">
        <f>'BUSO (HS 321)'!B119</f>
        <v>Uren SG ontvangen van scholengemeenschap</v>
      </c>
      <c r="AU7" s="102"/>
      <c r="AV7" s="102"/>
      <c r="AW7" s="102"/>
      <c r="AX7" s="102"/>
      <c r="AY7" s="102"/>
      <c r="AZ7" s="102"/>
      <c r="BA7" s="102"/>
      <c r="BB7" s="102"/>
      <c r="BC7" s="102"/>
      <c r="BD7" s="102"/>
      <c r="BE7" s="102"/>
      <c r="BF7" s="102"/>
    </row>
    <row r="8" spans="1:58" s="20" customFormat="1" ht="22.5" customHeight="1">
      <c r="A8" s="34"/>
      <c r="B8" s="34"/>
      <c r="C8" s="116"/>
      <c r="D8" s="117">
        <f aca="true" t="shared" si="6" ref="D8:D71">IF(ISBLANK(B8),"",Z8)</f>
      </c>
      <c r="E8" s="1">
        <f aca="true" t="shared" si="7" ref="E8:E71">IF(A8="","",IF(AD8="eigen",$B$2,IF(AD8="Nee",0,"")))</f>
      </c>
      <c r="F8" s="118">
        <f>IF(ISBLANK($A8),"",VLOOKUP(A8,#REF!,4,FALSE))</f>
      </c>
      <c r="G8" s="118">
        <f aca="true" t="shared" si="8" ref="G8:G71">IF(ISBLANK($A8),"",P8)</f>
      </c>
      <c r="H8" s="118">
        <f>IF(ISBLANK($A8),"",VLOOKUP(A8,#REF!,6,FALSE))</f>
      </c>
      <c r="I8" s="118">
        <f aca="true" t="shared" si="9" ref="I8:I71">IF(ISBLANK($A8),"",U8)</f>
      </c>
      <c r="J8" s="119">
        <f aca="true" t="shared" si="10" ref="J8:J71">IF(ISBLANK(B8),"",AB8)</f>
      </c>
      <c r="M8" s="113">
        <f aca="true" t="shared" si="11" ref="M8:M71">A8&amp;B8</f>
      </c>
      <c r="N8" s="113" t="e">
        <f t="shared" si="5"/>
        <v>#N/A</v>
      </c>
      <c r="O8" s="113" t="e">
        <f t="shared" si="5"/>
        <v>#N/A</v>
      </c>
      <c r="P8" s="113" t="e">
        <f t="shared" si="5"/>
        <v>#N/A</v>
      </c>
      <c r="Q8" s="113" t="e">
        <f t="shared" si="5"/>
        <v>#N/A</v>
      </c>
      <c r="R8" s="113" t="e">
        <f t="shared" si="5"/>
        <v>#N/A</v>
      </c>
      <c r="S8" s="113" t="e">
        <f t="shared" si="5"/>
        <v>#N/A</v>
      </c>
      <c r="T8" s="113" t="e">
        <f t="shared" si="5"/>
        <v>#N/A</v>
      </c>
      <c r="U8" s="113" t="e">
        <f t="shared" si="5"/>
        <v>#N/A</v>
      </c>
      <c r="V8" s="20">
        <f aca="true" t="shared" si="12" ref="V8:V71">IF(E8="",0,VALUE(E8))</f>
        <v>0</v>
      </c>
      <c r="W8" s="113" t="e">
        <f aca="true" t="shared" si="13" ref="W8:Z39">VLOOKUP($M8,$AU$19:$BH$150,W$5,FALSE)</f>
        <v>#N/A</v>
      </c>
      <c r="X8" s="113" t="e">
        <f t="shared" si="13"/>
        <v>#N/A</v>
      </c>
      <c r="Y8" s="113" t="e">
        <f t="shared" si="13"/>
        <v>#N/A</v>
      </c>
      <c r="Z8" s="113" t="e">
        <f t="shared" si="13"/>
        <v>#N/A</v>
      </c>
      <c r="AA8" s="20" t="e">
        <f aca="true" t="shared" si="14" ref="AA8:AA71">FIXED(C8,AB8,FALSE)</f>
        <v>#N/A</v>
      </c>
      <c r="AB8" s="113" t="e">
        <f aca="true" t="shared" si="15" ref="AB8:AB71">VLOOKUP($M8,$AU$19:$BH$150,AB$5,FALSE)</f>
        <v>#N/A</v>
      </c>
      <c r="AC8" s="20" t="str">
        <f aca="true" t="shared" si="16" ref="AC8:AC71">"31.08."&amp;RIGHT(B$1,4)</f>
        <v>31.08.2024</v>
      </c>
      <c r="AD8" s="20">
        <f aca="true" t="shared" si="17" ref="AD8:AD71">IF(A8="","",IF(A8="Aanwending","geen",IF(ISERROR(VLOOKUP(A8,AO$17:AO$22,1,FALSE)),"ander","eigen")))</f>
      </c>
      <c r="AE8" s="20">
        <f aca="true" t="shared" si="18" ref="AE8:AE71">IF(AND(AD8="Geen",V8&gt;0),"veld 'naar school' moet 0 zijn",IF(AND(AD8="eigen",V8&lt;&gt;$AE$5),"veld 'naar school' moet het eigen schoolnummer zijn",IF(AND(AD8="ander",OR(V8=0,V8=$AE$5)),"veld 'naar school' moet een ander schoolnummer zijn","")))</f>
      </c>
      <c r="AG8" s="8" t="s">
        <v>45</v>
      </c>
      <c r="AH8" s="8" t="s">
        <v>26</v>
      </c>
      <c r="AI8" s="9" t="str">
        <f t="shared" si="0"/>
        <v>Omkadering scholengemeenschap SO</v>
      </c>
      <c r="AO8" s="104">
        <f t="shared" si="2"/>
      </c>
      <c r="AP8" s="104" t="e">
        <f t="shared" si="1"/>
        <v>#N/A</v>
      </c>
      <c r="AQ8" s="108" t="e">
        <f t="shared" si="3"/>
        <v>#N/A</v>
      </c>
      <c r="AR8" s="102"/>
      <c r="AS8" s="102" t="str">
        <f>'SO - DBSO (HS 311-312)'!B50</f>
        <v>Overdracht uren GOK 23 naar GOK 1 en een andere school</v>
      </c>
      <c r="AT8" s="102" t="str">
        <f>'BUSO (HS 321)'!B121</f>
        <v>Overdracht naar een school voor SO</v>
      </c>
      <c r="AU8" s="102"/>
      <c r="AV8" s="102"/>
      <c r="AW8" s="102"/>
      <c r="AX8" s="102"/>
      <c r="AY8" s="102"/>
      <c r="AZ8" s="102"/>
      <c r="BA8" s="102"/>
      <c r="BB8" s="102"/>
      <c r="BC8" s="102"/>
      <c r="BD8" s="102"/>
      <c r="BE8" s="102"/>
      <c r="BF8" s="102"/>
    </row>
    <row r="9" spans="1:58" s="20" customFormat="1" ht="22.5" customHeight="1">
      <c r="A9" s="34"/>
      <c r="B9" s="34"/>
      <c r="C9" s="116"/>
      <c r="D9" s="117">
        <f t="shared" si="6"/>
      </c>
      <c r="E9" s="1">
        <f t="shared" si="7"/>
      </c>
      <c r="F9" s="118">
        <f>IF(ISBLANK($A9),"",VLOOKUP(A9,#REF!,4,FALSE))</f>
      </c>
      <c r="G9" s="118">
        <f t="shared" si="8"/>
      </c>
      <c r="H9" s="118">
        <f>IF(ISBLANK($A9),"",VLOOKUP(A9,#REF!,6,FALSE))</f>
      </c>
      <c r="I9" s="118">
        <f t="shared" si="9"/>
      </c>
      <c r="J9" s="119">
        <f t="shared" si="10"/>
      </c>
      <c r="M9" s="113">
        <f t="shared" si="11"/>
      </c>
      <c r="N9" s="113" t="e">
        <f t="shared" si="5"/>
        <v>#N/A</v>
      </c>
      <c r="O9" s="113" t="e">
        <f t="shared" si="5"/>
        <v>#N/A</v>
      </c>
      <c r="P9" s="113" t="e">
        <f t="shared" si="5"/>
        <v>#N/A</v>
      </c>
      <c r="Q9" s="113" t="e">
        <f t="shared" si="5"/>
        <v>#N/A</v>
      </c>
      <c r="R9" s="113" t="e">
        <f t="shared" si="5"/>
        <v>#N/A</v>
      </c>
      <c r="S9" s="113" t="e">
        <f t="shared" si="5"/>
        <v>#N/A</v>
      </c>
      <c r="T9" s="113" t="e">
        <f t="shared" si="5"/>
        <v>#N/A</v>
      </c>
      <c r="U9" s="113" t="e">
        <f t="shared" si="5"/>
        <v>#N/A</v>
      </c>
      <c r="V9" s="20">
        <f t="shared" si="12"/>
        <v>0</v>
      </c>
      <c r="W9" s="113" t="e">
        <f t="shared" si="13"/>
        <v>#N/A</v>
      </c>
      <c r="X9" s="113" t="e">
        <f t="shared" si="13"/>
        <v>#N/A</v>
      </c>
      <c r="Y9" s="113" t="e">
        <f t="shared" si="13"/>
        <v>#N/A</v>
      </c>
      <c r="Z9" s="113" t="e">
        <f t="shared" si="13"/>
        <v>#N/A</v>
      </c>
      <c r="AA9" s="20" t="e">
        <f t="shared" si="14"/>
        <v>#N/A</v>
      </c>
      <c r="AB9" s="113" t="e">
        <f t="shared" si="15"/>
        <v>#N/A</v>
      </c>
      <c r="AC9" s="20" t="str">
        <f t="shared" si="16"/>
        <v>31.08.2024</v>
      </c>
      <c r="AD9" s="20">
        <f t="shared" si="17"/>
      </c>
      <c r="AE9" s="20">
        <f t="shared" si="18"/>
      </c>
      <c r="AO9" s="104">
        <f t="shared" si="2"/>
      </c>
      <c r="AP9" s="104" t="e">
        <f t="shared" si="1"/>
        <v>#N/A</v>
      </c>
      <c r="AQ9" s="108" t="e">
        <f t="shared" si="3"/>
        <v>#N/A</v>
      </c>
      <c r="AR9" s="102"/>
      <c r="AS9" s="102" t="str">
        <f>'SO - DBSO (HS 311-312)'!B51</f>
        <v>Overdracht uren SO naar een DBSO-school</v>
      </c>
      <c r="AT9" s="102" t="str">
        <f>'BUSO (HS 321)'!B128</f>
        <v>Overdracht naar een centrum deeltijdse vorming</v>
      </c>
      <c r="AU9" s="102"/>
      <c r="AV9" s="102"/>
      <c r="AW9" s="102"/>
      <c r="AX9" s="102"/>
      <c r="AY9" s="102"/>
      <c r="AZ9" s="102"/>
      <c r="BA9" s="102"/>
      <c r="BB9" s="102"/>
      <c r="BC9" s="102"/>
      <c r="BD9" s="102"/>
      <c r="BE9" s="102"/>
      <c r="BF9" s="102"/>
    </row>
    <row r="10" spans="1:58" s="20" customFormat="1" ht="22.5" customHeight="1">
      <c r="A10" s="34"/>
      <c r="B10" s="34"/>
      <c r="C10" s="116"/>
      <c r="D10" s="117">
        <f t="shared" si="6"/>
      </c>
      <c r="E10" s="1">
        <f t="shared" si="7"/>
      </c>
      <c r="F10" s="118">
        <f>IF(ISBLANK($A10),"",VLOOKUP(A10,#REF!,4,FALSE))</f>
      </c>
      <c r="G10" s="118">
        <f t="shared" si="8"/>
      </c>
      <c r="H10" s="118">
        <f>IF(ISBLANK($A10),"",VLOOKUP(A10,#REF!,6,FALSE))</f>
      </c>
      <c r="I10" s="118">
        <f t="shared" si="9"/>
      </c>
      <c r="J10" s="119">
        <f t="shared" si="10"/>
      </c>
      <c r="M10" s="113">
        <f t="shared" si="11"/>
      </c>
      <c r="N10" s="113" t="e">
        <f t="shared" si="5"/>
        <v>#N/A</v>
      </c>
      <c r="O10" s="113" t="e">
        <f t="shared" si="5"/>
        <v>#N/A</v>
      </c>
      <c r="P10" s="113" t="e">
        <f t="shared" si="5"/>
        <v>#N/A</v>
      </c>
      <c r="Q10" s="113" t="e">
        <f t="shared" si="5"/>
        <v>#N/A</v>
      </c>
      <c r="R10" s="113" t="e">
        <f t="shared" si="5"/>
        <v>#N/A</v>
      </c>
      <c r="S10" s="113" t="e">
        <f t="shared" si="5"/>
        <v>#N/A</v>
      </c>
      <c r="T10" s="113" t="e">
        <f t="shared" si="5"/>
        <v>#N/A</v>
      </c>
      <c r="U10" s="113" t="e">
        <f t="shared" si="5"/>
        <v>#N/A</v>
      </c>
      <c r="V10" s="20">
        <f t="shared" si="12"/>
        <v>0</v>
      </c>
      <c r="W10" s="113" t="e">
        <f t="shared" si="13"/>
        <v>#N/A</v>
      </c>
      <c r="X10" s="113" t="e">
        <f t="shared" si="13"/>
        <v>#N/A</v>
      </c>
      <c r="Y10" s="113" t="e">
        <f t="shared" si="13"/>
        <v>#N/A</v>
      </c>
      <c r="Z10" s="113" t="e">
        <f t="shared" si="13"/>
        <v>#N/A</v>
      </c>
      <c r="AA10" s="20" t="e">
        <f t="shared" si="14"/>
        <v>#N/A</v>
      </c>
      <c r="AB10" s="113" t="e">
        <f t="shared" si="15"/>
        <v>#N/A</v>
      </c>
      <c r="AC10" s="20" t="str">
        <f t="shared" si="16"/>
        <v>31.08.2024</v>
      </c>
      <c r="AD10" s="20">
        <f t="shared" si="17"/>
      </c>
      <c r="AE10" s="20">
        <f t="shared" si="18"/>
      </c>
      <c r="AO10" s="104">
        <f t="shared" si="2"/>
      </c>
      <c r="AP10" s="104" t="e">
        <f t="shared" si="1"/>
        <v>#N/A</v>
      </c>
      <c r="AQ10" s="108" t="e">
        <f t="shared" si="3"/>
        <v>#N/A</v>
      </c>
      <c r="AR10" s="102"/>
      <c r="AS10" s="102" t="str">
        <f>'SO - DBSO (HS 311-312)'!B54</f>
        <v>Overdracht uren DBSO naar een SO-school</v>
      </c>
      <c r="AT10" s="102" t="e">
        <f>'BUSO (HS 321)'!#REF!</f>
        <v>#REF!</v>
      </c>
      <c r="AU10" s="102"/>
      <c r="AV10" s="102"/>
      <c r="AW10" s="102"/>
      <c r="AX10" s="102"/>
      <c r="AY10" s="102"/>
      <c r="AZ10" s="102"/>
      <c r="BA10" s="102"/>
      <c r="BB10" s="102"/>
      <c r="BC10" s="102"/>
      <c r="BD10" s="102"/>
      <c r="BE10" s="102"/>
      <c r="BF10" s="102"/>
    </row>
    <row r="11" spans="1:58" s="20" customFormat="1" ht="22.5" customHeight="1">
      <c r="A11" s="34"/>
      <c r="B11" s="34"/>
      <c r="C11" s="116"/>
      <c r="D11" s="117">
        <f t="shared" si="6"/>
      </c>
      <c r="E11" s="1">
        <f t="shared" si="7"/>
      </c>
      <c r="F11" s="118">
        <f>IF(ISBLANK($A11),"",VLOOKUP(A11,#REF!,4,FALSE))</f>
      </c>
      <c r="G11" s="118">
        <f t="shared" si="8"/>
      </c>
      <c r="H11" s="118">
        <f>IF(ISBLANK($A11),"",VLOOKUP(A11,#REF!,6,FALSE))</f>
      </c>
      <c r="I11" s="118">
        <f t="shared" si="9"/>
      </c>
      <c r="J11" s="119">
        <f t="shared" si="10"/>
      </c>
      <c r="M11" s="113">
        <f t="shared" si="11"/>
      </c>
      <c r="N11" s="113" t="e">
        <f t="shared" si="5"/>
        <v>#N/A</v>
      </c>
      <c r="O11" s="113" t="e">
        <f t="shared" si="5"/>
        <v>#N/A</v>
      </c>
      <c r="P11" s="113" t="e">
        <f t="shared" si="5"/>
        <v>#N/A</v>
      </c>
      <c r="Q11" s="113" t="e">
        <f t="shared" si="5"/>
        <v>#N/A</v>
      </c>
      <c r="R11" s="113" t="e">
        <f t="shared" si="5"/>
        <v>#N/A</v>
      </c>
      <c r="S11" s="113" t="e">
        <f t="shared" si="5"/>
        <v>#N/A</v>
      </c>
      <c r="T11" s="113" t="e">
        <f t="shared" si="5"/>
        <v>#N/A</v>
      </c>
      <c r="U11" s="113" t="e">
        <f t="shared" si="5"/>
        <v>#N/A</v>
      </c>
      <c r="V11" s="20">
        <f t="shared" si="12"/>
        <v>0</v>
      </c>
      <c r="W11" s="113" t="e">
        <f t="shared" si="13"/>
        <v>#N/A</v>
      </c>
      <c r="X11" s="113" t="e">
        <f t="shared" si="13"/>
        <v>#N/A</v>
      </c>
      <c r="Y11" s="113" t="e">
        <f t="shared" si="13"/>
        <v>#N/A</v>
      </c>
      <c r="Z11" s="113" t="e">
        <f t="shared" si="13"/>
        <v>#N/A</v>
      </c>
      <c r="AA11" s="20" t="e">
        <f t="shared" si="14"/>
        <v>#N/A</v>
      </c>
      <c r="AB11" s="113" t="e">
        <f t="shared" si="15"/>
        <v>#N/A</v>
      </c>
      <c r="AC11" s="20" t="str">
        <f t="shared" si="16"/>
        <v>31.08.2024</v>
      </c>
      <c r="AD11" s="20">
        <f t="shared" si="17"/>
      </c>
      <c r="AE11" s="20">
        <f t="shared" si="18"/>
      </c>
      <c r="AO11" s="104">
        <f t="shared" si="2"/>
      </c>
      <c r="AP11" s="104" t="e">
        <f t="shared" si="1"/>
        <v>#N/A</v>
      </c>
      <c r="AQ11" s="108" t="e">
        <f t="shared" si="3"/>
        <v>#N/A</v>
      </c>
      <c r="AR11" s="102"/>
      <c r="AS11" s="102" t="str">
        <f>'SO - DBSO (HS 311-312)'!B57</f>
        <v>Overdracht naar een BUSO-school</v>
      </c>
      <c r="AT11" s="102" t="e">
        <f>'BUSO (HS 321)'!#REF!</f>
        <v>#REF!</v>
      </c>
      <c r="AU11" s="102"/>
      <c r="AV11" s="102"/>
      <c r="AW11" s="102"/>
      <c r="AX11" s="102"/>
      <c r="AY11" s="102"/>
      <c r="AZ11" s="102"/>
      <c r="BA11" s="102"/>
      <c r="BB11" s="102"/>
      <c r="BC11" s="102"/>
      <c r="BD11" s="102"/>
      <c r="BE11" s="102"/>
      <c r="BF11" s="102"/>
    </row>
    <row r="12" spans="1:58" s="20" customFormat="1" ht="22.5" customHeight="1">
      <c r="A12" s="34"/>
      <c r="B12" s="34"/>
      <c r="C12" s="116"/>
      <c r="D12" s="117">
        <f t="shared" si="6"/>
      </c>
      <c r="E12" s="1">
        <f t="shared" si="7"/>
      </c>
      <c r="F12" s="118">
        <f>IF(ISBLANK($A12),"",VLOOKUP(A12,#REF!,4,FALSE))</f>
      </c>
      <c r="G12" s="118">
        <f t="shared" si="8"/>
      </c>
      <c r="H12" s="118">
        <f>IF(ISBLANK($A12),"",VLOOKUP(A12,#REF!,6,FALSE))</f>
      </c>
      <c r="I12" s="118">
        <f t="shared" si="9"/>
      </c>
      <c r="J12" s="119">
        <f t="shared" si="10"/>
      </c>
      <c r="M12" s="113">
        <f t="shared" si="11"/>
      </c>
      <c r="N12" s="113" t="e">
        <f t="shared" si="5"/>
        <v>#N/A</v>
      </c>
      <c r="O12" s="113" t="e">
        <f t="shared" si="5"/>
        <v>#N/A</v>
      </c>
      <c r="P12" s="113" t="e">
        <f t="shared" si="5"/>
        <v>#N/A</v>
      </c>
      <c r="Q12" s="113" t="e">
        <f t="shared" si="5"/>
        <v>#N/A</v>
      </c>
      <c r="R12" s="113" t="e">
        <f t="shared" si="5"/>
        <v>#N/A</v>
      </c>
      <c r="S12" s="113" t="e">
        <f t="shared" si="5"/>
        <v>#N/A</v>
      </c>
      <c r="T12" s="113" t="e">
        <f t="shared" si="5"/>
        <v>#N/A</v>
      </c>
      <c r="U12" s="113" t="e">
        <f t="shared" si="5"/>
        <v>#N/A</v>
      </c>
      <c r="V12" s="20">
        <f t="shared" si="12"/>
        <v>0</v>
      </c>
      <c r="W12" s="113" t="e">
        <f t="shared" si="13"/>
        <v>#N/A</v>
      </c>
      <c r="X12" s="113" t="e">
        <f t="shared" si="13"/>
        <v>#N/A</v>
      </c>
      <c r="Y12" s="113" t="e">
        <f t="shared" si="13"/>
        <v>#N/A</v>
      </c>
      <c r="Z12" s="113" t="e">
        <f t="shared" si="13"/>
        <v>#N/A</v>
      </c>
      <c r="AA12" s="20" t="e">
        <f t="shared" si="14"/>
        <v>#N/A</v>
      </c>
      <c r="AB12" s="113" t="e">
        <f t="shared" si="15"/>
        <v>#N/A</v>
      </c>
      <c r="AC12" s="20" t="str">
        <f t="shared" si="16"/>
        <v>31.08.2024</v>
      </c>
      <c r="AD12" s="20">
        <f t="shared" si="17"/>
      </c>
      <c r="AE12" s="20">
        <f t="shared" si="18"/>
      </c>
      <c r="AO12" s="104">
        <f t="shared" si="2"/>
      </c>
      <c r="AP12" s="104" t="e">
        <f t="shared" si="1"/>
        <v>#N/A</v>
      </c>
      <c r="AQ12" s="108" t="e">
        <f t="shared" si="3"/>
        <v>#N/A</v>
      </c>
      <c r="AR12" s="102"/>
      <c r="AS12" s="102" t="str">
        <f>'SO - DBSO (HS 311-312)'!B64</f>
        <v>Overdracht naar een school voor volwassenenonderwijs</v>
      </c>
      <c r="AT12" s="102"/>
      <c r="AU12" s="102"/>
      <c r="AV12" s="102"/>
      <c r="AW12" s="102"/>
      <c r="AX12" s="102"/>
      <c r="AY12" s="102"/>
      <c r="AZ12" s="102"/>
      <c r="BA12" s="102"/>
      <c r="BB12" s="102"/>
      <c r="BC12" s="102"/>
      <c r="BD12" s="102"/>
      <c r="BE12" s="102"/>
      <c r="BF12" s="102"/>
    </row>
    <row r="13" spans="1:58" s="20" customFormat="1" ht="22.5" customHeight="1">
      <c r="A13" s="34"/>
      <c r="B13" s="34"/>
      <c r="C13" s="116"/>
      <c r="D13" s="117">
        <f t="shared" si="6"/>
      </c>
      <c r="E13" s="1">
        <f t="shared" si="7"/>
      </c>
      <c r="F13" s="118">
        <f>IF(ISBLANK($A13),"",VLOOKUP(A13,#REF!,4,FALSE))</f>
      </c>
      <c r="G13" s="118">
        <f t="shared" si="8"/>
      </c>
      <c r="H13" s="118">
        <f>IF(ISBLANK($A13),"",VLOOKUP(A13,#REF!,6,FALSE))</f>
      </c>
      <c r="I13" s="118">
        <f t="shared" si="9"/>
      </c>
      <c r="J13" s="119">
        <f t="shared" si="10"/>
      </c>
      <c r="M13" s="113">
        <f t="shared" si="11"/>
      </c>
      <c r="N13" s="113" t="e">
        <f t="shared" si="5"/>
        <v>#N/A</v>
      </c>
      <c r="O13" s="113" t="e">
        <f t="shared" si="5"/>
        <v>#N/A</v>
      </c>
      <c r="P13" s="113" t="e">
        <f t="shared" si="5"/>
        <v>#N/A</v>
      </c>
      <c r="Q13" s="113" t="e">
        <f t="shared" si="5"/>
        <v>#N/A</v>
      </c>
      <c r="R13" s="113" t="e">
        <f t="shared" si="5"/>
        <v>#N/A</v>
      </c>
      <c r="S13" s="113" t="e">
        <f t="shared" si="5"/>
        <v>#N/A</v>
      </c>
      <c r="T13" s="113" t="e">
        <f t="shared" si="5"/>
        <v>#N/A</v>
      </c>
      <c r="U13" s="113" t="e">
        <f t="shared" si="5"/>
        <v>#N/A</v>
      </c>
      <c r="V13" s="20">
        <f t="shared" si="12"/>
        <v>0</v>
      </c>
      <c r="W13" s="113" t="e">
        <f t="shared" si="13"/>
        <v>#N/A</v>
      </c>
      <c r="X13" s="113" t="e">
        <f t="shared" si="13"/>
        <v>#N/A</v>
      </c>
      <c r="Y13" s="113" t="e">
        <f t="shared" si="13"/>
        <v>#N/A</v>
      </c>
      <c r="Z13" s="113" t="e">
        <f t="shared" si="13"/>
        <v>#N/A</v>
      </c>
      <c r="AA13" s="20" t="e">
        <f t="shared" si="14"/>
        <v>#N/A</v>
      </c>
      <c r="AB13" s="113" t="e">
        <f t="shared" si="15"/>
        <v>#N/A</v>
      </c>
      <c r="AC13" s="20" t="str">
        <f t="shared" si="16"/>
        <v>31.08.2024</v>
      </c>
      <c r="AD13" s="20">
        <f t="shared" si="17"/>
      </c>
      <c r="AE13" s="20">
        <f t="shared" si="18"/>
      </c>
      <c r="AO13" s="104">
        <f t="shared" si="2"/>
      </c>
      <c r="AP13" s="104" t="e">
        <f t="shared" si="1"/>
        <v>#N/A</v>
      </c>
      <c r="AQ13" s="108" t="e">
        <f t="shared" si="3"/>
        <v>#N/A</v>
      </c>
      <c r="AR13" s="102"/>
      <c r="AS13" s="102" t="str">
        <f>'SO - DBSO (HS 311-312)'!B66</f>
        <v>Overdracht naar een instelling voor hoger onderwijs</v>
      </c>
      <c r="AT13" s="102"/>
      <c r="AU13" s="102"/>
      <c r="AV13" s="102"/>
      <c r="AW13" s="102"/>
      <c r="AX13" s="102"/>
      <c r="AY13" s="102"/>
      <c r="AZ13" s="102"/>
      <c r="BA13" s="102"/>
      <c r="BB13" s="102"/>
      <c r="BC13" s="102"/>
      <c r="BD13" s="102"/>
      <c r="BE13" s="102"/>
      <c r="BF13" s="102"/>
    </row>
    <row r="14" spans="1:60" s="20" customFormat="1" ht="22.5" customHeight="1">
      <c r="A14" s="34"/>
      <c r="B14" s="34"/>
      <c r="C14" s="116"/>
      <c r="D14" s="117">
        <f t="shared" si="6"/>
      </c>
      <c r="E14" s="1">
        <f t="shared" si="7"/>
      </c>
      <c r="F14" s="118">
        <f>IF(ISBLANK($A14),"",VLOOKUP(A14,#REF!,4,FALSE))</f>
      </c>
      <c r="G14" s="118">
        <f t="shared" si="8"/>
      </c>
      <c r="H14" s="118">
        <f>IF(ISBLANK($A14),"",VLOOKUP(A14,#REF!,6,FALSE))</f>
      </c>
      <c r="I14" s="118">
        <f t="shared" si="9"/>
      </c>
      <c r="J14" s="119">
        <f t="shared" si="10"/>
      </c>
      <c r="M14" s="113">
        <f t="shared" si="11"/>
      </c>
      <c r="N14" s="113" t="e">
        <f t="shared" si="5"/>
        <v>#N/A</v>
      </c>
      <c r="O14" s="113" t="e">
        <f t="shared" si="5"/>
        <v>#N/A</v>
      </c>
      <c r="P14" s="113" t="e">
        <f t="shared" si="5"/>
        <v>#N/A</v>
      </c>
      <c r="Q14" s="113" t="e">
        <f t="shared" si="5"/>
        <v>#N/A</v>
      </c>
      <c r="R14" s="113" t="e">
        <f t="shared" si="5"/>
        <v>#N/A</v>
      </c>
      <c r="S14" s="113" t="e">
        <f t="shared" si="5"/>
        <v>#N/A</v>
      </c>
      <c r="T14" s="113" t="e">
        <f t="shared" si="5"/>
        <v>#N/A</v>
      </c>
      <c r="U14" s="113" t="e">
        <f t="shared" si="5"/>
        <v>#N/A</v>
      </c>
      <c r="V14" s="20">
        <f t="shared" si="12"/>
        <v>0</v>
      </c>
      <c r="W14" s="113" t="e">
        <f t="shared" si="13"/>
        <v>#N/A</v>
      </c>
      <c r="X14" s="113" t="e">
        <f t="shared" si="13"/>
        <v>#N/A</v>
      </c>
      <c r="Y14" s="113" t="e">
        <f t="shared" si="13"/>
        <v>#N/A</v>
      </c>
      <c r="Z14" s="113" t="e">
        <f t="shared" si="13"/>
        <v>#N/A</v>
      </c>
      <c r="AA14" s="20" t="e">
        <f t="shared" si="14"/>
        <v>#N/A</v>
      </c>
      <c r="AB14" s="113" t="e">
        <f t="shared" si="15"/>
        <v>#N/A</v>
      </c>
      <c r="AC14" s="20" t="str">
        <f t="shared" si="16"/>
        <v>31.08.2024</v>
      </c>
      <c r="AD14" s="20">
        <f t="shared" si="17"/>
      </c>
      <c r="AE14" s="20">
        <f t="shared" si="18"/>
      </c>
      <c r="AO14" s="104">
        <f t="shared" si="2"/>
      </c>
      <c r="AP14" s="104" t="e">
        <f t="shared" si="1"/>
        <v>#N/A</v>
      </c>
      <c r="AQ14" s="108" t="e">
        <f>"$"&amp;AQ$2&amp;"$"&amp;AP14&amp;":$"&amp;AQ$2&amp;"$"&amp;AP15</f>
        <v>#N/A</v>
      </c>
      <c r="AR14" s="102"/>
      <c r="AS14" s="102" t="str">
        <f>'SO - DBSO (HS 311-312)'!B67</f>
        <v>Overdracht naar een centrum deeltijdse vorming</v>
      </c>
      <c r="AT14" s="102"/>
      <c r="AU14" s="102"/>
      <c r="AV14" s="102"/>
      <c r="AW14" s="102"/>
      <c r="AX14" s="102"/>
      <c r="AY14" s="102"/>
      <c r="AZ14" s="102"/>
      <c r="BA14" s="102"/>
      <c r="BB14" s="141" t="s">
        <v>357</v>
      </c>
      <c r="BC14" s="141" t="s">
        <v>358</v>
      </c>
      <c r="BD14" s="141" t="s">
        <v>359</v>
      </c>
      <c r="BE14" s="141" t="s">
        <v>360</v>
      </c>
      <c r="BF14" s="141" t="s">
        <v>534</v>
      </c>
      <c r="BG14" s="142" t="s">
        <v>535</v>
      </c>
      <c r="BH14" s="143" t="s">
        <v>361</v>
      </c>
    </row>
    <row r="15" spans="1:60" s="20" customFormat="1" ht="22.5" customHeight="1">
      <c r="A15" s="34"/>
      <c r="B15" s="34"/>
      <c r="C15" s="116"/>
      <c r="D15" s="117">
        <f t="shared" si="6"/>
      </c>
      <c r="E15" s="1">
        <f t="shared" si="7"/>
      </c>
      <c r="F15" s="118">
        <f>IF(ISBLANK($A15),"",VLOOKUP(A15,#REF!,4,FALSE))</f>
      </c>
      <c r="G15" s="118">
        <f t="shared" si="8"/>
      </c>
      <c r="H15" s="118">
        <f>IF(ISBLANK($A15),"",VLOOKUP(A15,#REF!,6,FALSE))</f>
      </c>
      <c r="I15" s="118">
        <f t="shared" si="9"/>
      </c>
      <c r="J15" s="119">
        <f t="shared" si="10"/>
      </c>
      <c r="M15" s="113">
        <f t="shared" si="11"/>
      </c>
      <c r="N15" s="113" t="e">
        <f t="shared" si="5"/>
        <v>#N/A</v>
      </c>
      <c r="O15" s="113" t="e">
        <f t="shared" si="5"/>
        <v>#N/A</v>
      </c>
      <c r="P15" s="113" t="e">
        <f t="shared" si="5"/>
        <v>#N/A</v>
      </c>
      <c r="Q15" s="113" t="e">
        <f t="shared" si="5"/>
        <v>#N/A</v>
      </c>
      <c r="R15" s="113" t="e">
        <f t="shared" si="5"/>
        <v>#N/A</v>
      </c>
      <c r="S15" s="113" t="e">
        <f t="shared" si="5"/>
        <v>#N/A</v>
      </c>
      <c r="T15" s="113" t="e">
        <f t="shared" si="5"/>
        <v>#N/A</v>
      </c>
      <c r="U15" s="113" t="e">
        <f t="shared" si="5"/>
        <v>#N/A</v>
      </c>
      <c r="V15" s="20">
        <f t="shared" si="12"/>
        <v>0</v>
      </c>
      <c r="W15" s="113" t="e">
        <f t="shared" si="13"/>
        <v>#N/A</v>
      </c>
      <c r="X15" s="113" t="e">
        <f t="shared" si="13"/>
        <v>#N/A</v>
      </c>
      <c r="Y15" s="113" t="e">
        <f t="shared" si="13"/>
        <v>#N/A</v>
      </c>
      <c r="Z15" s="113" t="e">
        <f t="shared" si="13"/>
        <v>#N/A</v>
      </c>
      <c r="AA15" s="20" t="e">
        <f t="shared" si="14"/>
        <v>#N/A</v>
      </c>
      <c r="AB15" s="113" t="e">
        <f t="shared" si="15"/>
        <v>#N/A</v>
      </c>
      <c r="AC15" s="20" t="str">
        <f t="shared" si="16"/>
        <v>31.08.2024</v>
      </c>
      <c r="AD15" s="20">
        <f t="shared" si="17"/>
      </c>
      <c r="AE15" s="20">
        <f t="shared" si="18"/>
      </c>
      <c r="AO15" s="102"/>
      <c r="AP15" s="102">
        <f>AQ86</f>
        <v>80</v>
      </c>
      <c r="AQ15" s="102"/>
      <c r="AR15" s="102"/>
      <c r="AS15" s="110" t="s">
        <v>362</v>
      </c>
      <c r="AT15" s="102"/>
      <c r="AU15" s="102"/>
      <c r="AV15" s="102"/>
      <c r="AW15" s="102"/>
      <c r="AX15" s="102"/>
      <c r="AY15" s="102"/>
      <c r="AZ15" s="102"/>
      <c r="BA15" s="102"/>
      <c r="BB15" s="141" t="s">
        <v>358</v>
      </c>
      <c r="BC15" s="141" t="s">
        <v>359</v>
      </c>
      <c r="BD15" s="141" t="s">
        <v>360</v>
      </c>
      <c r="BE15" s="141" t="s">
        <v>534</v>
      </c>
      <c r="BF15" s="141" t="s">
        <v>535</v>
      </c>
      <c r="BG15" s="143" t="s">
        <v>361</v>
      </c>
      <c r="BH15" s="143" t="s">
        <v>536</v>
      </c>
    </row>
    <row r="16" spans="1:60" s="20" customFormat="1" ht="22.5" customHeight="1">
      <c r="A16" s="34"/>
      <c r="B16" s="34"/>
      <c r="C16" s="116"/>
      <c r="D16" s="117">
        <f t="shared" si="6"/>
      </c>
      <c r="E16" s="1">
        <f t="shared" si="7"/>
      </c>
      <c r="F16" s="118">
        <f>IF(ISBLANK($A16),"",VLOOKUP(A16,#REF!,4,FALSE))</f>
      </c>
      <c r="G16" s="118">
        <f t="shared" si="8"/>
      </c>
      <c r="H16" s="118">
        <f>IF(ISBLANK($A16),"",VLOOKUP(A16,#REF!,6,FALSE))</f>
      </c>
      <c r="I16" s="118">
        <f t="shared" si="9"/>
      </c>
      <c r="J16" s="119">
        <f t="shared" si="10"/>
      </c>
      <c r="M16" s="113">
        <f t="shared" si="11"/>
      </c>
      <c r="N16" s="113" t="e">
        <f t="shared" si="5"/>
        <v>#N/A</v>
      </c>
      <c r="O16" s="113" t="e">
        <f t="shared" si="5"/>
        <v>#N/A</v>
      </c>
      <c r="P16" s="113" t="e">
        <f t="shared" si="5"/>
        <v>#N/A</v>
      </c>
      <c r="Q16" s="113" t="e">
        <f t="shared" si="5"/>
        <v>#N/A</v>
      </c>
      <c r="R16" s="113" t="e">
        <f t="shared" si="5"/>
        <v>#N/A</v>
      </c>
      <c r="S16" s="113" t="e">
        <f t="shared" si="5"/>
        <v>#N/A</v>
      </c>
      <c r="T16" s="113" t="e">
        <f t="shared" si="5"/>
        <v>#N/A</v>
      </c>
      <c r="U16" s="113" t="e">
        <f t="shared" si="5"/>
        <v>#N/A</v>
      </c>
      <c r="V16" s="20">
        <f t="shared" si="12"/>
        <v>0</v>
      </c>
      <c r="W16" s="113" t="e">
        <f t="shared" si="13"/>
        <v>#N/A</v>
      </c>
      <c r="X16" s="113" t="e">
        <f t="shared" si="13"/>
        <v>#N/A</v>
      </c>
      <c r="Y16" s="113" t="e">
        <f t="shared" si="13"/>
        <v>#N/A</v>
      </c>
      <c r="Z16" s="113" t="e">
        <f t="shared" si="13"/>
        <v>#N/A</v>
      </c>
      <c r="AA16" s="20" t="e">
        <f t="shared" si="14"/>
        <v>#N/A</v>
      </c>
      <c r="AB16" s="113" t="e">
        <f t="shared" si="15"/>
        <v>#N/A</v>
      </c>
      <c r="AC16" s="20" t="str">
        <f t="shared" si="16"/>
        <v>31.08.2024</v>
      </c>
      <c r="AD16" s="20">
        <f t="shared" si="17"/>
      </c>
      <c r="AE16" s="20">
        <f t="shared" si="18"/>
      </c>
      <c r="AO16" s="106" t="s">
        <v>374</v>
      </c>
      <c r="AP16" s="102"/>
      <c r="AQ16" s="102"/>
      <c r="AR16" s="102"/>
      <c r="AS16" s="110" t="s">
        <v>365</v>
      </c>
      <c r="AT16" s="102"/>
      <c r="AU16" s="103" t="s">
        <v>371</v>
      </c>
      <c r="AV16" s="103">
        <v>2</v>
      </c>
      <c r="AW16" s="103">
        <f>AV16+1</f>
        <v>3</v>
      </c>
      <c r="AX16" s="103">
        <f aca="true" t="shared" si="19" ref="AX16:BH16">AW16+1</f>
        <v>4</v>
      </c>
      <c r="AY16" s="103">
        <f t="shared" si="19"/>
        <v>5</v>
      </c>
      <c r="AZ16" s="103">
        <f t="shared" si="19"/>
        <v>6</v>
      </c>
      <c r="BA16" s="103">
        <f t="shared" si="19"/>
        <v>7</v>
      </c>
      <c r="BB16" s="103">
        <f t="shared" si="19"/>
        <v>8</v>
      </c>
      <c r="BC16" s="103">
        <f t="shared" si="19"/>
        <v>9</v>
      </c>
      <c r="BD16" s="103">
        <f t="shared" si="19"/>
        <v>10</v>
      </c>
      <c r="BE16" s="103">
        <f t="shared" si="19"/>
        <v>11</v>
      </c>
      <c r="BF16" s="103">
        <f t="shared" si="19"/>
        <v>12</v>
      </c>
      <c r="BG16" s="103">
        <f t="shared" si="19"/>
        <v>13</v>
      </c>
      <c r="BH16" s="103">
        <f t="shared" si="19"/>
        <v>14</v>
      </c>
    </row>
    <row r="17" spans="1:60" s="20" customFormat="1" ht="22.5" customHeight="1" thickBot="1">
      <c r="A17" s="34"/>
      <c r="B17" s="34"/>
      <c r="C17" s="116"/>
      <c r="D17" s="117">
        <f t="shared" si="6"/>
      </c>
      <c r="E17" s="1">
        <f t="shared" si="7"/>
      </c>
      <c r="F17" s="118">
        <f>IF(ISBLANK($A17),"",VLOOKUP(A17,#REF!,4,FALSE))</f>
      </c>
      <c r="G17" s="118">
        <f t="shared" si="8"/>
      </c>
      <c r="H17" s="118">
        <f>IF(ISBLANK($A17),"",VLOOKUP(A17,#REF!,6,FALSE))</f>
      </c>
      <c r="I17" s="118">
        <f t="shared" si="9"/>
      </c>
      <c r="J17" s="119">
        <f t="shared" si="10"/>
      </c>
      <c r="M17" s="113">
        <f t="shared" si="11"/>
      </c>
      <c r="N17" s="113" t="e">
        <f t="shared" si="5"/>
        <v>#N/A</v>
      </c>
      <c r="O17" s="113" t="e">
        <f t="shared" si="5"/>
        <v>#N/A</v>
      </c>
      <c r="P17" s="113" t="e">
        <f t="shared" si="5"/>
        <v>#N/A</v>
      </c>
      <c r="Q17" s="113" t="e">
        <f t="shared" si="5"/>
        <v>#N/A</v>
      </c>
      <c r="R17" s="113" t="e">
        <f t="shared" si="5"/>
        <v>#N/A</v>
      </c>
      <c r="S17" s="113" t="e">
        <f t="shared" si="5"/>
        <v>#N/A</v>
      </c>
      <c r="T17" s="113" t="e">
        <f t="shared" si="5"/>
        <v>#N/A</v>
      </c>
      <c r="U17" s="113" t="e">
        <f t="shared" si="5"/>
        <v>#N/A</v>
      </c>
      <c r="V17" s="20">
        <f t="shared" si="12"/>
        <v>0</v>
      </c>
      <c r="W17" s="113" t="e">
        <f t="shared" si="13"/>
        <v>#N/A</v>
      </c>
      <c r="X17" s="113" t="e">
        <f t="shared" si="13"/>
        <v>#N/A</v>
      </c>
      <c r="Y17" s="113" t="e">
        <f t="shared" si="13"/>
        <v>#N/A</v>
      </c>
      <c r="Z17" s="113" t="e">
        <f t="shared" si="13"/>
        <v>#N/A</v>
      </c>
      <c r="AA17" s="20" t="e">
        <f t="shared" si="14"/>
        <v>#N/A</v>
      </c>
      <c r="AB17" s="113" t="e">
        <f t="shared" si="15"/>
        <v>#N/A</v>
      </c>
      <c r="AC17" s="20" t="str">
        <f t="shared" si="16"/>
        <v>31.08.2024</v>
      </c>
      <c r="AD17" s="20">
        <f t="shared" si="17"/>
      </c>
      <c r="AE17" s="20">
        <f t="shared" si="18"/>
      </c>
      <c r="AO17" s="102" t="str">
        <f>AS4</f>
        <v>Overdracht binnen de instelling naar een andere code</v>
      </c>
      <c r="AP17" s="102"/>
      <c r="AQ17" s="102"/>
      <c r="AR17" s="110" t="s">
        <v>349</v>
      </c>
      <c r="AS17" s="101" t="s">
        <v>350</v>
      </c>
      <c r="AT17" s="101"/>
      <c r="AU17" s="101"/>
      <c r="AV17" s="101" t="s">
        <v>351</v>
      </c>
      <c r="AW17" s="101" t="s">
        <v>352</v>
      </c>
      <c r="AX17" s="101" t="s">
        <v>353</v>
      </c>
      <c r="AY17" s="101" t="s">
        <v>354</v>
      </c>
      <c r="AZ17" s="101" t="s">
        <v>355</v>
      </c>
      <c r="BA17" s="101" t="s">
        <v>356</v>
      </c>
      <c r="BB17" s="101" t="str">
        <f aca="true" t="shared" si="20" ref="BB17:BH17">IF($D$3="004",BB15,BB14)</f>
        <v>I</v>
      </c>
      <c r="BC17" s="101" t="str">
        <f t="shared" si="20"/>
        <v>J</v>
      </c>
      <c r="BD17" s="101" t="str">
        <f t="shared" si="20"/>
        <v>K</v>
      </c>
      <c r="BE17" s="101" t="str">
        <f t="shared" si="20"/>
        <v>L</v>
      </c>
      <c r="BF17" s="101" t="str">
        <f t="shared" si="20"/>
        <v>M</v>
      </c>
      <c r="BG17" s="101" t="str">
        <f t="shared" si="20"/>
        <v>N</v>
      </c>
      <c r="BH17" s="101" t="str">
        <f t="shared" si="20"/>
        <v>O</v>
      </c>
    </row>
    <row r="18" spans="1:60" s="20" customFormat="1" ht="22.5" customHeight="1">
      <c r="A18" s="34"/>
      <c r="B18" s="34"/>
      <c r="C18" s="116"/>
      <c r="D18" s="117">
        <f t="shared" si="6"/>
      </c>
      <c r="E18" s="1">
        <f t="shared" si="7"/>
      </c>
      <c r="F18" s="118">
        <f>IF(ISBLANK($A18),"",VLOOKUP(A18,#REF!,4,FALSE))</f>
      </c>
      <c r="G18" s="118">
        <f t="shared" si="8"/>
      </c>
      <c r="H18" s="118">
        <f>IF(ISBLANK($A18),"",VLOOKUP(A18,#REF!,6,FALSE))</f>
      </c>
      <c r="I18" s="118">
        <f t="shared" si="9"/>
      </c>
      <c r="J18" s="119">
        <f t="shared" si="10"/>
      </c>
      <c r="M18" s="113">
        <f t="shared" si="11"/>
      </c>
      <c r="N18" s="113" t="e">
        <f t="shared" si="5"/>
        <v>#N/A</v>
      </c>
      <c r="O18" s="113" t="e">
        <f t="shared" si="5"/>
        <v>#N/A</v>
      </c>
      <c r="P18" s="113" t="e">
        <f t="shared" si="5"/>
        <v>#N/A</v>
      </c>
      <c r="Q18" s="113" t="e">
        <f t="shared" si="5"/>
        <v>#N/A</v>
      </c>
      <c r="R18" s="113" t="e">
        <f t="shared" si="5"/>
        <v>#N/A</v>
      </c>
      <c r="S18" s="113" t="e">
        <f t="shared" si="5"/>
        <v>#N/A</v>
      </c>
      <c r="T18" s="113" t="e">
        <f t="shared" si="5"/>
        <v>#N/A</v>
      </c>
      <c r="U18" s="113" t="e">
        <f t="shared" si="5"/>
        <v>#N/A</v>
      </c>
      <c r="V18" s="20">
        <f t="shared" si="12"/>
        <v>0</v>
      </c>
      <c r="W18" s="113" t="e">
        <f t="shared" si="13"/>
        <v>#N/A</v>
      </c>
      <c r="X18" s="113" t="e">
        <f t="shared" si="13"/>
        <v>#N/A</v>
      </c>
      <c r="Y18" s="113" t="e">
        <f t="shared" si="13"/>
        <v>#N/A</v>
      </c>
      <c r="Z18" s="113" t="e">
        <f t="shared" si="13"/>
        <v>#N/A</v>
      </c>
      <c r="AA18" s="20" t="e">
        <f t="shared" si="14"/>
        <v>#N/A</v>
      </c>
      <c r="AB18" s="113" t="e">
        <f t="shared" si="15"/>
        <v>#N/A</v>
      </c>
      <c r="AC18" s="20" t="str">
        <f t="shared" si="16"/>
        <v>31.08.2024</v>
      </c>
      <c r="AD18" s="20">
        <f t="shared" si="17"/>
      </c>
      <c r="AE18" s="20">
        <f t="shared" si="18"/>
      </c>
      <c r="AO18" s="102" t="str">
        <f>AS5</f>
        <v>Overdracht naar volgend schooljaar</v>
      </c>
      <c r="AP18" s="102"/>
      <c r="AQ18" s="102"/>
      <c r="AR18" s="102" t="e">
        <f>"'"&amp;HLOOKUP($AO$1,$AS$1:$AW$2,2,FALSE)&amp;"'!"</f>
        <v>#N/A</v>
      </c>
      <c r="AS18" s="100" t="s">
        <v>348</v>
      </c>
      <c r="AT18" s="100" t="s">
        <v>367</v>
      </c>
      <c r="AU18" s="100" t="s">
        <v>370</v>
      </c>
      <c r="AV18" s="100" t="s">
        <v>9</v>
      </c>
      <c r="AW18" s="100" t="s">
        <v>10</v>
      </c>
      <c r="AX18" s="100" t="s">
        <v>11</v>
      </c>
      <c r="AY18" s="100" t="s">
        <v>12</v>
      </c>
      <c r="AZ18" s="100" t="s">
        <v>13</v>
      </c>
      <c r="BA18" s="100" t="s">
        <v>14</v>
      </c>
      <c r="BB18" s="100" t="s">
        <v>15</v>
      </c>
      <c r="BC18" s="100" t="s">
        <v>16</v>
      </c>
      <c r="BD18" s="100" t="s">
        <v>17</v>
      </c>
      <c r="BE18" s="100" t="s">
        <v>18</v>
      </c>
      <c r="BF18" s="100" t="s">
        <v>19</v>
      </c>
      <c r="BG18" s="100" t="s">
        <v>20</v>
      </c>
      <c r="BH18" s="100" t="s">
        <v>21</v>
      </c>
    </row>
    <row r="19" spans="1:60" s="20" customFormat="1" ht="22.5" customHeight="1">
      <c r="A19" s="34"/>
      <c r="B19" s="34"/>
      <c r="C19" s="116"/>
      <c r="D19" s="117">
        <f t="shared" si="6"/>
      </c>
      <c r="E19" s="1">
        <f t="shared" si="7"/>
      </c>
      <c r="F19" s="118">
        <f>IF(ISBLANK($A19),"",VLOOKUP(A19,#REF!,4,FALSE))</f>
      </c>
      <c r="G19" s="118">
        <f t="shared" si="8"/>
      </c>
      <c r="H19" s="118">
        <f>IF(ISBLANK($A19),"",VLOOKUP(A19,#REF!,6,FALSE))</f>
      </c>
      <c r="I19" s="118">
        <f t="shared" si="9"/>
      </c>
      <c r="J19" s="119">
        <f t="shared" si="10"/>
      </c>
      <c r="M19" s="113">
        <f t="shared" si="11"/>
      </c>
      <c r="N19" s="113" t="e">
        <f t="shared" si="5"/>
        <v>#N/A</v>
      </c>
      <c r="O19" s="113" t="e">
        <f t="shared" si="5"/>
        <v>#N/A</v>
      </c>
      <c r="P19" s="113" t="e">
        <f t="shared" si="5"/>
        <v>#N/A</v>
      </c>
      <c r="Q19" s="113" t="e">
        <f t="shared" si="5"/>
        <v>#N/A</v>
      </c>
      <c r="R19" s="113" t="e">
        <f t="shared" si="5"/>
        <v>#N/A</v>
      </c>
      <c r="S19" s="113" t="e">
        <f t="shared" si="5"/>
        <v>#N/A</v>
      </c>
      <c r="T19" s="113" t="e">
        <f t="shared" si="5"/>
        <v>#N/A</v>
      </c>
      <c r="U19" s="113" t="e">
        <f t="shared" si="5"/>
        <v>#N/A</v>
      </c>
      <c r="V19" s="20">
        <f t="shared" si="12"/>
        <v>0</v>
      </c>
      <c r="W19" s="113" t="e">
        <f t="shared" si="13"/>
        <v>#N/A</v>
      </c>
      <c r="X19" s="113" t="e">
        <f t="shared" si="13"/>
        <v>#N/A</v>
      </c>
      <c r="Y19" s="113" t="e">
        <f t="shared" si="13"/>
        <v>#N/A</v>
      </c>
      <c r="Z19" s="113" t="e">
        <f t="shared" si="13"/>
        <v>#N/A</v>
      </c>
      <c r="AA19" s="20" t="e">
        <f t="shared" si="14"/>
        <v>#N/A</v>
      </c>
      <c r="AB19" s="113" t="e">
        <f t="shared" si="15"/>
        <v>#N/A</v>
      </c>
      <c r="AC19" s="20" t="str">
        <f t="shared" si="16"/>
        <v>31.08.2024</v>
      </c>
      <c r="AD19" s="20">
        <f t="shared" si="17"/>
      </c>
      <c r="AE19" s="20">
        <f t="shared" si="18"/>
      </c>
      <c r="AO19" s="102" t="str">
        <f>AS6</f>
        <v>Uren SG ontvangen van scholengemeenschap</v>
      </c>
      <c r="AP19" s="102"/>
      <c r="AQ19" s="112" t="s">
        <v>369</v>
      </c>
      <c r="AR19" s="102">
        <v>4</v>
      </c>
      <c r="AS19" s="102" t="e">
        <f ca="1" t="shared" si="21" ref="AS19:AS50">INDIRECT($AR$18&amp;AS$17&amp;$AR19)</f>
        <v>#N/A</v>
      </c>
      <c r="AT19" s="104" t="e">
        <f aca="true" t="shared" si="22" ref="AT19:AT50">IF(AV19="0310",BA19,"van "&amp;BA19&amp;" naar "&amp;BF19)</f>
        <v>#N/A</v>
      </c>
      <c r="AU19" s="105" t="e">
        <f aca="true" t="shared" si="23" ref="AU19:AU50">AS19&amp;AT19</f>
        <v>#N/A</v>
      </c>
      <c r="AV19" s="102" t="e">
        <f ca="1" t="shared" si="24" ref="AV19:BH35">INDIRECT($AR$18&amp;AV$17&amp;$AR19)</f>
        <v>#N/A</v>
      </c>
      <c r="AW19" s="102" t="e">
        <f ca="1" t="shared" si="24"/>
        <v>#N/A</v>
      </c>
      <c r="AX19" s="102" t="e">
        <f ca="1" t="shared" si="24"/>
        <v>#N/A</v>
      </c>
      <c r="AY19" s="102" t="e">
        <f ca="1" t="shared" si="24"/>
        <v>#N/A</v>
      </c>
      <c r="AZ19" s="102" t="e">
        <f ca="1" t="shared" si="24"/>
        <v>#N/A</v>
      </c>
      <c r="BA19" s="102" t="e">
        <f ca="1" t="shared" si="24"/>
        <v>#N/A</v>
      </c>
      <c r="BB19" s="102" t="e">
        <f ca="1" t="shared" si="24"/>
        <v>#N/A</v>
      </c>
      <c r="BC19" s="102" t="e">
        <f ca="1" t="shared" si="24"/>
        <v>#N/A</v>
      </c>
      <c r="BD19" s="102" t="e">
        <f ca="1" t="shared" si="24"/>
        <v>#N/A</v>
      </c>
      <c r="BE19" s="102" t="e">
        <f ca="1" t="shared" si="24"/>
        <v>#N/A</v>
      </c>
      <c r="BF19" s="102" t="e">
        <f ca="1" t="shared" si="24"/>
        <v>#N/A</v>
      </c>
      <c r="BG19" s="102" t="e">
        <f ca="1" t="shared" si="24"/>
        <v>#N/A</v>
      </c>
      <c r="BH19" s="102" t="e">
        <f ca="1" t="shared" si="24"/>
        <v>#N/A</v>
      </c>
    </row>
    <row r="20" spans="1:60" s="20" customFormat="1" ht="22.5" customHeight="1">
      <c r="A20" s="34"/>
      <c r="B20" s="34"/>
      <c r="C20" s="116"/>
      <c r="D20" s="117">
        <f t="shared" si="6"/>
      </c>
      <c r="E20" s="1">
        <f t="shared" si="7"/>
      </c>
      <c r="F20" s="118">
        <f>IF(ISBLANK($A20),"",VLOOKUP(A20,#REF!,4,FALSE))</f>
      </c>
      <c r="G20" s="118">
        <f t="shared" si="8"/>
      </c>
      <c r="H20" s="118">
        <f>IF(ISBLANK($A20),"",VLOOKUP(A20,#REF!,6,FALSE))</f>
      </c>
      <c r="I20" s="118">
        <f t="shared" si="9"/>
      </c>
      <c r="J20" s="119">
        <f t="shared" si="10"/>
      </c>
      <c r="M20" s="113">
        <f t="shared" si="11"/>
      </c>
      <c r="N20" s="113" t="e">
        <f t="shared" si="5"/>
        <v>#N/A</v>
      </c>
      <c r="O20" s="113" t="e">
        <f t="shared" si="5"/>
        <v>#N/A</v>
      </c>
      <c r="P20" s="113" t="e">
        <f t="shared" si="5"/>
        <v>#N/A</v>
      </c>
      <c r="Q20" s="113" t="e">
        <f t="shared" si="5"/>
        <v>#N/A</v>
      </c>
      <c r="R20" s="113" t="e">
        <f t="shared" si="5"/>
        <v>#N/A</v>
      </c>
      <c r="S20" s="113" t="e">
        <f t="shared" si="5"/>
        <v>#N/A</v>
      </c>
      <c r="T20" s="113" t="e">
        <f t="shared" si="5"/>
        <v>#N/A</v>
      </c>
      <c r="U20" s="113" t="e">
        <f t="shared" si="5"/>
        <v>#N/A</v>
      </c>
      <c r="V20" s="20">
        <f t="shared" si="12"/>
        <v>0</v>
      </c>
      <c r="W20" s="113" t="e">
        <f t="shared" si="13"/>
        <v>#N/A</v>
      </c>
      <c r="X20" s="113" t="e">
        <f t="shared" si="13"/>
        <v>#N/A</v>
      </c>
      <c r="Y20" s="113" t="e">
        <f t="shared" si="13"/>
        <v>#N/A</v>
      </c>
      <c r="Z20" s="113" t="e">
        <f t="shared" si="13"/>
        <v>#N/A</v>
      </c>
      <c r="AA20" s="20" t="e">
        <f t="shared" si="14"/>
        <v>#N/A</v>
      </c>
      <c r="AB20" s="113" t="e">
        <f t="shared" si="15"/>
        <v>#N/A</v>
      </c>
      <c r="AC20" s="20" t="str">
        <f t="shared" si="16"/>
        <v>31.08.2024</v>
      </c>
      <c r="AD20" s="20">
        <f t="shared" si="17"/>
      </c>
      <c r="AE20" s="20">
        <f t="shared" si="18"/>
      </c>
      <c r="AO20" s="102" t="str">
        <f>AT5</f>
        <v>overdracht naar een andere instelling bedoeld in Art III 314/1 CODEX</v>
      </c>
      <c r="AP20" s="102"/>
      <c r="AQ20" s="102"/>
      <c r="AR20" s="102">
        <f>AR19+1</f>
        <v>5</v>
      </c>
      <c r="AS20" s="102" t="e">
        <f ca="1" t="shared" si="21"/>
        <v>#N/A</v>
      </c>
      <c r="AT20" s="104" t="e">
        <f t="shared" si="22"/>
        <v>#N/A</v>
      </c>
      <c r="AU20" s="105" t="e">
        <f t="shared" si="23"/>
        <v>#N/A</v>
      </c>
      <c r="AV20" s="102" t="e">
        <f ca="1" t="shared" si="24"/>
        <v>#N/A</v>
      </c>
      <c r="AW20" s="102" t="e">
        <f ca="1" t="shared" si="24"/>
        <v>#N/A</v>
      </c>
      <c r="AX20" s="102" t="e">
        <f ca="1" t="shared" si="24"/>
        <v>#N/A</v>
      </c>
      <c r="AY20" s="102" t="e">
        <f ca="1" t="shared" si="24"/>
        <v>#N/A</v>
      </c>
      <c r="AZ20" s="102" t="e">
        <f ca="1" t="shared" si="24"/>
        <v>#N/A</v>
      </c>
      <c r="BA20" s="102" t="e">
        <f ca="1" t="shared" si="24"/>
        <v>#N/A</v>
      </c>
      <c r="BB20" s="102" t="e">
        <f ca="1" t="shared" si="24"/>
        <v>#N/A</v>
      </c>
      <c r="BC20" s="102" t="e">
        <f ca="1" t="shared" si="24"/>
        <v>#N/A</v>
      </c>
      <c r="BD20" s="102" t="e">
        <f ca="1" t="shared" si="24"/>
        <v>#N/A</v>
      </c>
      <c r="BE20" s="102" t="e">
        <f ca="1" t="shared" si="24"/>
        <v>#N/A</v>
      </c>
      <c r="BF20" s="102" t="e">
        <f ca="1" t="shared" si="24"/>
        <v>#N/A</v>
      </c>
      <c r="BG20" s="102" t="e">
        <f ca="1" t="shared" si="24"/>
        <v>#N/A</v>
      </c>
      <c r="BH20" s="102" t="e">
        <f ca="1" t="shared" si="24"/>
        <v>#N/A</v>
      </c>
    </row>
    <row r="21" spans="1:60" s="20" customFormat="1" ht="22.5" customHeight="1">
      <c r="A21" s="34"/>
      <c r="B21" s="34"/>
      <c r="C21" s="116"/>
      <c r="D21" s="117">
        <f t="shared" si="6"/>
      </c>
      <c r="E21" s="1">
        <f t="shared" si="7"/>
      </c>
      <c r="F21" s="118">
        <f>IF(ISBLANK($A21),"",VLOOKUP(A21,#REF!,4,FALSE))</f>
      </c>
      <c r="G21" s="118">
        <f t="shared" si="8"/>
      </c>
      <c r="H21" s="118">
        <f>IF(ISBLANK($A21),"",VLOOKUP(A21,#REF!,6,FALSE))</f>
      </c>
      <c r="I21" s="118">
        <f t="shared" si="9"/>
      </c>
      <c r="J21" s="119">
        <f t="shared" si="10"/>
      </c>
      <c r="M21" s="113">
        <f t="shared" si="11"/>
      </c>
      <c r="N21" s="113" t="e">
        <f t="shared" si="5"/>
        <v>#N/A</v>
      </c>
      <c r="O21" s="113" t="e">
        <f t="shared" si="5"/>
        <v>#N/A</v>
      </c>
      <c r="P21" s="113" t="e">
        <f t="shared" si="5"/>
        <v>#N/A</v>
      </c>
      <c r="Q21" s="113" t="e">
        <f t="shared" si="5"/>
        <v>#N/A</v>
      </c>
      <c r="R21" s="113" t="e">
        <f t="shared" si="5"/>
        <v>#N/A</v>
      </c>
      <c r="S21" s="113" t="e">
        <f t="shared" si="5"/>
        <v>#N/A</v>
      </c>
      <c r="T21" s="113" t="e">
        <f t="shared" si="5"/>
        <v>#N/A</v>
      </c>
      <c r="U21" s="113" t="e">
        <f t="shared" si="5"/>
        <v>#N/A</v>
      </c>
      <c r="V21" s="20">
        <f t="shared" si="12"/>
        <v>0</v>
      </c>
      <c r="W21" s="113" t="e">
        <f t="shared" si="13"/>
        <v>#N/A</v>
      </c>
      <c r="X21" s="113" t="e">
        <f t="shared" si="13"/>
        <v>#N/A</v>
      </c>
      <c r="Y21" s="113" t="e">
        <f t="shared" si="13"/>
        <v>#N/A</v>
      </c>
      <c r="Z21" s="113" t="e">
        <f t="shared" si="13"/>
        <v>#N/A</v>
      </c>
      <c r="AA21" s="20" t="e">
        <f t="shared" si="14"/>
        <v>#N/A</v>
      </c>
      <c r="AB21" s="113" t="e">
        <f t="shared" si="15"/>
        <v>#N/A</v>
      </c>
      <c r="AC21" s="20" t="str">
        <f t="shared" si="16"/>
        <v>31.08.2024</v>
      </c>
      <c r="AD21" s="20">
        <f t="shared" si="17"/>
      </c>
      <c r="AE21" s="20">
        <f t="shared" si="18"/>
      </c>
      <c r="AO21" s="102"/>
      <c r="AP21" s="102"/>
      <c r="AQ21" s="102"/>
      <c r="AR21" s="102">
        <f aca="true" t="shared" si="25" ref="AR21:AR84">AR20+1</f>
        <v>6</v>
      </c>
      <c r="AS21" s="102" t="e">
        <f ca="1" t="shared" si="21"/>
        <v>#N/A</v>
      </c>
      <c r="AT21" s="104" t="e">
        <f t="shared" si="22"/>
        <v>#N/A</v>
      </c>
      <c r="AU21" s="105" t="e">
        <f t="shared" si="23"/>
        <v>#N/A</v>
      </c>
      <c r="AV21" s="102" t="e">
        <f ca="1" t="shared" si="24"/>
        <v>#N/A</v>
      </c>
      <c r="AW21" s="102" t="e">
        <f ca="1" t="shared" si="24"/>
        <v>#N/A</v>
      </c>
      <c r="AX21" s="102" t="e">
        <f ca="1" t="shared" si="24"/>
        <v>#N/A</v>
      </c>
      <c r="AY21" s="102" t="e">
        <f ca="1" t="shared" si="24"/>
        <v>#N/A</v>
      </c>
      <c r="AZ21" s="102" t="e">
        <f ca="1" t="shared" si="24"/>
        <v>#N/A</v>
      </c>
      <c r="BA21" s="102" t="e">
        <f ca="1" t="shared" si="24"/>
        <v>#N/A</v>
      </c>
      <c r="BB21" s="102" t="e">
        <f ca="1" t="shared" si="24"/>
        <v>#N/A</v>
      </c>
      <c r="BC21" s="102" t="e">
        <f ca="1" t="shared" si="24"/>
        <v>#N/A</v>
      </c>
      <c r="BD21" s="102" t="e">
        <f ca="1" t="shared" si="24"/>
        <v>#N/A</v>
      </c>
      <c r="BE21" s="102" t="e">
        <f ca="1" t="shared" si="24"/>
        <v>#N/A</v>
      </c>
      <c r="BF21" s="102" t="e">
        <f ca="1" t="shared" si="24"/>
        <v>#N/A</v>
      </c>
      <c r="BG21" s="102" t="e">
        <f ca="1" t="shared" si="24"/>
        <v>#N/A</v>
      </c>
      <c r="BH21" s="102" t="e">
        <f ca="1" t="shared" si="24"/>
        <v>#N/A</v>
      </c>
    </row>
    <row r="22" spans="1:60" s="20" customFormat="1" ht="22.5" customHeight="1">
      <c r="A22" s="34"/>
      <c r="B22" s="34"/>
      <c r="C22" s="116"/>
      <c r="D22" s="117">
        <f t="shared" si="6"/>
      </c>
      <c r="E22" s="1">
        <f t="shared" si="7"/>
      </c>
      <c r="F22" s="118">
        <f>IF(ISBLANK($A22),"",VLOOKUP(A22,#REF!,4,FALSE))</f>
      </c>
      <c r="G22" s="118">
        <f t="shared" si="8"/>
      </c>
      <c r="H22" s="118">
        <f>IF(ISBLANK($A22),"",VLOOKUP(A22,#REF!,6,FALSE))</f>
      </c>
      <c r="I22" s="118">
        <f t="shared" si="9"/>
      </c>
      <c r="J22" s="119">
        <f t="shared" si="10"/>
      </c>
      <c r="M22" s="113">
        <f t="shared" si="11"/>
      </c>
      <c r="N22" s="113" t="e">
        <f t="shared" si="5"/>
        <v>#N/A</v>
      </c>
      <c r="O22" s="113" t="e">
        <f t="shared" si="5"/>
        <v>#N/A</v>
      </c>
      <c r="P22" s="113" t="e">
        <f t="shared" si="5"/>
        <v>#N/A</v>
      </c>
      <c r="Q22" s="113" t="e">
        <f t="shared" si="5"/>
        <v>#N/A</v>
      </c>
      <c r="R22" s="113" t="e">
        <f t="shared" si="5"/>
        <v>#N/A</v>
      </c>
      <c r="S22" s="113" t="e">
        <f t="shared" si="5"/>
        <v>#N/A</v>
      </c>
      <c r="T22" s="113" t="e">
        <f t="shared" si="5"/>
        <v>#N/A</v>
      </c>
      <c r="U22" s="113" t="e">
        <f t="shared" si="5"/>
        <v>#N/A</v>
      </c>
      <c r="V22" s="20">
        <f t="shared" si="12"/>
        <v>0</v>
      </c>
      <c r="W22" s="113" t="e">
        <f t="shared" si="13"/>
        <v>#N/A</v>
      </c>
      <c r="X22" s="113" t="e">
        <f t="shared" si="13"/>
        <v>#N/A</v>
      </c>
      <c r="Y22" s="113" t="e">
        <f t="shared" si="13"/>
        <v>#N/A</v>
      </c>
      <c r="Z22" s="113" t="e">
        <f t="shared" si="13"/>
        <v>#N/A</v>
      </c>
      <c r="AA22" s="20" t="e">
        <f t="shared" si="14"/>
        <v>#N/A</v>
      </c>
      <c r="AB22" s="113" t="e">
        <f t="shared" si="15"/>
        <v>#N/A</v>
      </c>
      <c r="AC22" s="20" t="str">
        <f t="shared" si="16"/>
        <v>31.08.2024</v>
      </c>
      <c r="AD22" s="20">
        <f t="shared" si="17"/>
      </c>
      <c r="AE22" s="20">
        <f t="shared" si="18"/>
      </c>
      <c r="AO22" s="102"/>
      <c r="AP22" s="102"/>
      <c r="AQ22" s="102"/>
      <c r="AR22" s="102">
        <f t="shared" si="25"/>
        <v>7</v>
      </c>
      <c r="AS22" s="102" t="e">
        <f ca="1" t="shared" si="21"/>
        <v>#N/A</v>
      </c>
      <c r="AT22" s="104" t="e">
        <f t="shared" si="22"/>
        <v>#N/A</v>
      </c>
      <c r="AU22" s="105" t="e">
        <f t="shared" si="23"/>
        <v>#N/A</v>
      </c>
      <c r="AV22" s="102" t="e">
        <f ca="1" t="shared" si="24"/>
        <v>#N/A</v>
      </c>
      <c r="AW22" s="102" t="e">
        <f ca="1" t="shared" si="24"/>
        <v>#N/A</v>
      </c>
      <c r="AX22" s="102" t="e">
        <f ca="1" t="shared" si="24"/>
        <v>#N/A</v>
      </c>
      <c r="AY22" s="102" t="e">
        <f ca="1" t="shared" si="24"/>
        <v>#N/A</v>
      </c>
      <c r="AZ22" s="102" t="e">
        <f ca="1" t="shared" si="24"/>
        <v>#N/A</v>
      </c>
      <c r="BA22" s="102" t="e">
        <f ca="1" t="shared" si="24"/>
        <v>#N/A</v>
      </c>
      <c r="BB22" s="102" t="e">
        <f ca="1" t="shared" si="24"/>
        <v>#N/A</v>
      </c>
      <c r="BC22" s="102" t="e">
        <f ca="1" t="shared" si="24"/>
        <v>#N/A</v>
      </c>
      <c r="BD22" s="102" t="e">
        <f ca="1" t="shared" si="24"/>
        <v>#N/A</v>
      </c>
      <c r="BE22" s="102" t="e">
        <f ca="1" t="shared" si="24"/>
        <v>#N/A</v>
      </c>
      <c r="BF22" s="102" t="e">
        <f ca="1" t="shared" si="24"/>
        <v>#N/A</v>
      </c>
      <c r="BG22" s="102" t="e">
        <f ca="1" t="shared" si="24"/>
        <v>#N/A</v>
      </c>
      <c r="BH22" s="102" t="e">
        <f ca="1" t="shared" si="24"/>
        <v>#N/A</v>
      </c>
    </row>
    <row r="23" spans="1:60" s="20" customFormat="1" ht="22.5" customHeight="1">
      <c r="A23" s="34"/>
      <c r="B23" s="34"/>
      <c r="C23" s="116"/>
      <c r="D23" s="117">
        <f t="shared" si="6"/>
      </c>
      <c r="E23" s="1">
        <f t="shared" si="7"/>
      </c>
      <c r="F23" s="118">
        <f>IF(ISBLANK($A23),"",VLOOKUP(A23,#REF!,4,FALSE))</f>
      </c>
      <c r="G23" s="118">
        <f t="shared" si="8"/>
      </c>
      <c r="H23" s="118">
        <f>IF(ISBLANK($A23),"",VLOOKUP(A23,#REF!,6,FALSE))</f>
      </c>
      <c r="I23" s="118">
        <f t="shared" si="9"/>
      </c>
      <c r="J23" s="119">
        <f t="shared" si="10"/>
      </c>
      <c r="M23" s="113">
        <f t="shared" si="11"/>
      </c>
      <c r="N23" s="113" t="e">
        <f aca="true" t="shared" si="26" ref="N23:U32">VLOOKUP($M23,$AU$19:$BH$150,N$5,FALSE)</f>
        <v>#N/A</v>
      </c>
      <c r="O23" s="113" t="e">
        <f t="shared" si="26"/>
        <v>#N/A</v>
      </c>
      <c r="P23" s="113" t="e">
        <f t="shared" si="26"/>
        <v>#N/A</v>
      </c>
      <c r="Q23" s="113" t="e">
        <f t="shared" si="26"/>
        <v>#N/A</v>
      </c>
      <c r="R23" s="113" t="e">
        <f t="shared" si="26"/>
        <v>#N/A</v>
      </c>
      <c r="S23" s="113" t="e">
        <f t="shared" si="26"/>
        <v>#N/A</v>
      </c>
      <c r="T23" s="113" t="e">
        <f t="shared" si="26"/>
        <v>#N/A</v>
      </c>
      <c r="U23" s="113" t="e">
        <f t="shared" si="26"/>
        <v>#N/A</v>
      </c>
      <c r="V23" s="20">
        <f t="shared" si="12"/>
        <v>0</v>
      </c>
      <c r="W23" s="113" t="e">
        <f t="shared" si="13"/>
        <v>#N/A</v>
      </c>
      <c r="X23" s="113" t="e">
        <f t="shared" si="13"/>
        <v>#N/A</v>
      </c>
      <c r="Y23" s="113" t="e">
        <f t="shared" si="13"/>
        <v>#N/A</v>
      </c>
      <c r="Z23" s="113" t="e">
        <f t="shared" si="13"/>
        <v>#N/A</v>
      </c>
      <c r="AA23" s="20" t="e">
        <f t="shared" si="14"/>
        <v>#N/A</v>
      </c>
      <c r="AB23" s="113" t="e">
        <f t="shared" si="15"/>
        <v>#N/A</v>
      </c>
      <c r="AC23" s="20" t="str">
        <f t="shared" si="16"/>
        <v>31.08.2024</v>
      </c>
      <c r="AD23" s="20">
        <f t="shared" si="17"/>
      </c>
      <c r="AE23" s="20">
        <f t="shared" si="18"/>
      </c>
      <c r="AO23" s="102"/>
      <c r="AP23" s="102"/>
      <c r="AQ23" s="102"/>
      <c r="AR23" s="102">
        <f t="shared" si="25"/>
        <v>8</v>
      </c>
      <c r="AS23" s="102" t="e">
        <f ca="1" t="shared" si="21"/>
        <v>#N/A</v>
      </c>
      <c r="AT23" s="104" t="e">
        <f t="shared" si="22"/>
        <v>#N/A</v>
      </c>
      <c r="AU23" s="105" t="e">
        <f t="shared" si="23"/>
        <v>#N/A</v>
      </c>
      <c r="AV23" s="102" t="e">
        <f ca="1" t="shared" si="24"/>
        <v>#N/A</v>
      </c>
      <c r="AW23" s="102" t="e">
        <f ca="1" t="shared" si="24"/>
        <v>#N/A</v>
      </c>
      <c r="AX23" s="102" t="e">
        <f ca="1" t="shared" si="24"/>
        <v>#N/A</v>
      </c>
      <c r="AY23" s="102" t="e">
        <f ca="1" t="shared" si="24"/>
        <v>#N/A</v>
      </c>
      <c r="AZ23" s="102" t="e">
        <f ca="1" t="shared" si="24"/>
        <v>#N/A</v>
      </c>
      <c r="BA23" s="102" t="e">
        <f ca="1" t="shared" si="24"/>
        <v>#N/A</v>
      </c>
      <c r="BB23" s="102" t="e">
        <f ca="1" t="shared" si="24"/>
        <v>#N/A</v>
      </c>
      <c r="BC23" s="102" t="e">
        <f ca="1" t="shared" si="24"/>
        <v>#N/A</v>
      </c>
      <c r="BD23" s="102" t="e">
        <f ca="1" t="shared" si="24"/>
        <v>#N/A</v>
      </c>
      <c r="BE23" s="102" t="e">
        <f ca="1" t="shared" si="24"/>
        <v>#N/A</v>
      </c>
      <c r="BF23" s="102" t="e">
        <f ca="1" t="shared" si="24"/>
        <v>#N/A</v>
      </c>
      <c r="BG23" s="102" t="e">
        <f ca="1" t="shared" si="24"/>
        <v>#N/A</v>
      </c>
      <c r="BH23" s="102" t="e">
        <f ca="1" t="shared" si="24"/>
        <v>#N/A</v>
      </c>
    </row>
    <row r="24" spans="1:60" s="20" customFormat="1" ht="22.5" customHeight="1">
      <c r="A24" s="34"/>
      <c r="B24" s="34"/>
      <c r="C24" s="116"/>
      <c r="D24" s="117">
        <f t="shared" si="6"/>
      </c>
      <c r="E24" s="1">
        <f t="shared" si="7"/>
      </c>
      <c r="F24" s="118">
        <f>IF(ISBLANK($A24),"",VLOOKUP(A24,#REF!,4,FALSE))</f>
      </c>
      <c r="G24" s="118">
        <f t="shared" si="8"/>
      </c>
      <c r="H24" s="118">
        <f>IF(ISBLANK($A24),"",VLOOKUP(A24,#REF!,6,FALSE))</f>
      </c>
      <c r="I24" s="118">
        <f t="shared" si="9"/>
      </c>
      <c r="J24" s="119">
        <f t="shared" si="10"/>
      </c>
      <c r="M24" s="113">
        <f t="shared" si="11"/>
      </c>
      <c r="N24" s="113" t="e">
        <f t="shared" si="26"/>
        <v>#N/A</v>
      </c>
      <c r="O24" s="113" t="e">
        <f t="shared" si="26"/>
        <v>#N/A</v>
      </c>
      <c r="P24" s="113" t="e">
        <f t="shared" si="26"/>
        <v>#N/A</v>
      </c>
      <c r="Q24" s="113" t="e">
        <f t="shared" si="26"/>
        <v>#N/A</v>
      </c>
      <c r="R24" s="113" t="e">
        <f t="shared" si="26"/>
        <v>#N/A</v>
      </c>
      <c r="S24" s="113" t="e">
        <f t="shared" si="26"/>
        <v>#N/A</v>
      </c>
      <c r="T24" s="113" t="e">
        <f t="shared" si="26"/>
        <v>#N/A</v>
      </c>
      <c r="U24" s="113" t="e">
        <f t="shared" si="26"/>
        <v>#N/A</v>
      </c>
      <c r="V24" s="20">
        <f t="shared" si="12"/>
        <v>0</v>
      </c>
      <c r="W24" s="113" t="e">
        <f t="shared" si="13"/>
        <v>#N/A</v>
      </c>
      <c r="X24" s="113" t="e">
        <f t="shared" si="13"/>
        <v>#N/A</v>
      </c>
      <c r="Y24" s="113" t="e">
        <f t="shared" si="13"/>
        <v>#N/A</v>
      </c>
      <c r="Z24" s="113" t="e">
        <f t="shared" si="13"/>
        <v>#N/A</v>
      </c>
      <c r="AA24" s="20" t="e">
        <f t="shared" si="14"/>
        <v>#N/A</v>
      </c>
      <c r="AB24" s="113" t="e">
        <f t="shared" si="15"/>
        <v>#N/A</v>
      </c>
      <c r="AC24" s="20" t="str">
        <f t="shared" si="16"/>
        <v>31.08.2024</v>
      </c>
      <c r="AD24" s="20">
        <f t="shared" si="17"/>
      </c>
      <c r="AE24" s="20">
        <f t="shared" si="18"/>
      </c>
      <c r="AO24" s="102"/>
      <c r="AP24" s="102"/>
      <c r="AQ24" s="102"/>
      <c r="AR24" s="102">
        <f t="shared" si="25"/>
        <v>9</v>
      </c>
      <c r="AS24" s="102" t="e">
        <f ca="1" t="shared" si="21"/>
        <v>#N/A</v>
      </c>
      <c r="AT24" s="104" t="e">
        <f t="shared" si="22"/>
        <v>#N/A</v>
      </c>
      <c r="AU24" s="105" t="e">
        <f t="shared" si="23"/>
        <v>#N/A</v>
      </c>
      <c r="AV24" s="102" t="e">
        <f ca="1" t="shared" si="24"/>
        <v>#N/A</v>
      </c>
      <c r="AW24" s="102" t="e">
        <f ca="1" t="shared" si="24"/>
        <v>#N/A</v>
      </c>
      <c r="AX24" s="102" t="e">
        <f ca="1" t="shared" si="24"/>
        <v>#N/A</v>
      </c>
      <c r="AY24" s="102" t="e">
        <f ca="1" t="shared" si="24"/>
        <v>#N/A</v>
      </c>
      <c r="AZ24" s="102" t="e">
        <f ca="1" t="shared" si="24"/>
        <v>#N/A</v>
      </c>
      <c r="BA24" s="102" t="e">
        <f ca="1" t="shared" si="24"/>
        <v>#N/A</v>
      </c>
      <c r="BB24" s="102" t="e">
        <f ca="1" t="shared" si="24"/>
        <v>#N/A</v>
      </c>
      <c r="BC24" s="102" t="e">
        <f ca="1" t="shared" si="24"/>
        <v>#N/A</v>
      </c>
      <c r="BD24" s="102" t="e">
        <f ca="1" t="shared" si="24"/>
        <v>#N/A</v>
      </c>
      <c r="BE24" s="102" t="e">
        <f ca="1" t="shared" si="24"/>
        <v>#N/A</v>
      </c>
      <c r="BF24" s="102" t="e">
        <f ca="1" t="shared" si="24"/>
        <v>#N/A</v>
      </c>
      <c r="BG24" s="102" t="e">
        <f ca="1" t="shared" si="24"/>
        <v>#N/A</v>
      </c>
      <c r="BH24" s="102" t="e">
        <f ca="1" t="shared" si="24"/>
        <v>#N/A</v>
      </c>
    </row>
    <row r="25" spans="1:60" s="20" customFormat="1" ht="22.5" customHeight="1">
      <c r="A25" s="34"/>
      <c r="B25" s="34"/>
      <c r="C25" s="116"/>
      <c r="D25" s="117">
        <f t="shared" si="6"/>
      </c>
      <c r="E25" s="1">
        <f t="shared" si="7"/>
      </c>
      <c r="F25" s="118">
        <f>IF(ISBLANK($A25),"",VLOOKUP(A25,#REF!,4,FALSE))</f>
      </c>
      <c r="G25" s="118">
        <f t="shared" si="8"/>
      </c>
      <c r="H25" s="118">
        <f>IF(ISBLANK($A25),"",VLOOKUP(A25,#REF!,6,FALSE))</f>
      </c>
      <c r="I25" s="118">
        <f t="shared" si="9"/>
      </c>
      <c r="J25" s="119">
        <f t="shared" si="10"/>
      </c>
      <c r="M25" s="113">
        <f t="shared" si="11"/>
      </c>
      <c r="N25" s="113" t="e">
        <f t="shared" si="26"/>
        <v>#N/A</v>
      </c>
      <c r="O25" s="113" t="e">
        <f t="shared" si="26"/>
        <v>#N/A</v>
      </c>
      <c r="P25" s="113" t="e">
        <f t="shared" si="26"/>
        <v>#N/A</v>
      </c>
      <c r="Q25" s="113" t="e">
        <f t="shared" si="26"/>
        <v>#N/A</v>
      </c>
      <c r="R25" s="113" t="e">
        <f t="shared" si="26"/>
        <v>#N/A</v>
      </c>
      <c r="S25" s="113" t="e">
        <f t="shared" si="26"/>
        <v>#N/A</v>
      </c>
      <c r="T25" s="113" t="e">
        <f t="shared" si="26"/>
        <v>#N/A</v>
      </c>
      <c r="U25" s="113" t="e">
        <f t="shared" si="26"/>
        <v>#N/A</v>
      </c>
      <c r="V25" s="20">
        <f t="shared" si="12"/>
        <v>0</v>
      </c>
      <c r="W25" s="113" t="e">
        <f t="shared" si="13"/>
        <v>#N/A</v>
      </c>
      <c r="X25" s="113" t="e">
        <f t="shared" si="13"/>
        <v>#N/A</v>
      </c>
      <c r="Y25" s="113" t="e">
        <f t="shared" si="13"/>
        <v>#N/A</v>
      </c>
      <c r="Z25" s="113" t="e">
        <f t="shared" si="13"/>
        <v>#N/A</v>
      </c>
      <c r="AA25" s="20" t="e">
        <f t="shared" si="14"/>
        <v>#N/A</v>
      </c>
      <c r="AB25" s="113" t="e">
        <f t="shared" si="15"/>
        <v>#N/A</v>
      </c>
      <c r="AC25" s="20" t="str">
        <f t="shared" si="16"/>
        <v>31.08.2024</v>
      </c>
      <c r="AD25" s="20">
        <f t="shared" si="17"/>
      </c>
      <c r="AE25" s="20">
        <f t="shared" si="18"/>
      </c>
      <c r="AO25" s="102"/>
      <c r="AP25" s="102"/>
      <c r="AQ25" s="102"/>
      <c r="AR25" s="102">
        <f t="shared" si="25"/>
        <v>10</v>
      </c>
      <c r="AS25" s="102" t="e">
        <f ca="1" t="shared" si="21"/>
        <v>#N/A</v>
      </c>
      <c r="AT25" s="104" t="e">
        <f t="shared" si="22"/>
        <v>#N/A</v>
      </c>
      <c r="AU25" s="105" t="e">
        <f t="shared" si="23"/>
        <v>#N/A</v>
      </c>
      <c r="AV25" s="102" t="e">
        <f ca="1" t="shared" si="24"/>
        <v>#N/A</v>
      </c>
      <c r="AW25" s="102" t="e">
        <f ca="1" t="shared" si="24"/>
        <v>#N/A</v>
      </c>
      <c r="AX25" s="102" t="e">
        <f ca="1" t="shared" si="24"/>
        <v>#N/A</v>
      </c>
      <c r="AY25" s="102" t="e">
        <f ca="1" t="shared" si="24"/>
        <v>#N/A</v>
      </c>
      <c r="AZ25" s="102" t="e">
        <f ca="1" t="shared" si="24"/>
        <v>#N/A</v>
      </c>
      <c r="BA25" s="102" t="e">
        <f ca="1" t="shared" si="24"/>
        <v>#N/A</v>
      </c>
      <c r="BB25" s="102" t="e">
        <f ca="1" t="shared" si="24"/>
        <v>#N/A</v>
      </c>
      <c r="BC25" s="102" t="e">
        <f ca="1" t="shared" si="24"/>
        <v>#N/A</v>
      </c>
      <c r="BD25" s="102" t="e">
        <f ca="1" t="shared" si="24"/>
        <v>#N/A</v>
      </c>
      <c r="BE25" s="102" t="e">
        <f ca="1" t="shared" si="24"/>
        <v>#N/A</v>
      </c>
      <c r="BF25" s="102" t="e">
        <f ca="1" t="shared" si="24"/>
        <v>#N/A</v>
      </c>
      <c r="BG25" s="102" t="e">
        <f ca="1" t="shared" si="24"/>
        <v>#N/A</v>
      </c>
      <c r="BH25" s="102" t="e">
        <f ca="1" t="shared" si="24"/>
        <v>#N/A</v>
      </c>
    </row>
    <row r="26" spans="1:60" s="20" customFormat="1" ht="22.5" customHeight="1">
      <c r="A26" s="34"/>
      <c r="B26" s="34"/>
      <c r="C26" s="116"/>
      <c r="D26" s="117">
        <f t="shared" si="6"/>
      </c>
      <c r="E26" s="1">
        <f t="shared" si="7"/>
      </c>
      <c r="F26" s="118">
        <f>IF(ISBLANK($A26),"",VLOOKUP(A26,#REF!,4,FALSE))</f>
      </c>
      <c r="G26" s="118">
        <f t="shared" si="8"/>
      </c>
      <c r="H26" s="118">
        <f>IF(ISBLANK($A26),"",VLOOKUP(A26,#REF!,6,FALSE))</f>
      </c>
      <c r="I26" s="118">
        <f t="shared" si="9"/>
      </c>
      <c r="J26" s="119">
        <f t="shared" si="10"/>
      </c>
      <c r="M26" s="113">
        <f t="shared" si="11"/>
      </c>
      <c r="N26" s="113" t="e">
        <f t="shared" si="26"/>
        <v>#N/A</v>
      </c>
      <c r="O26" s="113" t="e">
        <f t="shared" si="26"/>
        <v>#N/A</v>
      </c>
      <c r="P26" s="113" t="e">
        <f t="shared" si="26"/>
        <v>#N/A</v>
      </c>
      <c r="Q26" s="113" t="e">
        <f t="shared" si="26"/>
        <v>#N/A</v>
      </c>
      <c r="R26" s="113" t="e">
        <f t="shared" si="26"/>
        <v>#N/A</v>
      </c>
      <c r="S26" s="113" t="e">
        <f t="shared" si="26"/>
        <v>#N/A</v>
      </c>
      <c r="T26" s="113" t="e">
        <f t="shared" si="26"/>
        <v>#N/A</v>
      </c>
      <c r="U26" s="113" t="e">
        <f t="shared" si="26"/>
        <v>#N/A</v>
      </c>
      <c r="V26" s="20">
        <f t="shared" si="12"/>
        <v>0</v>
      </c>
      <c r="W26" s="113" t="e">
        <f t="shared" si="13"/>
        <v>#N/A</v>
      </c>
      <c r="X26" s="113" t="e">
        <f t="shared" si="13"/>
        <v>#N/A</v>
      </c>
      <c r="Y26" s="113" t="e">
        <f t="shared" si="13"/>
        <v>#N/A</v>
      </c>
      <c r="Z26" s="113" t="e">
        <f t="shared" si="13"/>
        <v>#N/A</v>
      </c>
      <c r="AA26" s="20" t="e">
        <f t="shared" si="14"/>
        <v>#N/A</v>
      </c>
      <c r="AB26" s="113" t="e">
        <f t="shared" si="15"/>
        <v>#N/A</v>
      </c>
      <c r="AC26" s="20" t="str">
        <f t="shared" si="16"/>
        <v>31.08.2024</v>
      </c>
      <c r="AD26" s="20">
        <f t="shared" si="17"/>
      </c>
      <c r="AE26" s="20">
        <f t="shared" si="18"/>
      </c>
      <c r="AO26" s="102"/>
      <c r="AP26" s="102"/>
      <c r="AQ26" s="102"/>
      <c r="AR26" s="102">
        <f t="shared" si="25"/>
        <v>11</v>
      </c>
      <c r="AS26" s="102" t="e">
        <f ca="1" t="shared" si="21"/>
        <v>#N/A</v>
      </c>
      <c r="AT26" s="104" t="e">
        <f t="shared" si="22"/>
        <v>#N/A</v>
      </c>
      <c r="AU26" s="105" t="e">
        <f t="shared" si="23"/>
        <v>#N/A</v>
      </c>
      <c r="AV26" s="102" t="e">
        <f ca="1" t="shared" si="24"/>
        <v>#N/A</v>
      </c>
      <c r="AW26" s="102" t="e">
        <f ca="1" t="shared" si="24"/>
        <v>#N/A</v>
      </c>
      <c r="AX26" s="102" t="e">
        <f ca="1" t="shared" si="24"/>
        <v>#N/A</v>
      </c>
      <c r="AY26" s="102" t="e">
        <f ca="1" t="shared" si="24"/>
        <v>#N/A</v>
      </c>
      <c r="AZ26" s="102" t="e">
        <f ca="1" t="shared" si="24"/>
        <v>#N/A</v>
      </c>
      <c r="BA26" s="102" t="e">
        <f ca="1" t="shared" si="24"/>
        <v>#N/A</v>
      </c>
      <c r="BB26" s="102" t="e">
        <f ca="1" t="shared" si="24"/>
        <v>#N/A</v>
      </c>
      <c r="BC26" s="102" t="e">
        <f ca="1" t="shared" si="24"/>
        <v>#N/A</v>
      </c>
      <c r="BD26" s="102" t="e">
        <f ca="1" t="shared" si="24"/>
        <v>#N/A</v>
      </c>
      <c r="BE26" s="102" t="e">
        <f ca="1" t="shared" si="24"/>
        <v>#N/A</v>
      </c>
      <c r="BF26" s="102" t="e">
        <f ca="1" t="shared" si="24"/>
        <v>#N/A</v>
      </c>
      <c r="BG26" s="102" t="e">
        <f ca="1" t="shared" si="24"/>
        <v>#N/A</v>
      </c>
      <c r="BH26" s="102" t="e">
        <f ca="1" t="shared" si="24"/>
        <v>#N/A</v>
      </c>
    </row>
    <row r="27" spans="1:60" s="20" customFormat="1" ht="22.5" customHeight="1">
      <c r="A27" s="34"/>
      <c r="B27" s="34"/>
      <c r="C27" s="116"/>
      <c r="D27" s="117">
        <f t="shared" si="6"/>
      </c>
      <c r="E27" s="1">
        <f t="shared" si="7"/>
      </c>
      <c r="F27" s="118">
        <f>IF(ISBLANK($A27),"",VLOOKUP(A27,#REF!,4,FALSE))</f>
      </c>
      <c r="G27" s="118">
        <f t="shared" si="8"/>
      </c>
      <c r="H27" s="118">
        <f>IF(ISBLANK($A27),"",VLOOKUP(A27,#REF!,6,FALSE))</f>
      </c>
      <c r="I27" s="118">
        <f t="shared" si="9"/>
      </c>
      <c r="J27" s="119">
        <f t="shared" si="10"/>
      </c>
      <c r="M27" s="113">
        <f t="shared" si="11"/>
      </c>
      <c r="N27" s="113" t="e">
        <f t="shared" si="26"/>
        <v>#N/A</v>
      </c>
      <c r="O27" s="113" t="e">
        <f t="shared" si="26"/>
        <v>#N/A</v>
      </c>
      <c r="P27" s="113" t="e">
        <f t="shared" si="26"/>
        <v>#N/A</v>
      </c>
      <c r="Q27" s="113" t="e">
        <f t="shared" si="26"/>
        <v>#N/A</v>
      </c>
      <c r="R27" s="113" t="e">
        <f t="shared" si="26"/>
        <v>#N/A</v>
      </c>
      <c r="S27" s="113" t="e">
        <f t="shared" si="26"/>
        <v>#N/A</v>
      </c>
      <c r="T27" s="113" t="e">
        <f t="shared" si="26"/>
        <v>#N/A</v>
      </c>
      <c r="U27" s="113" t="e">
        <f t="shared" si="26"/>
        <v>#N/A</v>
      </c>
      <c r="V27" s="20">
        <f t="shared" si="12"/>
        <v>0</v>
      </c>
      <c r="W27" s="113" t="e">
        <f t="shared" si="13"/>
        <v>#N/A</v>
      </c>
      <c r="X27" s="113" t="e">
        <f t="shared" si="13"/>
        <v>#N/A</v>
      </c>
      <c r="Y27" s="113" t="e">
        <f t="shared" si="13"/>
        <v>#N/A</v>
      </c>
      <c r="Z27" s="113" t="e">
        <f t="shared" si="13"/>
        <v>#N/A</v>
      </c>
      <c r="AA27" s="20" t="e">
        <f t="shared" si="14"/>
        <v>#N/A</v>
      </c>
      <c r="AB27" s="113" t="e">
        <f t="shared" si="15"/>
        <v>#N/A</v>
      </c>
      <c r="AC27" s="20" t="str">
        <f t="shared" si="16"/>
        <v>31.08.2024</v>
      </c>
      <c r="AD27" s="20">
        <f t="shared" si="17"/>
      </c>
      <c r="AE27" s="20">
        <f t="shared" si="18"/>
      </c>
      <c r="AO27" s="102"/>
      <c r="AP27" s="102"/>
      <c r="AQ27" s="102"/>
      <c r="AR27" s="102">
        <f t="shared" si="25"/>
        <v>12</v>
      </c>
      <c r="AS27" s="102" t="e">
        <f ca="1" t="shared" si="21"/>
        <v>#N/A</v>
      </c>
      <c r="AT27" s="104" t="e">
        <f t="shared" si="22"/>
        <v>#N/A</v>
      </c>
      <c r="AU27" s="105" t="e">
        <f t="shared" si="23"/>
        <v>#N/A</v>
      </c>
      <c r="AV27" s="102" t="e">
        <f ca="1" t="shared" si="24"/>
        <v>#N/A</v>
      </c>
      <c r="AW27" s="102" t="e">
        <f ca="1" t="shared" si="24"/>
        <v>#N/A</v>
      </c>
      <c r="AX27" s="102" t="e">
        <f ca="1" t="shared" si="24"/>
        <v>#N/A</v>
      </c>
      <c r="AY27" s="102" t="e">
        <f ca="1" t="shared" si="24"/>
        <v>#N/A</v>
      </c>
      <c r="AZ27" s="102" t="e">
        <f ca="1" t="shared" si="24"/>
        <v>#N/A</v>
      </c>
      <c r="BA27" s="102" t="e">
        <f ca="1" t="shared" si="24"/>
        <v>#N/A</v>
      </c>
      <c r="BB27" s="102" t="e">
        <f ca="1" t="shared" si="24"/>
        <v>#N/A</v>
      </c>
      <c r="BC27" s="102" t="e">
        <f ca="1" t="shared" si="24"/>
        <v>#N/A</v>
      </c>
      <c r="BD27" s="102" t="e">
        <f ca="1" t="shared" si="24"/>
        <v>#N/A</v>
      </c>
      <c r="BE27" s="102" t="e">
        <f ca="1" t="shared" si="24"/>
        <v>#N/A</v>
      </c>
      <c r="BF27" s="102" t="e">
        <f ca="1" t="shared" si="24"/>
        <v>#N/A</v>
      </c>
      <c r="BG27" s="102" t="e">
        <f ca="1" t="shared" si="24"/>
        <v>#N/A</v>
      </c>
      <c r="BH27" s="102" t="e">
        <f ca="1" t="shared" si="24"/>
        <v>#N/A</v>
      </c>
    </row>
    <row r="28" spans="1:60" s="20" customFormat="1" ht="22.5" customHeight="1">
      <c r="A28" s="34"/>
      <c r="B28" s="34"/>
      <c r="C28" s="116"/>
      <c r="D28" s="117">
        <f t="shared" si="6"/>
      </c>
      <c r="E28" s="1">
        <f t="shared" si="7"/>
      </c>
      <c r="F28" s="118">
        <f>IF(ISBLANK($A28),"",VLOOKUP(A28,#REF!,4,FALSE))</f>
      </c>
      <c r="G28" s="118">
        <f t="shared" si="8"/>
      </c>
      <c r="H28" s="118">
        <f>IF(ISBLANK($A28),"",VLOOKUP(A28,#REF!,6,FALSE))</f>
      </c>
      <c r="I28" s="118">
        <f t="shared" si="9"/>
      </c>
      <c r="J28" s="119">
        <f t="shared" si="10"/>
      </c>
      <c r="M28" s="113">
        <f t="shared" si="11"/>
      </c>
      <c r="N28" s="113" t="e">
        <f t="shared" si="26"/>
        <v>#N/A</v>
      </c>
      <c r="O28" s="113" t="e">
        <f t="shared" si="26"/>
        <v>#N/A</v>
      </c>
      <c r="P28" s="113" t="e">
        <f t="shared" si="26"/>
        <v>#N/A</v>
      </c>
      <c r="Q28" s="113" t="e">
        <f t="shared" si="26"/>
        <v>#N/A</v>
      </c>
      <c r="R28" s="113" t="e">
        <f t="shared" si="26"/>
        <v>#N/A</v>
      </c>
      <c r="S28" s="113" t="e">
        <f t="shared" si="26"/>
        <v>#N/A</v>
      </c>
      <c r="T28" s="113" t="e">
        <f t="shared" si="26"/>
        <v>#N/A</v>
      </c>
      <c r="U28" s="113" t="e">
        <f t="shared" si="26"/>
        <v>#N/A</v>
      </c>
      <c r="V28" s="20">
        <f t="shared" si="12"/>
        <v>0</v>
      </c>
      <c r="W28" s="113" t="e">
        <f t="shared" si="13"/>
        <v>#N/A</v>
      </c>
      <c r="X28" s="113" t="e">
        <f t="shared" si="13"/>
        <v>#N/A</v>
      </c>
      <c r="Y28" s="113" t="e">
        <f t="shared" si="13"/>
        <v>#N/A</v>
      </c>
      <c r="Z28" s="113" t="e">
        <f t="shared" si="13"/>
        <v>#N/A</v>
      </c>
      <c r="AA28" s="20" t="e">
        <f t="shared" si="14"/>
        <v>#N/A</v>
      </c>
      <c r="AB28" s="113" t="e">
        <f t="shared" si="15"/>
        <v>#N/A</v>
      </c>
      <c r="AC28" s="20" t="str">
        <f t="shared" si="16"/>
        <v>31.08.2024</v>
      </c>
      <c r="AD28" s="20">
        <f t="shared" si="17"/>
      </c>
      <c r="AE28" s="20">
        <f t="shared" si="18"/>
      </c>
      <c r="AO28" s="102"/>
      <c r="AP28" s="102"/>
      <c r="AQ28" s="102"/>
      <c r="AR28" s="102">
        <f t="shared" si="25"/>
        <v>13</v>
      </c>
      <c r="AS28" s="102" t="e">
        <f ca="1" t="shared" si="21"/>
        <v>#N/A</v>
      </c>
      <c r="AT28" s="104" t="e">
        <f t="shared" si="22"/>
        <v>#N/A</v>
      </c>
      <c r="AU28" s="105" t="e">
        <f t="shared" si="23"/>
        <v>#N/A</v>
      </c>
      <c r="AV28" s="102" t="e">
        <f ca="1" t="shared" si="24"/>
        <v>#N/A</v>
      </c>
      <c r="AW28" s="102" t="e">
        <f ca="1" t="shared" si="24"/>
        <v>#N/A</v>
      </c>
      <c r="AX28" s="102" t="e">
        <f ca="1" t="shared" si="24"/>
        <v>#N/A</v>
      </c>
      <c r="AY28" s="102" t="e">
        <f ca="1" t="shared" si="24"/>
        <v>#N/A</v>
      </c>
      <c r="AZ28" s="102" t="e">
        <f ca="1" t="shared" si="24"/>
        <v>#N/A</v>
      </c>
      <c r="BA28" s="102" t="e">
        <f ca="1" t="shared" si="24"/>
        <v>#N/A</v>
      </c>
      <c r="BB28" s="102" t="e">
        <f ca="1" t="shared" si="24"/>
        <v>#N/A</v>
      </c>
      <c r="BC28" s="102" t="e">
        <f ca="1" t="shared" si="24"/>
        <v>#N/A</v>
      </c>
      <c r="BD28" s="102" t="e">
        <f ca="1" t="shared" si="24"/>
        <v>#N/A</v>
      </c>
      <c r="BE28" s="102" t="e">
        <f ca="1" t="shared" si="24"/>
        <v>#N/A</v>
      </c>
      <c r="BF28" s="102" t="e">
        <f ca="1" t="shared" si="24"/>
        <v>#N/A</v>
      </c>
      <c r="BG28" s="102" t="e">
        <f ca="1" t="shared" si="24"/>
        <v>#N/A</v>
      </c>
      <c r="BH28" s="102" t="e">
        <f ca="1" t="shared" si="24"/>
        <v>#N/A</v>
      </c>
    </row>
    <row r="29" spans="1:60" s="20" customFormat="1" ht="22.5" customHeight="1">
      <c r="A29" s="34"/>
      <c r="B29" s="34"/>
      <c r="C29" s="116"/>
      <c r="D29" s="117">
        <f t="shared" si="6"/>
      </c>
      <c r="E29" s="1">
        <f t="shared" si="7"/>
      </c>
      <c r="F29" s="118">
        <f>IF(ISBLANK($A29),"",VLOOKUP(A29,#REF!,4,FALSE))</f>
      </c>
      <c r="G29" s="118">
        <f t="shared" si="8"/>
      </c>
      <c r="H29" s="118">
        <f>IF(ISBLANK($A29),"",VLOOKUP(A29,#REF!,6,FALSE))</f>
      </c>
      <c r="I29" s="118">
        <f t="shared" si="9"/>
      </c>
      <c r="J29" s="119">
        <f t="shared" si="10"/>
      </c>
      <c r="M29" s="113">
        <f t="shared" si="11"/>
      </c>
      <c r="N29" s="113" t="e">
        <f t="shared" si="26"/>
        <v>#N/A</v>
      </c>
      <c r="O29" s="113" t="e">
        <f t="shared" si="26"/>
        <v>#N/A</v>
      </c>
      <c r="P29" s="113" t="e">
        <f t="shared" si="26"/>
        <v>#N/A</v>
      </c>
      <c r="Q29" s="113" t="e">
        <f t="shared" si="26"/>
        <v>#N/A</v>
      </c>
      <c r="R29" s="113" t="e">
        <f t="shared" si="26"/>
        <v>#N/A</v>
      </c>
      <c r="S29" s="113" t="e">
        <f t="shared" si="26"/>
        <v>#N/A</v>
      </c>
      <c r="T29" s="113" t="e">
        <f t="shared" si="26"/>
        <v>#N/A</v>
      </c>
      <c r="U29" s="113" t="e">
        <f t="shared" si="26"/>
        <v>#N/A</v>
      </c>
      <c r="V29" s="20">
        <f t="shared" si="12"/>
        <v>0</v>
      </c>
      <c r="W29" s="113" t="e">
        <f t="shared" si="13"/>
        <v>#N/A</v>
      </c>
      <c r="X29" s="113" t="e">
        <f t="shared" si="13"/>
        <v>#N/A</v>
      </c>
      <c r="Y29" s="113" t="e">
        <f t="shared" si="13"/>
        <v>#N/A</v>
      </c>
      <c r="Z29" s="113" t="e">
        <f t="shared" si="13"/>
        <v>#N/A</v>
      </c>
      <c r="AA29" s="20" t="e">
        <f t="shared" si="14"/>
        <v>#N/A</v>
      </c>
      <c r="AB29" s="113" t="e">
        <f t="shared" si="15"/>
        <v>#N/A</v>
      </c>
      <c r="AC29" s="20" t="str">
        <f t="shared" si="16"/>
        <v>31.08.2024</v>
      </c>
      <c r="AD29" s="20">
        <f t="shared" si="17"/>
      </c>
      <c r="AE29" s="20">
        <f t="shared" si="18"/>
      </c>
      <c r="AO29" s="102"/>
      <c r="AP29" s="102"/>
      <c r="AQ29" s="102"/>
      <c r="AR29" s="102">
        <f t="shared" si="25"/>
        <v>14</v>
      </c>
      <c r="AS29" s="102" t="e">
        <f ca="1" t="shared" si="21"/>
        <v>#N/A</v>
      </c>
      <c r="AT29" s="104" t="e">
        <f t="shared" si="22"/>
        <v>#N/A</v>
      </c>
      <c r="AU29" s="105" t="e">
        <f t="shared" si="23"/>
        <v>#N/A</v>
      </c>
      <c r="AV29" s="102" t="e">
        <f ca="1" t="shared" si="24"/>
        <v>#N/A</v>
      </c>
      <c r="AW29" s="102" t="e">
        <f ca="1" t="shared" si="24"/>
        <v>#N/A</v>
      </c>
      <c r="AX29" s="102" t="e">
        <f ca="1" t="shared" si="24"/>
        <v>#N/A</v>
      </c>
      <c r="AY29" s="102" t="e">
        <f ca="1" t="shared" si="24"/>
        <v>#N/A</v>
      </c>
      <c r="AZ29" s="102" t="e">
        <f ca="1" t="shared" si="24"/>
        <v>#N/A</v>
      </c>
      <c r="BA29" s="102" t="e">
        <f ca="1" t="shared" si="24"/>
        <v>#N/A</v>
      </c>
      <c r="BB29" s="102" t="e">
        <f ca="1" t="shared" si="24"/>
        <v>#N/A</v>
      </c>
      <c r="BC29" s="102" t="e">
        <f ca="1" t="shared" si="24"/>
        <v>#N/A</v>
      </c>
      <c r="BD29" s="102" t="e">
        <f ca="1" t="shared" si="24"/>
        <v>#N/A</v>
      </c>
      <c r="BE29" s="102" t="e">
        <f ca="1" t="shared" si="24"/>
        <v>#N/A</v>
      </c>
      <c r="BF29" s="102" t="e">
        <f ca="1" t="shared" si="24"/>
        <v>#N/A</v>
      </c>
      <c r="BG29" s="102" t="e">
        <f ca="1" t="shared" si="24"/>
        <v>#N/A</v>
      </c>
      <c r="BH29" s="102" t="e">
        <f ca="1" t="shared" si="24"/>
        <v>#N/A</v>
      </c>
    </row>
    <row r="30" spans="1:60" s="20" customFormat="1" ht="22.5" customHeight="1">
      <c r="A30" s="34"/>
      <c r="B30" s="34"/>
      <c r="C30" s="116"/>
      <c r="D30" s="117">
        <f t="shared" si="6"/>
      </c>
      <c r="E30" s="1">
        <f t="shared" si="7"/>
      </c>
      <c r="F30" s="118">
        <f>IF(ISBLANK($A30),"",VLOOKUP(A30,#REF!,4,FALSE))</f>
      </c>
      <c r="G30" s="118">
        <f t="shared" si="8"/>
      </c>
      <c r="H30" s="118">
        <f>IF(ISBLANK($A30),"",VLOOKUP(A30,#REF!,6,FALSE))</f>
      </c>
      <c r="I30" s="118">
        <f t="shared" si="9"/>
      </c>
      <c r="J30" s="119">
        <f t="shared" si="10"/>
      </c>
      <c r="M30" s="113">
        <f t="shared" si="11"/>
      </c>
      <c r="N30" s="113" t="e">
        <f t="shared" si="26"/>
        <v>#N/A</v>
      </c>
      <c r="O30" s="113" t="e">
        <f t="shared" si="26"/>
        <v>#N/A</v>
      </c>
      <c r="P30" s="113" t="e">
        <f t="shared" si="26"/>
        <v>#N/A</v>
      </c>
      <c r="Q30" s="113" t="e">
        <f t="shared" si="26"/>
        <v>#N/A</v>
      </c>
      <c r="R30" s="113" t="e">
        <f t="shared" si="26"/>
        <v>#N/A</v>
      </c>
      <c r="S30" s="113" t="e">
        <f t="shared" si="26"/>
        <v>#N/A</v>
      </c>
      <c r="T30" s="113" t="e">
        <f t="shared" si="26"/>
        <v>#N/A</v>
      </c>
      <c r="U30" s="113" t="e">
        <f t="shared" si="26"/>
        <v>#N/A</v>
      </c>
      <c r="V30" s="20">
        <f t="shared" si="12"/>
        <v>0</v>
      </c>
      <c r="W30" s="113" t="e">
        <f t="shared" si="13"/>
        <v>#N/A</v>
      </c>
      <c r="X30" s="113" t="e">
        <f t="shared" si="13"/>
        <v>#N/A</v>
      </c>
      <c r="Y30" s="113" t="e">
        <f t="shared" si="13"/>
        <v>#N/A</v>
      </c>
      <c r="Z30" s="113" t="e">
        <f t="shared" si="13"/>
        <v>#N/A</v>
      </c>
      <c r="AA30" s="20" t="e">
        <f t="shared" si="14"/>
        <v>#N/A</v>
      </c>
      <c r="AB30" s="113" t="e">
        <f t="shared" si="15"/>
        <v>#N/A</v>
      </c>
      <c r="AC30" s="20" t="str">
        <f t="shared" si="16"/>
        <v>31.08.2024</v>
      </c>
      <c r="AD30" s="20">
        <f t="shared" si="17"/>
      </c>
      <c r="AE30" s="20">
        <f t="shared" si="18"/>
      </c>
      <c r="AO30" s="102"/>
      <c r="AP30" s="102"/>
      <c r="AQ30" s="102"/>
      <c r="AR30" s="102">
        <f t="shared" si="25"/>
        <v>15</v>
      </c>
      <c r="AS30" s="102" t="e">
        <f ca="1" t="shared" si="21"/>
        <v>#N/A</v>
      </c>
      <c r="AT30" s="104" t="e">
        <f t="shared" si="22"/>
        <v>#N/A</v>
      </c>
      <c r="AU30" s="105" t="e">
        <f t="shared" si="23"/>
        <v>#N/A</v>
      </c>
      <c r="AV30" s="102" t="e">
        <f ca="1" t="shared" si="24"/>
        <v>#N/A</v>
      </c>
      <c r="AW30" s="102" t="e">
        <f ca="1" t="shared" si="24"/>
        <v>#N/A</v>
      </c>
      <c r="AX30" s="102" t="e">
        <f ca="1" t="shared" si="24"/>
        <v>#N/A</v>
      </c>
      <c r="AY30" s="102" t="e">
        <f ca="1" t="shared" si="24"/>
        <v>#N/A</v>
      </c>
      <c r="AZ30" s="102" t="e">
        <f ca="1" t="shared" si="24"/>
        <v>#N/A</v>
      </c>
      <c r="BA30" s="102" t="e">
        <f ca="1" t="shared" si="24"/>
        <v>#N/A</v>
      </c>
      <c r="BB30" s="102" t="e">
        <f ca="1" t="shared" si="24"/>
        <v>#N/A</v>
      </c>
      <c r="BC30" s="102" t="e">
        <f ca="1" t="shared" si="24"/>
        <v>#N/A</v>
      </c>
      <c r="BD30" s="102" t="e">
        <f ca="1" t="shared" si="24"/>
        <v>#N/A</v>
      </c>
      <c r="BE30" s="102" t="e">
        <f ca="1" t="shared" si="24"/>
        <v>#N/A</v>
      </c>
      <c r="BF30" s="102" t="e">
        <f ca="1" t="shared" si="24"/>
        <v>#N/A</v>
      </c>
      <c r="BG30" s="102" t="e">
        <f ca="1" t="shared" si="24"/>
        <v>#N/A</v>
      </c>
      <c r="BH30" s="102" t="e">
        <f ca="1" t="shared" si="24"/>
        <v>#N/A</v>
      </c>
    </row>
    <row r="31" spans="1:60" s="20" customFormat="1" ht="22.5" customHeight="1">
      <c r="A31" s="34"/>
      <c r="B31" s="34"/>
      <c r="C31" s="116"/>
      <c r="D31" s="117">
        <f t="shared" si="6"/>
      </c>
      <c r="E31" s="1">
        <f t="shared" si="7"/>
      </c>
      <c r="F31" s="118">
        <f>IF(ISBLANK($A31),"",VLOOKUP(A31,#REF!,4,FALSE))</f>
      </c>
      <c r="G31" s="118">
        <f t="shared" si="8"/>
      </c>
      <c r="H31" s="118">
        <f>IF(ISBLANK($A31),"",VLOOKUP(A31,#REF!,6,FALSE))</f>
      </c>
      <c r="I31" s="118">
        <f t="shared" si="9"/>
      </c>
      <c r="J31" s="119">
        <f t="shared" si="10"/>
      </c>
      <c r="M31" s="113">
        <f t="shared" si="11"/>
      </c>
      <c r="N31" s="113" t="e">
        <f t="shared" si="26"/>
        <v>#N/A</v>
      </c>
      <c r="O31" s="113" t="e">
        <f t="shared" si="26"/>
        <v>#N/A</v>
      </c>
      <c r="P31" s="113" t="e">
        <f t="shared" si="26"/>
        <v>#N/A</v>
      </c>
      <c r="Q31" s="113" t="e">
        <f t="shared" si="26"/>
        <v>#N/A</v>
      </c>
      <c r="R31" s="113" t="e">
        <f t="shared" si="26"/>
        <v>#N/A</v>
      </c>
      <c r="S31" s="113" t="e">
        <f t="shared" si="26"/>
        <v>#N/A</v>
      </c>
      <c r="T31" s="113" t="e">
        <f t="shared" si="26"/>
        <v>#N/A</v>
      </c>
      <c r="U31" s="113" t="e">
        <f t="shared" si="26"/>
        <v>#N/A</v>
      </c>
      <c r="V31" s="20">
        <f t="shared" si="12"/>
        <v>0</v>
      </c>
      <c r="W31" s="113" t="e">
        <f t="shared" si="13"/>
        <v>#N/A</v>
      </c>
      <c r="X31" s="113" t="e">
        <f t="shared" si="13"/>
        <v>#N/A</v>
      </c>
      <c r="Y31" s="113" t="e">
        <f t="shared" si="13"/>
        <v>#N/A</v>
      </c>
      <c r="Z31" s="113" t="e">
        <f t="shared" si="13"/>
        <v>#N/A</v>
      </c>
      <c r="AA31" s="20" t="e">
        <f t="shared" si="14"/>
        <v>#N/A</v>
      </c>
      <c r="AB31" s="113" t="e">
        <f t="shared" si="15"/>
        <v>#N/A</v>
      </c>
      <c r="AC31" s="20" t="str">
        <f t="shared" si="16"/>
        <v>31.08.2024</v>
      </c>
      <c r="AD31" s="20">
        <f t="shared" si="17"/>
      </c>
      <c r="AE31" s="20">
        <f t="shared" si="18"/>
      </c>
      <c r="AO31" s="102"/>
      <c r="AP31" s="102"/>
      <c r="AQ31" s="102"/>
      <c r="AR31" s="102">
        <f t="shared" si="25"/>
        <v>16</v>
      </c>
      <c r="AS31" s="102" t="e">
        <f ca="1" t="shared" si="21"/>
        <v>#N/A</v>
      </c>
      <c r="AT31" s="104" t="e">
        <f t="shared" si="22"/>
        <v>#N/A</v>
      </c>
      <c r="AU31" s="105" t="e">
        <f t="shared" si="23"/>
        <v>#N/A</v>
      </c>
      <c r="AV31" s="102" t="e">
        <f ca="1" t="shared" si="24"/>
        <v>#N/A</v>
      </c>
      <c r="AW31" s="102" t="e">
        <f ca="1" t="shared" si="24"/>
        <v>#N/A</v>
      </c>
      <c r="AX31" s="102" t="e">
        <f ca="1" t="shared" si="24"/>
        <v>#N/A</v>
      </c>
      <c r="AY31" s="102" t="e">
        <f ca="1" t="shared" si="24"/>
        <v>#N/A</v>
      </c>
      <c r="AZ31" s="102" t="e">
        <f ca="1" t="shared" si="24"/>
        <v>#N/A</v>
      </c>
      <c r="BA31" s="102" t="e">
        <f ca="1" t="shared" si="24"/>
        <v>#N/A</v>
      </c>
      <c r="BB31" s="102" t="e">
        <f ca="1" t="shared" si="24"/>
        <v>#N/A</v>
      </c>
      <c r="BC31" s="102" t="e">
        <f ca="1" t="shared" si="24"/>
        <v>#N/A</v>
      </c>
      <c r="BD31" s="102" t="e">
        <f ca="1" t="shared" si="24"/>
        <v>#N/A</v>
      </c>
      <c r="BE31" s="102" t="e">
        <f ca="1" t="shared" si="24"/>
        <v>#N/A</v>
      </c>
      <c r="BF31" s="102" t="e">
        <f ca="1" t="shared" si="24"/>
        <v>#N/A</v>
      </c>
      <c r="BG31" s="102" t="e">
        <f ca="1" t="shared" si="24"/>
        <v>#N/A</v>
      </c>
      <c r="BH31" s="102" t="e">
        <f ca="1" t="shared" si="24"/>
        <v>#N/A</v>
      </c>
    </row>
    <row r="32" spans="1:60" s="20" customFormat="1" ht="22.5" customHeight="1">
      <c r="A32" s="34"/>
      <c r="B32" s="34"/>
      <c r="C32" s="116"/>
      <c r="D32" s="117">
        <f t="shared" si="6"/>
      </c>
      <c r="E32" s="1">
        <f t="shared" si="7"/>
      </c>
      <c r="F32" s="118">
        <f>IF(ISBLANK($A32),"",VLOOKUP(A32,#REF!,4,FALSE))</f>
      </c>
      <c r="G32" s="118">
        <f t="shared" si="8"/>
      </c>
      <c r="H32" s="118">
        <f>IF(ISBLANK($A32),"",VLOOKUP(A32,#REF!,6,FALSE))</f>
      </c>
      <c r="I32" s="118">
        <f t="shared" si="9"/>
      </c>
      <c r="J32" s="119">
        <f t="shared" si="10"/>
      </c>
      <c r="M32" s="113">
        <f t="shared" si="11"/>
      </c>
      <c r="N32" s="113" t="e">
        <f t="shared" si="26"/>
        <v>#N/A</v>
      </c>
      <c r="O32" s="113" t="e">
        <f t="shared" si="26"/>
        <v>#N/A</v>
      </c>
      <c r="P32" s="113" t="e">
        <f t="shared" si="26"/>
        <v>#N/A</v>
      </c>
      <c r="Q32" s="113" t="e">
        <f t="shared" si="26"/>
        <v>#N/A</v>
      </c>
      <c r="R32" s="113" t="e">
        <f t="shared" si="26"/>
        <v>#N/A</v>
      </c>
      <c r="S32" s="113" t="e">
        <f t="shared" si="26"/>
        <v>#N/A</v>
      </c>
      <c r="T32" s="113" t="e">
        <f t="shared" si="26"/>
        <v>#N/A</v>
      </c>
      <c r="U32" s="113" t="e">
        <f t="shared" si="26"/>
        <v>#N/A</v>
      </c>
      <c r="V32" s="20">
        <f t="shared" si="12"/>
        <v>0</v>
      </c>
      <c r="W32" s="113" t="e">
        <f t="shared" si="13"/>
        <v>#N/A</v>
      </c>
      <c r="X32" s="113" t="e">
        <f t="shared" si="13"/>
        <v>#N/A</v>
      </c>
      <c r="Y32" s="113" t="e">
        <f t="shared" si="13"/>
        <v>#N/A</v>
      </c>
      <c r="Z32" s="113" t="e">
        <f t="shared" si="13"/>
        <v>#N/A</v>
      </c>
      <c r="AA32" s="20" t="e">
        <f t="shared" si="14"/>
        <v>#N/A</v>
      </c>
      <c r="AB32" s="113" t="e">
        <f t="shared" si="15"/>
        <v>#N/A</v>
      </c>
      <c r="AC32" s="20" t="str">
        <f t="shared" si="16"/>
        <v>31.08.2024</v>
      </c>
      <c r="AD32" s="20">
        <f t="shared" si="17"/>
      </c>
      <c r="AE32" s="20">
        <f t="shared" si="18"/>
      </c>
      <c r="AO32" s="102"/>
      <c r="AP32" s="102"/>
      <c r="AQ32" s="102"/>
      <c r="AR32" s="102">
        <f t="shared" si="25"/>
        <v>17</v>
      </c>
      <c r="AS32" s="102" t="e">
        <f ca="1" t="shared" si="21"/>
        <v>#N/A</v>
      </c>
      <c r="AT32" s="104" t="e">
        <f t="shared" si="22"/>
        <v>#N/A</v>
      </c>
      <c r="AU32" s="105" t="e">
        <f t="shared" si="23"/>
        <v>#N/A</v>
      </c>
      <c r="AV32" s="102" t="e">
        <f ca="1" t="shared" si="24"/>
        <v>#N/A</v>
      </c>
      <c r="AW32" s="102" t="e">
        <f ca="1" t="shared" si="24"/>
        <v>#N/A</v>
      </c>
      <c r="AX32" s="102" t="e">
        <f ca="1" t="shared" si="24"/>
        <v>#N/A</v>
      </c>
      <c r="AY32" s="102" t="e">
        <f ca="1" t="shared" si="24"/>
        <v>#N/A</v>
      </c>
      <c r="AZ32" s="102" t="e">
        <f ca="1" t="shared" si="24"/>
        <v>#N/A</v>
      </c>
      <c r="BA32" s="102" t="e">
        <f ca="1" t="shared" si="24"/>
        <v>#N/A</v>
      </c>
      <c r="BB32" s="102" t="e">
        <f ca="1" t="shared" si="24"/>
        <v>#N/A</v>
      </c>
      <c r="BC32" s="102" t="e">
        <f ca="1" t="shared" si="24"/>
        <v>#N/A</v>
      </c>
      <c r="BD32" s="102" t="e">
        <f ca="1" t="shared" si="24"/>
        <v>#N/A</v>
      </c>
      <c r="BE32" s="102" t="e">
        <f ca="1" t="shared" si="24"/>
        <v>#N/A</v>
      </c>
      <c r="BF32" s="102" t="e">
        <f ca="1" t="shared" si="24"/>
        <v>#N/A</v>
      </c>
      <c r="BG32" s="102" t="e">
        <f ca="1" t="shared" si="24"/>
        <v>#N/A</v>
      </c>
      <c r="BH32" s="102" t="e">
        <f ca="1" t="shared" si="24"/>
        <v>#N/A</v>
      </c>
    </row>
    <row r="33" spans="1:60" s="20" customFormat="1" ht="22.5" customHeight="1">
      <c r="A33" s="34"/>
      <c r="B33" s="34"/>
      <c r="C33" s="116"/>
      <c r="D33" s="117">
        <f t="shared" si="6"/>
      </c>
      <c r="E33" s="1">
        <f t="shared" si="7"/>
      </c>
      <c r="F33" s="118">
        <f>IF(ISBLANK($A33),"",VLOOKUP(A33,#REF!,4,FALSE))</f>
      </c>
      <c r="G33" s="118">
        <f t="shared" si="8"/>
      </c>
      <c r="H33" s="118">
        <f>IF(ISBLANK($A33),"",VLOOKUP(A33,#REF!,6,FALSE))</f>
      </c>
      <c r="I33" s="118">
        <f t="shared" si="9"/>
      </c>
      <c r="J33" s="119">
        <f t="shared" si="10"/>
      </c>
      <c r="M33" s="113">
        <f t="shared" si="11"/>
      </c>
      <c r="N33" s="113" t="e">
        <f aca="true" t="shared" si="27" ref="N33:U42">VLOOKUP($M33,$AU$19:$BH$150,N$5,FALSE)</f>
        <v>#N/A</v>
      </c>
      <c r="O33" s="113" t="e">
        <f t="shared" si="27"/>
        <v>#N/A</v>
      </c>
      <c r="P33" s="113" t="e">
        <f t="shared" si="27"/>
        <v>#N/A</v>
      </c>
      <c r="Q33" s="113" t="e">
        <f t="shared" si="27"/>
        <v>#N/A</v>
      </c>
      <c r="R33" s="113" t="e">
        <f t="shared" si="27"/>
        <v>#N/A</v>
      </c>
      <c r="S33" s="113" t="e">
        <f t="shared" si="27"/>
        <v>#N/A</v>
      </c>
      <c r="T33" s="113" t="e">
        <f t="shared" si="27"/>
        <v>#N/A</v>
      </c>
      <c r="U33" s="113" t="e">
        <f t="shared" si="27"/>
        <v>#N/A</v>
      </c>
      <c r="V33" s="20">
        <f t="shared" si="12"/>
        <v>0</v>
      </c>
      <c r="W33" s="113" t="e">
        <f t="shared" si="13"/>
        <v>#N/A</v>
      </c>
      <c r="X33" s="113" t="e">
        <f t="shared" si="13"/>
        <v>#N/A</v>
      </c>
      <c r="Y33" s="113" t="e">
        <f t="shared" si="13"/>
        <v>#N/A</v>
      </c>
      <c r="Z33" s="113" t="e">
        <f t="shared" si="13"/>
        <v>#N/A</v>
      </c>
      <c r="AA33" s="20" t="e">
        <f t="shared" si="14"/>
        <v>#N/A</v>
      </c>
      <c r="AB33" s="113" t="e">
        <f t="shared" si="15"/>
        <v>#N/A</v>
      </c>
      <c r="AC33" s="20" t="str">
        <f t="shared" si="16"/>
        <v>31.08.2024</v>
      </c>
      <c r="AD33" s="20">
        <f t="shared" si="17"/>
      </c>
      <c r="AE33" s="20">
        <f t="shared" si="18"/>
      </c>
      <c r="AO33" s="102"/>
      <c r="AP33" s="102"/>
      <c r="AQ33" s="102"/>
      <c r="AR33" s="102">
        <f t="shared" si="25"/>
        <v>18</v>
      </c>
      <c r="AS33" s="102" t="e">
        <f ca="1" t="shared" si="21"/>
        <v>#N/A</v>
      </c>
      <c r="AT33" s="104" t="e">
        <f t="shared" si="22"/>
        <v>#N/A</v>
      </c>
      <c r="AU33" s="105" t="e">
        <f t="shared" si="23"/>
        <v>#N/A</v>
      </c>
      <c r="AV33" s="102" t="e">
        <f ca="1" t="shared" si="24"/>
        <v>#N/A</v>
      </c>
      <c r="AW33" s="102" t="e">
        <f ca="1" t="shared" si="24"/>
        <v>#N/A</v>
      </c>
      <c r="AX33" s="102" t="e">
        <f ca="1" t="shared" si="24"/>
        <v>#N/A</v>
      </c>
      <c r="AY33" s="102" t="e">
        <f ca="1" t="shared" si="24"/>
        <v>#N/A</v>
      </c>
      <c r="AZ33" s="102" t="e">
        <f ca="1" t="shared" si="24"/>
        <v>#N/A</v>
      </c>
      <c r="BA33" s="102" t="e">
        <f ca="1" t="shared" si="24"/>
        <v>#N/A</v>
      </c>
      <c r="BB33" s="102" t="e">
        <f ca="1" t="shared" si="24"/>
        <v>#N/A</v>
      </c>
      <c r="BC33" s="102" t="e">
        <f ca="1" t="shared" si="24"/>
        <v>#N/A</v>
      </c>
      <c r="BD33" s="102" t="e">
        <f ca="1" t="shared" si="24"/>
        <v>#N/A</v>
      </c>
      <c r="BE33" s="102" t="e">
        <f ca="1" t="shared" si="24"/>
        <v>#N/A</v>
      </c>
      <c r="BF33" s="102" t="e">
        <f ca="1" t="shared" si="24"/>
        <v>#N/A</v>
      </c>
      <c r="BG33" s="102" t="e">
        <f ca="1" t="shared" si="24"/>
        <v>#N/A</v>
      </c>
      <c r="BH33" s="102" t="e">
        <f ca="1" t="shared" si="24"/>
        <v>#N/A</v>
      </c>
    </row>
    <row r="34" spans="1:60" s="20" customFormat="1" ht="22.5" customHeight="1">
      <c r="A34" s="34"/>
      <c r="B34" s="34"/>
      <c r="C34" s="116"/>
      <c r="D34" s="117">
        <f t="shared" si="6"/>
      </c>
      <c r="E34" s="1">
        <f t="shared" si="7"/>
      </c>
      <c r="F34" s="118">
        <f>IF(ISBLANK($A34),"",VLOOKUP(A34,#REF!,4,FALSE))</f>
      </c>
      <c r="G34" s="118">
        <f t="shared" si="8"/>
      </c>
      <c r="H34" s="118">
        <f>IF(ISBLANK($A34),"",VLOOKUP(A34,#REF!,6,FALSE))</f>
      </c>
      <c r="I34" s="118">
        <f t="shared" si="9"/>
      </c>
      <c r="J34" s="119">
        <f t="shared" si="10"/>
      </c>
      <c r="M34" s="113">
        <f t="shared" si="11"/>
      </c>
      <c r="N34" s="113" t="e">
        <f t="shared" si="27"/>
        <v>#N/A</v>
      </c>
      <c r="O34" s="113" t="e">
        <f t="shared" si="27"/>
        <v>#N/A</v>
      </c>
      <c r="P34" s="113" t="e">
        <f t="shared" si="27"/>
        <v>#N/A</v>
      </c>
      <c r="Q34" s="113" t="e">
        <f t="shared" si="27"/>
        <v>#N/A</v>
      </c>
      <c r="R34" s="113" t="e">
        <f t="shared" si="27"/>
        <v>#N/A</v>
      </c>
      <c r="S34" s="113" t="e">
        <f t="shared" si="27"/>
        <v>#N/A</v>
      </c>
      <c r="T34" s="113" t="e">
        <f t="shared" si="27"/>
        <v>#N/A</v>
      </c>
      <c r="U34" s="113" t="e">
        <f t="shared" si="27"/>
        <v>#N/A</v>
      </c>
      <c r="V34" s="20">
        <f t="shared" si="12"/>
        <v>0</v>
      </c>
      <c r="W34" s="113" t="e">
        <f t="shared" si="13"/>
        <v>#N/A</v>
      </c>
      <c r="X34" s="113" t="e">
        <f t="shared" si="13"/>
        <v>#N/A</v>
      </c>
      <c r="Y34" s="113" t="e">
        <f t="shared" si="13"/>
        <v>#N/A</v>
      </c>
      <c r="Z34" s="113" t="e">
        <f t="shared" si="13"/>
        <v>#N/A</v>
      </c>
      <c r="AA34" s="20" t="e">
        <f t="shared" si="14"/>
        <v>#N/A</v>
      </c>
      <c r="AB34" s="113" t="e">
        <f t="shared" si="15"/>
        <v>#N/A</v>
      </c>
      <c r="AC34" s="20" t="str">
        <f t="shared" si="16"/>
        <v>31.08.2024</v>
      </c>
      <c r="AD34" s="20">
        <f t="shared" si="17"/>
      </c>
      <c r="AE34" s="20">
        <f t="shared" si="18"/>
      </c>
      <c r="AO34" s="102"/>
      <c r="AP34" s="102"/>
      <c r="AQ34" s="102"/>
      <c r="AR34" s="102">
        <f t="shared" si="25"/>
        <v>19</v>
      </c>
      <c r="AS34" s="102" t="e">
        <f ca="1" t="shared" si="21"/>
        <v>#N/A</v>
      </c>
      <c r="AT34" s="104" t="e">
        <f t="shared" si="22"/>
        <v>#N/A</v>
      </c>
      <c r="AU34" s="105" t="e">
        <f t="shared" si="23"/>
        <v>#N/A</v>
      </c>
      <c r="AV34" s="102" t="e">
        <f ca="1" t="shared" si="24"/>
        <v>#N/A</v>
      </c>
      <c r="AW34" s="102" t="e">
        <f ca="1" t="shared" si="24"/>
        <v>#N/A</v>
      </c>
      <c r="AX34" s="102" t="e">
        <f ca="1" t="shared" si="24"/>
        <v>#N/A</v>
      </c>
      <c r="AY34" s="102" t="e">
        <f ca="1" t="shared" si="24"/>
        <v>#N/A</v>
      </c>
      <c r="AZ34" s="102" t="e">
        <f ca="1" t="shared" si="24"/>
        <v>#N/A</v>
      </c>
      <c r="BA34" s="102" t="e">
        <f ca="1" t="shared" si="24"/>
        <v>#N/A</v>
      </c>
      <c r="BB34" s="102" t="e">
        <f ca="1" t="shared" si="24"/>
        <v>#N/A</v>
      </c>
      <c r="BC34" s="102" t="e">
        <f ca="1" t="shared" si="24"/>
        <v>#N/A</v>
      </c>
      <c r="BD34" s="102" t="e">
        <f ca="1" t="shared" si="24"/>
        <v>#N/A</v>
      </c>
      <c r="BE34" s="102" t="e">
        <f ca="1" t="shared" si="24"/>
        <v>#N/A</v>
      </c>
      <c r="BF34" s="102" t="e">
        <f ca="1" t="shared" si="24"/>
        <v>#N/A</v>
      </c>
      <c r="BG34" s="102" t="e">
        <f ca="1" t="shared" si="24"/>
        <v>#N/A</v>
      </c>
      <c r="BH34" s="102" t="e">
        <f ca="1" t="shared" si="24"/>
        <v>#N/A</v>
      </c>
    </row>
    <row r="35" spans="1:60" s="20" customFormat="1" ht="22.5" customHeight="1">
      <c r="A35" s="34"/>
      <c r="B35" s="34"/>
      <c r="C35" s="116"/>
      <c r="D35" s="117">
        <f t="shared" si="6"/>
      </c>
      <c r="E35" s="1">
        <f t="shared" si="7"/>
      </c>
      <c r="F35" s="118">
        <f>IF(ISBLANK($A35),"",VLOOKUP(A35,#REF!,4,FALSE))</f>
      </c>
      <c r="G35" s="118">
        <f t="shared" si="8"/>
      </c>
      <c r="H35" s="118">
        <f>IF(ISBLANK($A35),"",VLOOKUP(A35,#REF!,6,FALSE))</f>
      </c>
      <c r="I35" s="118">
        <f t="shared" si="9"/>
      </c>
      <c r="J35" s="119">
        <f t="shared" si="10"/>
      </c>
      <c r="M35" s="113">
        <f t="shared" si="11"/>
      </c>
      <c r="N35" s="113" t="e">
        <f t="shared" si="27"/>
        <v>#N/A</v>
      </c>
      <c r="O35" s="113" t="e">
        <f t="shared" si="27"/>
        <v>#N/A</v>
      </c>
      <c r="P35" s="113" t="e">
        <f t="shared" si="27"/>
        <v>#N/A</v>
      </c>
      <c r="Q35" s="113" t="e">
        <f t="shared" si="27"/>
        <v>#N/A</v>
      </c>
      <c r="R35" s="113" t="e">
        <f t="shared" si="27"/>
        <v>#N/A</v>
      </c>
      <c r="S35" s="113" t="e">
        <f t="shared" si="27"/>
        <v>#N/A</v>
      </c>
      <c r="T35" s="113" t="e">
        <f t="shared" si="27"/>
        <v>#N/A</v>
      </c>
      <c r="U35" s="113" t="e">
        <f t="shared" si="27"/>
        <v>#N/A</v>
      </c>
      <c r="V35" s="20">
        <f t="shared" si="12"/>
        <v>0</v>
      </c>
      <c r="W35" s="113" t="e">
        <f t="shared" si="13"/>
        <v>#N/A</v>
      </c>
      <c r="X35" s="113" t="e">
        <f t="shared" si="13"/>
        <v>#N/A</v>
      </c>
      <c r="Y35" s="113" t="e">
        <f t="shared" si="13"/>
        <v>#N/A</v>
      </c>
      <c r="Z35" s="113" t="e">
        <f t="shared" si="13"/>
        <v>#N/A</v>
      </c>
      <c r="AA35" s="20" t="e">
        <f t="shared" si="14"/>
        <v>#N/A</v>
      </c>
      <c r="AB35" s="113" t="e">
        <f t="shared" si="15"/>
        <v>#N/A</v>
      </c>
      <c r="AC35" s="20" t="str">
        <f t="shared" si="16"/>
        <v>31.08.2024</v>
      </c>
      <c r="AD35" s="20">
        <f t="shared" si="17"/>
      </c>
      <c r="AE35" s="20">
        <f t="shared" si="18"/>
      </c>
      <c r="AO35" s="102"/>
      <c r="AP35" s="102"/>
      <c r="AQ35" s="102"/>
      <c r="AR35" s="102">
        <f t="shared" si="25"/>
        <v>20</v>
      </c>
      <c r="AS35" s="102" t="e">
        <f ca="1" t="shared" si="21"/>
        <v>#N/A</v>
      </c>
      <c r="AT35" s="104" t="e">
        <f t="shared" si="22"/>
        <v>#N/A</v>
      </c>
      <c r="AU35" s="105" t="e">
        <f t="shared" si="23"/>
        <v>#N/A</v>
      </c>
      <c r="AV35" s="102" t="e">
        <f ca="1" t="shared" si="24"/>
        <v>#N/A</v>
      </c>
      <c r="AW35" s="102" t="e">
        <f ca="1" t="shared" si="24"/>
        <v>#N/A</v>
      </c>
      <c r="AX35" s="102" t="e">
        <f ca="1" t="shared" si="24"/>
        <v>#N/A</v>
      </c>
      <c r="AY35" s="102" t="e">
        <f ca="1" t="shared" si="24"/>
        <v>#N/A</v>
      </c>
      <c r="AZ35" s="102" t="e">
        <f ca="1" t="shared" si="24"/>
        <v>#N/A</v>
      </c>
      <c r="BA35" s="102" t="e">
        <f ca="1" t="shared" si="24"/>
        <v>#N/A</v>
      </c>
      <c r="BB35" s="102" t="e">
        <f ca="1" t="shared" si="24"/>
        <v>#N/A</v>
      </c>
      <c r="BC35" s="102" t="e">
        <f ca="1" t="shared" si="24"/>
        <v>#N/A</v>
      </c>
      <c r="BD35" s="102" t="e">
        <f ca="1" t="shared" si="24"/>
        <v>#N/A</v>
      </c>
      <c r="BE35" s="102" t="e">
        <f ca="1" t="shared" si="24"/>
        <v>#N/A</v>
      </c>
      <c r="BF35" s="102" t="e">
        <f ca="1" t="shared" si="24"/>
        <v>#N/A</v>
      </c>
      <c r="BG35" s="102" t="e">
        <f ca="1" t="shared" si="24"/>
        <v>#N/A</v>
      </c>
      <c r="BH35" s="102" t="e">
        <f ca="1" t="shared" si="24"/>
        <v>#N/A</v>
      </c>
    </row>
    <row r="36" spans="1:60" s="20" customFormat="1" ht="22.5" customHeight="1">
      <c r="A36" s="34"/>
      <c r="B36" s="34"/>
      <c r="C36" s="116"/>
      <c r="D36" s="117">
        <f t="shared" si="6"/>
      </c>
      <c r="E36" s="1">
        <f t="shared" si="7"/>
      </c>
      <c r="F36" s="118">
        <f>IF(ISBLANK($A36),"",VLOOKUP(A36,#REF!,4,FALSE))</f>
      </c>
      <c r="G36" s="118">
        <f t="shared" si="8"/>
      </c>
      <c r="H36" s="118">
        <f>IF(ISBLANK($A36),"",VLOOKUP(A36,#REF!,6,FALSE))</f>
      </c>
      <c r="I36" s="118">
        <f t="shared" si="9"/>
      </c>
      <c r="J36" s="119">
        <f t="shared" si="10"/>
      </c>
      <c r="M36" s="113">
        <f t="shared" si="11"/>
      </c>
      <c r="N36" s="113" t="e">
        <f t="shared" si="27"/>
        <v>#N/A</v>
      </c>
      <c r="O36" s="113" t="e">
        <f t="shared" si="27"/>
        <v>#N/A</v>
      </c>
      <c r="P36" s="113" t="e">
        <f t="shared" si="27"/>
        <v>#N/A</v>
      </c>
      <c r="Q36" s="113" t="e">
        <f t="shared" si="27"/>
        <v>#N/A</v>
      </c>
      <c r="R36" s="113" t="e">
        <f t="shared" si="27"/>
        <v>#N/A</v>
      </c>
      <c r="S36" s="113" t="e">
        <f t="shared" si="27"/>
        <v>#N/A</v>
      </c>
      <c r="T36" s="113" t="e">
        <f t="shared" si="27"/>
        <v>#N/A</v>
      </c>
      <c r="U36" s="113" t="e">
        <f t="shared" si="27"/>
        <v>#N/A</v>
      </c>
      <c r="V36" s="20">
        <f t="shared" si="12"/>
        <v>0</v>
      </c>
      <c r="W36" s="113" t="e">
        <f t="shared" si="13"/>
        <v>#N/A</v>
      </c>
      <c r="X36" s="113" t="e">
        <f t="shared" si="13"/>
        <v>#N/A</v>
      </c>
      <c r="Y36" s="113" t="e">
        <f t="shared" si="13"/>
        <v>#N/A</v>
      </c>
      <c r="Z36" s="113" t="e">
        <f t="shared" si="13"/>
        <v>#N/A</v>
      </c>
      <c r="AA36" s="20" t="e">
        <f t="shared" si="14"/>
        <v>#N/A</v>
      </c>
      <c r="AB36" s="113" t="e">
        <f t="shared" si="15"/>
        <v>#N/A</v>
      </c>
      <c r="AC36" s="20" t="str">
        <f t="shared" si="16"/>
        <v>31.08.2024</v>
      </c>
      <c r="AD36" s="20">
        <f t="shared" si="17"/>
      </c>
      <c r="AE36" s="20">
        <f t="shared" si="18"/>
      </c>
      <c r="AO36" s="102"/>
      <c r="AP36" s="102"/>
      <c r="AQ36" s="102"/>
      <c r="AR36" s="102">
        <f t="shared" si="25"/>
        <v>21</v>
      </c>
      <c r="AS36" s="102" t="e">
        <f ca="1" t="shared" si="21"/>
        <v>#N/A</v>
      </c>
      <c r="AT36" s="104" t="e">
        <f t="shared" si="22"/>
        <v>#N/A</v>
      </c>
      <c r="AU36" s="105" t="e">
        <f t="shared" si="23"/>
        <v>#N/A</v>
      </c>
      <c r="AV36" s="102" t="e">
        <f ca="1" t="shared" si="28" ref="AV36:BH51">INDIRECT($AR$18&amp;AV$17&amp;$AR36)</f>
        <v>#N/A</v>
      </c>
      <c r="AW36" s="102" t="e">
        <f ca="1" t="shared" si="28"/>
        <v>#N/A</v>
      </c>
      <c r="AX36" s="102" t="e">
        <f ca="1" t="shared" si="28"/>
        <v>#N/A</v>
      </c>
      <c r="AY36" s="102" t="e">
        <f ca="1" t="shared" si="28"/>
        <v>#N/A</v>
      </c>
      <c r="AZ36" s="102" t="e">
        <f ca="1" t="shared" si="28"/>
        <v>#N/A</v>
      </c>
      <c r="BA36" s="102" t="e">
        <f ca="1" t="shared" si="28"/>
        <v>#N/A</v>
      </c>
      <c r="BB36" s="102" t="e">
        <f ca="1" t="shared" si="28"/>
        <v>#N/A</v>
      </c>
      <c r="BC36" s="102" t="e">
        <f ca="1" t="shared" si="28"/>
        <v>#N/A</v>
      </c>
      <c r="BD36" s="102" t="e">
        <f ca="1" t="shared" si="28"/>
        <v>#N/A</v>
      </c>
      <c r="BE36" s="102" t="e">
        <f ca="1" t="shared" si="28"/>
        <v>#N/A</v>
      </c>
      <c r="BF36" s="102" t="e">
        <f ca="1" t="shared" si="28"/>
        <v>#N/A</v>
      </c>
      <c r="BG36" s="102" t="e">
        <f ca="1" t="shared" si="28"/>
        <v>#N/A</v>
      </c>
      <c r="BH36" s="102" t="e">
        <f ca="1" t="shared" si="28"/>
        <v>#N/A</v>
      </c>
    </row>
    <row r="37" spans="1:60" s="20" customFormat="1" ht="22.5" customHeight="1">
      <c r="A37" s="34"/>
      <c r="B37" s="34"/>
      <c r="C37" s="116"/>
      <c r="D37" s="117">
        <f t="shared" si="6"/>
      </c>
      <c r="E37" s="1">
        <f t="shared" si="7"/>
      </c>
      <c r="F37" s="118">
        <f>IF(ISBLANK($A37),"",VLOOKUP(A37,#REF!,4,FALSE))</f>
      </c>
      <c r="G37" s="118">
        <f t="shared" si="8"/>
      </c>
      <c r="H37" s="118">
        <f>IF(ISBLANK($A37),"",VLOOKUP(A37,#REF!,6,FALSE))</f>
      </c>
      <c r="I37" s="118">
        <f t="shared" si="9"/>
      </c>
      <c r="J37" s="119">
        <f t="shared" si="10"/>
      </c>
      <c r="M37" s="113">
        <f t="shared" si="11"/>
      </c>
      <c r="N37" s="113" t="e">
        <f t="shared" si="27"/>
        <v>#N/A</v>
      </c>
      <c r="O37" s="113" t="e">
        <f t="shared" si="27"/>
        <v>#N/A</v>
      </c>
      <c r="P37" s="113" t="e">
        <f t="shared" si="27"/>
        <v>#N/A</v>
      </c>
      <c r="Q37" s="113" t="e">
        <f t="shared" si="27"/>
        <v>#N/A</v>
      </c>
      <c r="R37" s="113" t="e">
        <f t="shared" si="27"/>
        <v>#N/A</v>
      </c>
      <c r="S37" s="113" t="e">
        <f t="shared" si="27"/>
        <v>#N/A</v>
      </c>
      <c r="T37" s="113" t="e">
        <f t="shared" si="27"/>
        <v>#N/A</v>
      </c>
      <c r="U37" s="113" t="e">
        <f t="shared" si="27"/>
        <v>#N/A</v>
      </c>
      <c r="V37" s="20">
        <f t="shared" si="12"/>
        <v>0</v>
      </c>
      <c r="W37" s="113" t="e">
        <f t="shared" si="13"/>
        <v>#N/A</v>
      </c>
      <c r="X37" s="113" t="e">
        <f t="shared" si="13"/>
        <v>#N/A</v>
      </c>
      <c r="Y37" s="113" t="e">
        <f t="shared" si="13"/>
        <v>#N/A</v>
      </c>
      <c r="Z37" s="113" t="e">
        <f t="shared" si="13"/>
        <v>#N/A</v>
      </c>
      <c r="AA37" s="20" t="e">
        <f t="shared" si="14"/>
        <v>#N/A</v>
      </c>
      <c r="AB37" s="113" t="e">
        <f t="shared" si="15"/>
        <v>#N/A</v>
      </c>
      <c r="AC37" s="20" t="str">
        <f t="shared" si="16"/>
        <v>31.08.2024</v>
      </c>
      <c r="AD37" s="20">
        <f t="shared" si="17"/>
      </c>
      <c r="AE37" s="20">
        <f t="shared" si="18"/>
      </c>
      <c r="AG37" s="3"/>
      <c r="AH37" s="3"/>
      <c r="AI37" s="3"/>
      <c r="AJ37" s="3"/>
      <c r="AK37" s="3"/>
      <c r="AL37" s="3"/>
      <c r="AO37" s="102"/>
      <c r="AP37" s="102"/>
      <c r="AQ37" s="102"/>
      <c r="AR37" s="102">
        <f t="shared" si="25"/>
        <v>22</v>
      </c>
      <c r="AS37" s="102" t="e">
        <f ca="1" t="shared" si="21"/>
        <v>#N/A</v>
      </c>
      <c r="AT37" s="104" t="e">
        <f t="shared" si="22"/>
        <v>#N/A</v>
      </c>
      <c r="AU37" s="105" t="e">
        <f t="shared" si="23"/>
        <v>#N/A</v>
      </c>
      <c r="AV37" s="102" t="e">
        <f ca="1" t="shared" si="28"/>
        <v>#N/A</v>
      </c>
      <c r="AW37" s="102" t="e">
        <f ca="1" t="shared" si="28"/>
        <v>#N/A</v>
      </c>
      <c r="AX37" s="102" t="e">
        <f ca="1" t="shared" si="28"/>
        <v>#N/A</v>
      </c>
      <c r="AY37" s="102" t="e">
        <f ca="1" t="shared" si="28"/>
        <v>#N/A</v>
      </c>
      <c r="AZ37" s="102" t="e">
        <f ca="1" t="shared" si="28"/>
        <v>#N/A</v>
      </c>
      <c r="BA37" s="102" t="e">
        <f ca="1" t="shared" si="28"/>
        <v>#N/A</v>
      </c>
      <c r="BB37" s="102" t="e">
        <f ca="1" t="shared" si="28"/>
        <v>#N/A</v>
      </c>
      <c r="BC37" s="102" t="e">
        <f ca="1" t="shared" si="28"/>
        <v>#N/A</v>
      </c>
      <c r="BD37" s="102" t="e">
        <f ca="1" t="shared" si="28"/>
        <v>#N/A</v>
      </c>
      <c r="BE37" s="102" t="e">
        <f ca="1" t="shared" si="28"/>
        <v>#N/A</v>
      </c>
      <c r="BF37" s="102" t="e">
        <f ca="1" t="shared" si="28"/>
        <v>#N/A</v>
      </c>
      <c r="BG37" s="102" t="e">
        <f ca="1" t="shared" si="28"/>
        <v>#N/A</v>
      </c>
      <c r="BH37" s="102" t="e">
        <f ca="1" t="shared" si="28"/>
        <v>#N/A</v>
      </c>
    </row>
    <row r="38" spans="1:60" ht="22.5" customHeight="1">
      <c r="A38" s="34"/>
      <c r="B38" s="34"/>
      <c r="C38" s="116"/>
      <c r="D38" s="117">
        <f t="shared" si="6"/>
      </c>
      <c r="E38" s="1">
        <f t="shared" si="7"/>
      </c>
      <c r="F38" s="118">
        <f>IF(ISBLANK($A38),"",VLOOKUP(A38,#REF!,4,FALSE))</f>
      </c>
      <c r="G38" s="118">
        <f t="shared" si="8"/>
      </c>
      <c r="H38" s="118">
        <f>IF(ISBLANK($A38),"",VLOOKUP(A38,#REF!,6,FALSE))</f>
      </c>
      <c r="I38" s="118">
        <f t="shared" si="9"/>
      </c>
      <c r="J38" s="119">
        <f t="shared" si="10"/>
      </c>
      <c r="M38" s="113">
        <f t="shared" si="11"/>
      </c>
      <c r="N38" s="113" t="e">
        <f t="shared" si="27"/>
        <v>#N/A</v>
      </c>
      <c r="O38" s="113" t="e">
        <f t="shared" si="27"/>
        <v>#N/A</v>
      </c>
      <c r="P38" s="113" t="e">
        <f t="shared" si="27"/>
        <v>#N/A</v>
      </c>
      <c r="Q38" s="113" t="e">
        <f t="shared" si="27"/>
        <v>#N/A</v>
      </c>
      <c r="R38" s="113" t="e">
        <f t="shared" si="27"/>
        <v>#N/A</v>
      </c>
      <c r="S38" s="113" t="e">
        <f t="shared" si="27"/>
        <v>#N/A</v>
      </c>
      <c r="T38" s="113" t="e">
        <f t="shared" si="27"/>
        <v>#N/A</v>
      </c>
      <c r="U38" s="113" t="e">
        <f t="shared" si="27"/>
        <v>#N/A</v>
      </c>
      <c r="V38" s="20">
        <f t="shared" si="12"/>
        <v>0</v>
      </c>
      <c r="W38" s="113" t="e">
        <f t="shared" si="13"/>
        <v>#N/A</v>
      </c>
      <c r="X38" s="113" t="e">
        <f t="shared" si="13"/>
        <v>#N/A</v>
      </c>
      <c r="Y38" s="113" t="e">
        <f t="shared" si="13"/>
        <v>#N/A</v>
      </c>
      <c r="Z38" s="113" t="e">
        <f t="shared" si="13"/>
        <v>#N/A</v>
      </c>
      <c r="AA38" s="20" t="e">
        <f t="shared" si="14"/>
        <v>#N/A</v>
      </c>
      <c r="AB38" s="113" t="e">
        <f t="shared" si="15"/>
        <v>#N/A</v>
      </c>
      <c r="AC38" s="20" t="str">
        <f t="shared" si="16"/>
        <v>31.08.2024</v>
      </c>
      <c r="AD38" s="20">
        <f t="shared" si="17"/>
      </c>
      <c r="AE38" s="20">
        <f t="shared" si="18"/>
      </c>
      <c r="AF38" s="20"/>
      <c r="AO38" s="102"/>
      <c r="AP38" s="102"/>
      <c r="AQ38" s="102"/>
      <c r="AR38" s="102">
        <f t="shared" si="25"/>
        <v>23</v>
      </c>
      <c r="AS38" s="102" t="e">
        <f ca="1" t="shared" si="21"/>
        <v>#N/A</v>
      </c>
      <c r="AT38" s="104" t="e">
        <f t="shared" si="22"/>
        <v>#N/A</v>
      </c>
      <c r="AU38" s="105" t="e">
        <f t="shared" si="23"/>
        <v>#N/A</v>
      </c>
      <c r="AV38" s="102" t="e">
        <f ca="1" t="shared" si="28"/>
        <v>#N/A</v>
      </c>
      <c r="AW38" s="102" t="e">
        <f ca="1" t="shared" si="28"/>
        <v>#N/A</v>
      </c>
      <c r="AX38" s="102" t="e">
        <f ca="1" t="shared" si="28"/>
        <v>#N/A</v>
      </c>
      <c r="AY38" s="102" t="e">
        <f ca="1" t="shared" si="28"/>
        <v>#N/A</v>
      </c>
      <c r="AZ38" s="102" t="e">
        <f ca="1" t="shared" si="28"/>
        <v>#N/A</v>
      </c>
      <c r="BA38" s="102" t="e">
        <f ca="1" t="shared" si="28"/>
        <v>#N/A</v>
      </c>
      <c r="BB38" s="102" t="e">
        <f ca="1" t="shared" si="28"/>
        <v>#N/A</v>
      </c>
      <c r="BC38" s="102" t="e">
        <f ca="1" t="shared" si="28"/>
        <v>#N/A</v>
      </c>
      <c r="BD38" s="102" t="e">
        <f ca="1" t="shared" si="28"/>
        <v>#N/A</v>
      </c>
      <c r="BE38" s="102" t="e">
        <f ca="1" t="shared" si="28"/>
        <v>#N/A</v>
      </c>
      <c r="BF38" s="102" t="e">
        <f ca="1" t="shared" si="28"/>
        <v>#N/A</v>
      </c>
      <c r="BG38" s="102" t="e">
        <f ca="1" t="shared" si="28"/>
        <v>#N/A</v>
      </c>
      <c r="BH38" s="102" t="e">
        <f ca="1" t="shared" si="28"/>
        <v>#N/A</v>
      </c>
    </row>
    <row r="39" spans="1:60" ht="22.5" customHeight="1">
      <c r="A39" s="34"/>
      <c r="B39" s="34"/>
      <c r="C39" s="116"/>
      <c r="D39" s="117">
        <f t="shared" si="6"/>
      </c>
      <c r="E39" s="1">
        <f t="shared" si="7"/>
      </c>
      <c r="F39" s="118">
        <f>IF(ISBLANK($A39),"",VLOOKUP(A39,#REF!,4,FALSE))</f>
      </c>
      <c r="G39" s="118">
        <f t="shared" si="8"/>
      </c>
      <c r="H39" s="118">
        <f>IF(ISBLANK($A39),"",VLOOKUP(A39,#REF!,6,FALSE))</f>
      </c>
      <c r="I39" s="118">
        <f t="shared" si="9"/>
      </c>
      <c r="J39" s="119">
        <f t="shared" si="10"/>
      </c>
      <c r="M39" s="113">
        <f t="shared" si="11"/>
      </c>
      <c r="N39" s="113" t="e">
        <f t="shared" si="27"/>
        <v>#N/A</v>
      </c>
      <c r="O39" s="113" t="e">
        <f t="shared" si="27"/>
        <v>#N/A</v>
      </c>
      <c r="P39" s="113" t="e">
        <f t="shared" si="27"/>
        <v>#N/A</v>
      </c>
      <c r="Q39" s="113" t="e">
        <f t="shared" si="27"/>
        <v>#N/A</v>
      </c>
      <c r="R39" s="113" t="e">
        <f t="shared" si="27"/>
        <v>#N/A</v>
      </c>
      <c r="S39" s="113" t="e">
        <f t="shared" si="27"/>
        <v>#N/A</v>
      </c>
      <c r="T39" s="113" t="e">
        <f t="shared" si="27"/>
        <v>#N/A</v>
      </c>
      <c r="U39" s="113" t="e">
        <f t="shared" si="27"/>
        <v>#N/A</v>
      </c>
      <c r="V39" s="20">
        <f t="shared" si="12"/>
        <v>0</v>
      </c>
      <c r="W39" s="113" t="e">
        <f t="shared" si="13"/>
        <v>#N/A</v>
      </c>
      <c r="X39" s="113" t="e">
        <f t="shared" si="13"/>
        <v>#N/A</v>
      </c>
      <c r="Y39" s="113" t="e">
        <f t="shared" si="13"/>
        <v>#N/A</v>
      </c>
      <c r="Z39" s="113" t="e">
        <f t="shared" si="13"/>
        <v>#N/A</v>
      </c>
      <c r="AA39" s="20" t="e">
        <f t="shared" si="14"/>
        <v>#N/A</v>
      </c>
      <c r="AB39" s="113" t="e">
        <f t="shared" si="15"/>
        <v>#N/A</v>
      </c>
      <c r="AC39" s="20" t="str">
        <f t="shared" si="16"/>
        <v>31.08.2024</v>
      </c>
      <c r="AD39" s="20">
        <f t="shared" si="17"/>
      </c>
      <c r="AE39" s="20">
        <f t="shared" si="18"/>
      </c>
      <c r="AF39" s="20"/>
      <c r="AO39" s="102"/>
      <c r="AP39" s="102"/>
      <c r="AQ39" s="102"/>
      <c r="AR39" s="102">
        <f t="shared" si="25"/>
        <v>24</v>
      </c>
      <c r="AS39" s="102" t="e">
        <f ca="1" t="shared" si="21"/>
        <v>#N/A</v>
      </c>
      <c r="AT39" s="104" t="e">
        <f t="shared" si="22"/>
        <v>#N/A</v>
      </c>
      <c r="AU39" s="105" t="e">
        <f t="shared" si="23"/>
        <v>#N/A</v>
      </c>
      <c r="AV39" s="102" t="e">
        <f ca="1" t="shared" si="28"/>
        <v>#N/A</v>
      </c>
      <c r="AW39" s="102" t="e">
        <f ca="1" t="shared" si="28"/>
        <v>#N/A</v>
      </c>
      <c r="AX39" s="102" t="e">
        <f ca="1" t="shared" si="28"/>
        <v>#N/A</v>
      </c>
      <c r="AY39" s="102" t="e">
        <f ca="1" t="shared" si="28"/>
        <v>#N/A</v>
      </c>
      <c r="AZ39" s="102" t="e">
        <f ca="1" t="shared" si="28"/>
        <v>#N/A</v>
      </c>
      <c r="BA39" s="102" t="e">
        <f ca="1" t="shared" si="28"/>
        <v>#N/A</v>
      </c>
      <c r="BB39" s="102" t="e">
        <f ca="1" t="shared" si="28"/>
        <v>#N/A</v>
      </c>
      <c r="BC39" s="102" t="e">
        <f ca="1" t="shared" si="28"/>
        <v>#N/A</v>
      </c>
      <c r="BD39" s="102" t="e">
        <f ca="1" t="shared" si="28"/>
        <v>#N/A</v>
      </c>
      <c r="BE39" s="102" t="e">
        <f ca="1" t="shared" si="28"/>
        <v>#N/A</v>
      </c>
      <c r="BF39" s="102" t="e">
        <f ca="1" t="shared" si="28"/>
        <v>#N/A</v>
      </c>
      <c r="BG39" s="102" t="e">
        <f ca="1" t="shared" si="28"/>
        <v>#N/A</v>
      </c>
      <c r="BH39" s="102" t="e">
        <f ca="1" t="shared" si="28"/>
        <v>#N/A</v>
      </c>
    </row>
    <row r="40" spans="1:60" ht="22.5" customHeight="1">
      <c r="A40" s="34"/>
      <c r="B40" s="34"/>
      <c r="C40" s="116"/>
      <c r="D40" s="117">
        <f t="shared" si="6"/>
      </c>
      <c r="E40" s="1">
        <f t="shared" si="7"/>
      </c>
      <c r="F40" s="118">
        <f>IF(ISBLANK($A40),"",VLOOKUP(A40,#REF!,4,FALSE))</f>
      </c>
      <c r="G40" s="118">
        <f t="shared" si="8"/>
      </c>
      <c r="H40" s="118">
        <f>IF(ISBLANK($A40),"",VLOOKUP(A40,#REF!,6,FALSE))</f>
      </c>
      <c r="I40" s="118">
        <f t="shared" si="9"/>
      </c>
      <c r="J40" s="119">
        <f t="shared" si="10"/>
      </c>
      <c r="M40" s="113">
        <f t="shared" si="11"/>
      </c>
      <c r="N40" s="113" t="e">
        <f t="shared" si="27"/>
        <v>#N/A</v>
      </c>
      <c r="O40" s="113" t="e">
        <f t="shared" si="27"/>
        <v>#N/A</v>
      </c>
      <c r="P40" s="113" t="e">
        <f t="shared" si="27"/>
        <v>#N/A</v>
      </c>
      <c r="Q40" s="113" t="e">
        <f t="shared" si="27"/>
        <v>#N/A</v>
      </c>
      <c r="R40" s="113" t="e">
        <f t="shared" si="27"/>
        <v>#N/A</v>
      </c>
      <c r="S40" s="113" t="e">
        <f t="shared" si="27"/>
        <v>#N/A</v>
      </c>
      <c r="T40" s="113" t="e">
        <f t="shared" si="27"/>
        <v>#N/A</v>
      </c>
      <c r="U40" s="113" t="e">
        <f t="shared" si="27"/>
        <v>#N/A</v>
      </c>
      <c r="V40" s="20">
        <f t="shared" si="12"/>
        <v>0</v>
      </c>
      <c r="W40" s="113" t="e">
        <f aca="true" t="shared" si="29" ref="W40:Z71">VLOOKUP($M40,$AU$19:$BH$150,W$5,FALSE)</f>
        <v>#N/A</v>
      </c>
      <c r="X40" s="113" t="e">
        <f t="shared" si="29"/>
        <v>#N/A</v>
      </c>
      <c r="Y40" s="113" t="e">
        <f t="shared" si="29"/>
        <v>#N/A</v>
      </c>
      <c r="Z40" s="113" t="e">
        <f t="shared" si="29"/>
        <v>#N/A</v>
      </c>
      <c r="AA40" s="20" t="e">
        <f t="shared" si="14"/>
        <v>#N/A</v>
      </c>
      <c r="AB40" s="113" t="e">
        <f t="shared" si="15"/>
        <v>#N/A</v>
      </c>
      <c r="AC40" s="20" t="str">
        <f t="shared" si="16"/>
        <v>31.08.2024</v>
      </c>
      <c r="AD40" s="20">
        <f t="shared" si="17"/>
      </c>
      <c r="AE40" s="20">
        <f t="shared" si="18"/>
      </c>
      <c r="AF40" s="20"/>
      <c r="AO40" s="102"/>
      <c r="AP40" s="102"/>
      <c r="AQ40" s="102"/>
      <c r="AR40" s="102">
        <f t="shared" si="25"/>
        <v>25</v>
      </c>
      <c r="AS40" s="102" t="e">
        <f ca="1" t="shared" si="21"/>
        <v>#N/A</v>
      </c>
      <c r="AT40" s="104" t="e">
        <f t="shared" si="22"/>
        <v>#N/A</v>
      </c>
      <c r="AU40" s="105" t="e">
        <f t="shared" si="23"/>
        <v>#N/A</v>
      </c>
      <c r="AV40" s="102" t="e">
        <f ca="1" t="shared" si="28"/>
        <v>#N/A</v>
      </c>
      <c r="AW40" s="102" t="e">
        <f ca="1" t="shared" si="28"/>
        <v>#N/A</v>
      </c>
      <c r="AX40" s="102" t="e">
        <f ca="1" t="shared" si="28"/>
        <v>#N/A</v>
      </c>
      <c r="AY40" s="102" t="e">
        <f ca="1" t="shared" si="28"/>
        <v>#N/A</v>
      </c>
      <c r="AZ40" s="102" t="e">
        <f ca="1" t="shared" si="28"/>
        <v>#N/A</v>
      </c>
      <c r="BA40" s="102" t="e">
        <f ca="1" t="shared" si="28"/>
        <v>#N/A</v>
      </c>
      <c r="BB40" s="102" t="e">
        <f ca="1" t="shared" si="28"/>
        <v>#N/A</v>
      </c>
      <c r="BC40" s="102" t="e">
        <f ca="1" t="shared" si="28"/>
        <v>#N/A</v>
      </c>
      <c r="BD40" s="102" t="e">
        <f ca="1" t="shared" si="28"/>
        <v>#N/A</v>
      </c>
      <c r="BE40" s="102" t="e">
        <f ca="1" t="shared" si="28"/>
        <v>#N/A</v>
      </c>
      <c r="BF40" s="102" t="e">
        <f ca="1" t="shared" si="28"/>
        <v>#N/A</v>
      </c>
      <c r="BG40" s="102" t="e">
        <f ca="1" t="shared" si="28"/>
        <v>#N/A</v>
      </c>
      <c r="BH40" s="102" t="e">
        <f ca="1" t="shared" si="28"/>
        <v>#N/A</v>
      </c>
    </row>
    <row r="41" spans="1:60" ht="22.5" customHeight="1">
      <c r="A41" s="34"/>
      <c r="B41" s="34"/>
      <c r="C41" s="116"/>
      <c r="D41" s="117">
        <f t="shared" si="6"/>
      </c>
      <c r="E41" s="1">
        <f t="shared" si="7"/>
      </c>
      <c r="F41" s="118">
        <f>IF(ISBLANK($A41),"",VLOOKUP(A41,#REF!,4,FALSE))</f>
      </c>
      <c r="G41" s="118">
        <f t="shared" si="8"/>
      </c>
      <c r="H41" s="118">
        <f>IF(ISBLANK($A41),"",VLOOKUP(A41,#REF!,6,FALSE))</f>
      </c>
      <c r="I41" s="118">
        <f t="shared" si="9"/>
      </c>
      <c r="J41" s="119">
        <f t="shared" si="10"/>
      </c>
      <c r="M41" s="113">
        <f t="shared" si="11"/>
      </c>
      <c r="N41" s="113" t="e">
        <f t="shared" si="27"/>
        <v>#N/A</v>
      </c>
      <c r="O41" s="113" t="e">
        <f t="shared" si="27"/>
        <v>#N/A</v>
      </c>
      <c r="P41" s="113" t="e">
        <f t="shared" si="27"/>
        <v>#N/A</v>
      </c>
      <c r="Q41" s="113" t="e">
        <f t="shared" si="27"/>
        <v>#N/A</v>
      </c>
      <c r="R41" s="113" t="e">
        <f t="shared" si="27"/>
        <v>#N/A</v>
      </c>
      <c r="S41" s="113" t="e">
        <f t="shared" si="27"/>
        <v>#N/A</v>
      </c>
      <c r="T41" s="113" t="e">
        <f t="shared" si="27"/>
        <v>#N/A</v>
      </c>
      <c r="U41" s="113" t="e">
        <f t="shared" si="27"/>
        <v>#N/A</v>
      </c>
      <c r="V41" s="20">
        <f t="shared" si="12"/>
        <v>0</v>
      </c>
      <c r="W41" s="113" t="e">
        <f t="shared" si="29"/>
        <v>#N/A</v>
      </c>
      <c r="X41" s="113" t="e">
        <f t="shared" si="29"/>
        <v>#N/A</v>
      </c>
      <c r="Y41" s="113" t="e">
        <f t="shared" si="29"/>
        <v>#N/A</v>
      </c>
      <c r="Z41" s="113" t="e">
        <f t="shared" si="29"/>
        <v>#N/A</v>
      </c>
      <c r="AA41" s="20" t="e">
        <f t="shared" si="14"/>
        <v>#N/A</v>
      </c>
      <c r="AB41" s="113" t="e">
        <f t="shared" si="15"/>
        <v>#N/A</v>
      </c>
      <c r="AC41" s="20" t="str">
        <f t="shared" si="16"/>
        <v>31.08.2024</v>
      </c>
      <c r="AD41" s="20">
        <f t="shared" si="17"/>
      </c>
      <c r="AE41" s="20">
        <f t="shared" si="18"/>
      </c>
      <c r="AF41" s="20"/>
      <c r="AO41" s="102"/>
      <c r="AP41" s="102"/>
      <c r="AQ41" s="102"/>
      <c r="AR41" s="102">
        <f t="shared" si="25"/>
        <v>26</v>
      </c>
      <c r="AS41" s="102" t="e">
        <f ca="1" t="shared" si="21"/>
        <v>#N/A</v>
      </c>
      <c r="AT41" s="104" t="e">
        <f t="shared" si="22"/>
        <v>#N/A</v>
      </c>
      <c r="AU41" s="105" t="e">
        <f t="shared" si="23"/>
        <v>#N/A</v>
      </c>
      <c r="AV41" s="102" t="e">
        <f ca="1" t="shared" si="28"/>
        <v>#N/A</v>
      </c>
      <c r="AW41" s="102" t="e">
        <f ca="1" t="shared" si="28"/>
        <v>#N/A</v>
      </c>
      <c r="AX41" s="102" t="e">
        <f ca="1" t="shared" si="28"/>
        <v>#N/A</v>
      </c>
      <c r="AY41" s="102" t="e">
        <f ca="1" t="shared" si="28"/>
        <v>#N/A</v>
      </c>
      <c r="AZ41" s="102" t="e">
        <f ca="1" t="shared" si="28"/>
        <v>#N/A</v>
      </c>
      <c r="BA41" s="102" t="e">
        <f ca="1" t="shared" si="28"/>
        <v>#N/A</v>
      </c>
      <c r="BB41" s="102" t="e">
        <f ca="1" t="shared" si="28"/>
        <v>#N/A</v>
      </c>
      <c r="BC41" s="102" t="e">
        <f ca="1" t="shared" si="28"/>
        <v>#N/A</v>
      </c>
      <c r="BD41" s="102" t="e">
        <f ca="1" t="shared" si="28"/>
        <v>#N/A</v>
      </c>
      <c r="BE41" s="102" t="e">
        <f ca="1" t="shared" si="28"/>
        <v>#N/A</v>
      </c>
      <c r="BF41" s="102" t="e">
        <f ca="1" t="shared" si="28"/>
        <v>#N/A</v>
      </c>
      <c r="BG41" s="102" t="e">
        <f ca="1" t="shared" si="28"/>
        <v>#N/A</v>
      </c>
      <c r="BH41" s="102" t="e">
        <f ca="1" t="shared" si="28"/>
        <v>#N/A</v>
      </c>
    </row>
    <row r="42" spans="1:60" ht="22.5" customHeight="1">
      <c r="A42" s="34"/>
      <c r="B42" s="34"/>
      <c r="C42" s="116"/>
      <c r="D42" s="117">
        <f t="shared" si="6"/>
      </c>
      <c r="E42" s="1">
        <f t="shared" si="7"/>
      </c>
      <c r="F42" s="118">
        <f>IF(ISBLANK($A42),"",VLOOKUP(A42,#REF!,4,FALSE))</f>
      </c>
      <c r="G42" s="118">
        <f t="shared" si="8"/>
      </c>
      <c r="H42" s="118">
        <f>IF(ISBLANK($A42),"",VLOOKUP(A42,#REF!,6,FALSE))</f>
      </c>
      <c r="I42" s="118">
        <f t="shared" si="9"/>
      </c>
      <c r="J42" s="119">
        <f t="shared" si="10"/>
      </c>
      <c r="M42" s="113">
        <f t="shared" si="11"/>
      </c>
      <c r="N42" s="113" t="e">
        <f t="shared" si="27"/>
        <v>#N/A</v>
      </c>
      <c r="O42" s="113" t="e">
        <f t="shared" si="27"/>
        <v>#N/A</v>
      </c>
      <c r="P42" s="113" t="e">
        <f t="shared" si="27"/>
        <v>#N/A</v>
      </c>
      <c r="Q42" s="113" t="e">
        <f t="shared" si="27"/>
        <v>#N/A</v>
      </c>
      <c r="R42" s="113" t="e">
        <f t="shared" si="27"/>
        <v>#N/A</v>
      </c>
      <c r="S42" s="113" t="e">
        <f t="shared" si="27"/>
        <v>#N/A</v>
      </c>
      <c r="T42" s="113" t="e">
        <f t="shared" si="27"/>
        <v>#N/A</v>
      </c>
      <c r="U42" s="113" t="e">
        <f t="shared" si="27"/>
        <v>#N/A</v>
      </c>
      <c r="V42" s="20">
        <f t="shared" si="12"/>
        <v>0</v>
      </c>
      <c r="W42" s="113" t="e">
        <f t="shared" si="29"/>
        <v>#N/A</v>
      </c>
      <c r="X42" s="113" t="e">
        <f t="shared" si="29"/>
        <v>#N/A</v>
      </c>
      <c r="Y42" s="113" t="e">
        <f t="shared" si="29"/>
        <v>#N/A</v>
      </c>
      <c r="Z42" s="113" t="e">
        <f t="shared" si="29"/>
        <v>#N/A</v>
      </c>
      <c r="AA42" s="20" t="e">
        <f t="shared" si="14"/>
        <v>#N/A</v>
      </c>
      <c r="AB42" s="113" t="e">
        <f t="shared" si="15"/>
        <v>#N/A</v>
      </c>
      <c r="AC42" s="20" t="str">
        <f t="shared" si="16"/>
        <v>31.08.2024</v>
      </c>
      <c r="AD42" s="20">
        <f t="shared" si="17"/>
      </c>
      <c r="AE42" s="20">
        <f t="shared" si="18"/>
      </c>
      <c r="AF42" s="20"/>
      <c r="AO42" s="102"/>
      <c r="AP42" s="102"/>
      <c r="AQ42" s="102"/>
      <c r="AR42" s="102">
        <f t="shared" si="25"/>
        <v>27</v>
      </c>
      <c r="AS42" s="102" t="e">
        <f ca="1" t="shared" si="21"/>
        <v>#N/A</v>
      </c>
      <c r="AT42" s="104" t="e">
        <f t="shared" si="22"/>
        <v>#N/A</v>
      </c>
      <c r="AU42" s="105" t="e">
        <f t="shared" si="23"/>
        <v>#N/A</v>
      </c>
      <c r="AV42" s="102" t="e">
        <f ca="1" t="shared" si="28"/>
        <v>#N/A</v>
      </c>
      <c r="AW42" s="102" t="e">
        <f ca="1" t="shared" si="28"/>
        <v>#N/A</v>
      </c>
      <c r="AX42" s="102" t="e">
        <f ca="1" t="shared" si="28"/>
        <v>#N/A</v>
      </c>
      <c r="AY42" s="102" t="e">
        <f ca="1" t="shared" si="28"/>
        <v>#N/A</v>
      </c>
      <c r="AZ42" s="102" t="e">
        <f ca="1" t="shared" si="28"/>
        <v>#N/A</v>
      </c>
      <c r="BA42" s="102" t="e">
        <f ca="1" t="shared" si="28"/>
        <v>#N/A</v>
      </c>
      <c r="BB42" s="102" t="e">
        <f ca="1" t="shared" si="28"/>
        <v>#N/A</v>
      </c>
      <c r="BC42" s="102" t="e">
        <f ca="1" t="shared" si="28"/>
        <v>#N/A</v>
      </c>
      <c r="BD42" s="102" t="e">
        <f ca="1" t="shared" si="28"/>
        <v>#N/A</v>
      </c>
      <c r="BE42" s="102" t="e">
        <f ca="1" t="shared" si="28"/>
        <v>#N/A</v>
      </c>
      <c r="BF42" s="102" t="e">
        <f ca="1" t="shared" si="28"/>
        <v>#N/A</v>
      </c>
      <c r="BG42" s="102" t="e">
        <f ca="1" t="shared" si="28"/>
        <v>#N/A</v>
      </c>
      <c r="BH42" s="102" t="e">
        <f ca="1" t="shared" si="28"/>
        <v>#N/A</v>
      </c>
    </row>
    <row r="43" spans="1:60" ht="22.5" customHeight="1">
      <c r="A43" s="34"/>
      <c r="B43" s="34"/>
      <c r="C43" s="116"/>
      <c r="D43" s="117">
        <f t="shared" si="6"/>
      </c>
      <c r="E43" s="1">
        <f t="shared" si="7"/>
      </c>
      <c r="F43" s="118">
        <f>IF(ISBLANK($A43),"",VLOOKUP(A43,#REF!,4,FALSE))</f>
      </c>
      <c r="G43" s="118">
        <f t="shared" si="8"/>
      </c>
      <c r="H43" s="118">
        <f>IF(ISBLANK($A43),"",VLOOKUP(A43,#REF!,6,FALSE))</f>
      </c>
      <c r="I43" s="118">
        <f t="shared" si="9"/>
      </c>
      <c r="J43" s="119">
        <f t="shared" si="10"/>
      </c>
      <c r="M43" s="113">
        <f t="shared" si="11"/>
      </c>
      <c r="N43" s="113" t="e">
        <f aca="true" t="shared" si="30" ref="N43:U53">VLOOKUP($M43,$AU$19:$BH$150,N$5,FALSE)</f>
        <v>#N/A</v>
      </c>
      <c r="O43" s="113" t="e">
        <f t="shared" si="30"/>
        <v>#N/A</v>
      </c>
      <c r="P43" s="113" t="e">
        <f t="shared" si="30"/>
        <v>#N/A</v>
      </c>
      <c r="Q43" s="113" t="e">
        <f t="shared" si="30"/>
        <v>#N/A</v>
      </c>
      <c r="R43" s="113" t="e">
        <f t="shared" si="30"/>
        <v>#N/A</v>
      </c>
      <c r="S43" s="113" t="e">
        <f t="shared" si="30"/>
        <v>#N/A</v>
      </c>
      <c r="T43" s="113" t="e">
        <f t="shared" si="30"/>
        <v>#N/A</v>
      </c>
      <c r="U43" s="113" t="e">
        <f t="shared" si="30"/>
        <v>#N/A</v>
      </c>
      <c r="V43" s="20">
        <f t="shared" si="12"/>
        <v>0</v>
      </c>
      <c r="W43" s="113" t="e">
        <f t="shared" si="29"/>
        <v>#N/A</v>
      </c>
      <c r="X43" s="113" t="e">
        <f t="shared" si="29"/>
        <v>#N/A</v>
      </c>
      <c r="Y43" s="113" t="e">
        <f t="shared" si="29"/>
        <v>#N/A</v>
      </c>
      <c r="Z43" s="113" t="e">
        <f t="shared" si="29"/>
        <v>#N/A</v>
      </c>
      <c r="AA43" s="20" t="e">
        <f t="shared" si="14"/>
        <v>#N/A</v>
      </c>
      <c r="AB43" s="113" t="e">
        <f t="shared" si="15"/>
        <v>#N/A</v>
      </c>
      <c r="AC43" s="20" t="str">
        <f t="shared" si="16"/>
        <v>31.08.2024</v>
      </c>
      <c r="AD43" s="20">
        <f t="shared" si="17"/>
      </c>
      <c r="AE43" s="20">
        <f t="shared" si="18"/>
      </c>
      <c r="AF43" s="20"/>
      <c r="AO43" s="102"/>
      <c r="AP43" s="102"/>
      <c r="AQ43" s="102"/>
      <c r="AR43" s="102">
        <f t="shared" si="25"/>
        <v>28</v>
      </c>
      <c r="AS43" s="102" t="e">
        <f ca="1" t="shared" si="21"/>
        <v>#N/A</v>
      </c>
      <c r="AT43" s="104" t="e">
        <f t="shared" si="22"/>
        <v>#N/A</v>
      </c>
      <c r="AU43" s="105" t="e">
        <f t="shared" si="23"/>
        <v>#N/A</v>
      </c>
      <c r="AV43" s="102" t="e">
        <f ca="1" t="shared" si="28"/>
        <v>#N/A</v>
      </c>
      <c r="AW43" s="102" t="e">
        <f ca="1" t="shared" si="28"/>
        <v>#N/A</v>
      </c>
      <c r="AX43" s="102" t="e">
        <f ca="1" t="shared" si="28"/>
        <v>#N/A</v>
      </c>
      <c r="AY43" s="102" t="e">
        <f ca="1" t="shared" si="28"/>
        <v>#N/A</v>
      </c>
      <c r="AZ43" s="102" t="e">
        <f ca="1" t="shared" si="28"/>
        <v>#N/A</v>
      </c>
      <c r="BA43" s="102" t="e">
        <f ca="1" t="shared" si="28"/>
        <v>#N/A</v>
      </c>
      <c r="BB43" s="102" t="e">
        <f ca="1" t="shared" si="28"/>
        <v>#N/A</v>
      </c>
      <c r="BC43" s="102" t="e">
        <f ca="1" t="shared" si="28"/>
        <v>#N/A</v>
      </c>
      <c r="BD43" s="102" t="e">
        <f ca="1" t="shared" si="28"/>
        <v>#N/A</v>
      </c>
      <c r="BE43" s="102" t="e">
        <f ca="1" t="shared" si="28"/>
        <v>#N/A</v>
      </c>
      <c r="BF43" s="102" t="e">
        <f ca="1" t="shared" si="28"/>
        <v>#N/A</v>
      </c>
      <c r="BG43" s="102" t="e">
        <f ca="1" t="shared" si="28"/>
        <v>#N/A</v>
      </c>
      <c r="BH43" s="102" t="e">
        <f ca="1" t="shared" si="28"/>
        <v>#N/A</v>
      </c>
    </row>
    <row r="44" spans="1:60" ht="22.5" customHeight="1">
      <c r="A44" s="34"/>
      <c r="B44" s="34"/>
      <c r="C44" s="116"/>
      <c r="D44" s="117">
        <f t="shared" si="6"/>
      </c>
      <c r="E44" s="1">
        <f t="shared" si="7"/>
      </c>
      <c r="F44" s="118">
        <f>IF(ISBLANK($A44),"",VLOOKUP(A44,#REF!,4,FALSE))</f>
      </c>
      <c r="G44" s="118">
        <f t="shared" si="8"/>
      </c>
      <c r="H44" s="118">
        <f>IF(ISBLANK($A44),"",VLOOKUP(A44,#REF!,6,FALSE))</f>
      </c>
      <c r="I44" s="118">
        <f t="shared" si="9"/>
      </c>
      <c r="J44" s="119">
        <f t="shared" si="10"/>
      </c>
      <c r="M44" s="113">
        <f t="shared" si="11"/>
      </c>
      <c r="N44" s="113" t="e">
        <f t="shared" si="30"/>
        <v>#N/A</v>
      </c>
      <c r="O44" s="113" t="e">
        <f t="shared" si="30"/>
        <v>#N/A</v>
      </c>
      <c r="P44" s="113" t="e">
        <f t="shared" si="30"/>
        <v>#N/A</v>
      </c>
      <c r="Q44" s="113" t="e">
        <f t="shared" si="30"/>
        <v>#N/A</v>
      </c>
      <c r="R44" s="113" t="e">
        <f t="shared" si="30"/>
        <v>#N/A</v>
      </c>
      <c r="S44" s="113" t="e">
        <f t="shared" si="30"/>
        <v>#N/A</v>
      </c>
      <c r="T44" s="113" t="e">
        <f t="shared" si="30"/>
        <v>#N/A</v>
      </c>
      <c r="U44" s="113" t="e">
        <f t="shared" si="30"/>
        <v>#N/A</v>
      </c>
      <c r="V44" s="20">
        <f t="shared" si="12"/>
        <v>0</v>
      </c>
      <c r="W44" s="113" t="e">
        <f t="shared" si="29"/>
        <v>#N/A</v>
      </c>
      <c r="X44" s="113" t="e">
        <f t="shared" si="29"/>
        <v>#N/A</v>
      </c>
      <c r="Y44" s="113" t="e">
        <f t="shared" si="29"/>
        <v>#N/A</v>
      </c>
      <c r="Z44" s="113" t="e">
        <f t="shared" si="29"/>
        <v>#N/A</v>
      </c>
      <c r="AA44" s="20" t="e">
        <f t="shared" si="14"/>
        <v>#N/A</v>
      </c>
      <c r="AB44" s="113" t="e">
        <f t="shared" si="15"/>
        <v>#N/A</v>
      </c>
      <c r="AC44" s="20" t="str">
        <f t="shared" si="16"/>
        <v>31.08.2024</v>
      </c>
      <c r="AD44" s="20">
        <f t="shared" si="17"/>
      </c>
      <c r="AE44" s="20">
        <f t="shared" si="18"/>
      </c>
      <c r="AF44" s="20"/>
      <c r="AO44" s="102"/>
      <c r="AP44" s="102"/>
      <c r="AQ44" s="102"/>
      <c r="AR44" s="102">
        <f t="shared" si="25"/>
        <v>29</v>
      </c>
      <c r="AS44" s="102" t="e">
        <f ca="1" t="shared" si="21"/>
        <v>#N/A</v>
      </c>
      <c r="AT44" s="104" t="e">
        <f t="shared" si="22"/>
        <v>#N/A</v>
      </c>
      <c r="AU44" s="105" t="e">
        <f t="shared" si="23"/>
        <v>#N/A</v>
      </c>
      <c r="AV44" s="102" t="e">
        <f ca="1" t="shared" si="28"/>
        <v>#N/A</v>
      </c>
      <c r="AW44" s="102" t="e">
        <f ca="1" t="shared" si="28"/>
        <v>#N/A</v>
      </c>
      <c r="AX44" s="102" t="e">
        <f ca="1" t="shared" si="28"/>
        <v>#N/A</v>
      </c>
      <c r="AY44" s="102" t="e">
        <f ca="1" t="shared" si="28"/>
        <v>#N/A</v>
      </c>
      <c r="AZ44" s="102" t="e">
        <f ca="1" t="shared" si="28"/>
        <v>#N/A</v>
      </c>
      <c r="BA44" s="102" t="e">
        <f ca="1" t="shared" si="28"/>
        <v>#N/A</v>
      </c>
      <c r="BB44" s="102" t="e">
        <f ca="1" t="shared" si="28"/>
        <v>#N/A</v>
      </c>
      <c r="BC44" s="102" t="e">
        <f ca="1" t="shared" si="28"/>
        <v>#N/A</v>
      </c>
      <c r="BD44" s="102" t="e">
        <f ca="1" t="shared" si="28"/>
        <v>#N/A</v>
      </c>
      <c r="BE44" s="102" t="e">
        <f ca="1" t="shared" si="28"/>
        <v>#N/A</v>
      </c>
      <c r="BF44" s="102" t="e">
        <f ca="1" t="shared" si="28"/>
        <v>#N/A</v>
      </c>
      <c r="BG44" s="102" t="e">
        <f ca="1" t="shared" si="28"/>
        <v>#N/A</v>
      </c>
      <c r="BH44" s="102" t="e">
        <f ca="1" t="shared" si="28"/>
        <v>#N/A</v>
      </c>
    </row>
    <row r="45" spans="1:60" ht="22.5" customHeight="1">
      <c r="A45" s="34"/>
      <c r="B45" s="34"/>
      <c r="C45" s="116"/>
      <c r="D45" s="117">
        <f t="shared" si="6"/>
      </c>
      <c r="E45" s="1">
        <f t="shared" si="7"/>
      </c>
      <c r="F45" s="118">
        <f>IF(ISBLANK($A45),"",VLOOKUP(A45,#REF!,4,FALSE))</f>
      </c>
      <c r="G45" s="118">
        <f t="shared" si="8"/>
      </c>
      <c r="H45" s="118">
        <f>IF(ISBLANK($A45),"",VLOOKUP(A45,#REF!,6,FALSE))</f>
      </c>
      <c r="I45" s="118">
        <f t="shared" si="9"/>
      </c>
      <c r="J45" s="119">
        <f t="shared" si="10"/>
      </c>
      <c r="M45" s="113">
        <f t="shared" si="11"/>
      </c>
      <c r="N45" s="113" t="e">
        <f t="shared" si="30"/>
        <v>#N/A</v>
      </c>
      <c r="O45" s="113" t="e">
        <f t="shared" si="30"/>
        <v>#N/A</v>
      </c>
      <c r="P45" s="113" t="e">
        <f t="shared" si="30"/>
        <v>#N/A</v>
      </c>
      <c r="Q45" s="113" t="e">
        <f t="shared" si="30"/>
        <v>#N/A</v>
      </c>
      <c r="R45" s="113" t="e">
        <f t="shared" si="30"/>
        <v>#N/A</v>
      </c>
      <c r="S45" s="113" t="e">
        <f t="shared" si="30"/>
        <v>#N/A</v>
      </c>
      <c r="T45" s="113" t="e">
        <f t="shared" si="30"/>
        <v>#N/A</v>
      </c>
      <c r="U45" s="113" t="e">
        <f t="shared" si="30"/>
        <v>#N/A</v>
      </c>
      <c r="V45" s="20">
        <f t="shared" si="12"/>
        <v>0</v>
      </c>
      <c r="W45" s="113" t="e">
        <f t="shared" si="29"/>
        <v>#N/A</v>
      </c>
      <c r="X45" s="113" t="e">
        <f t="shared" si="29"/>
        <v>#N/A</v>
      </c>
      <c r="Y45" s="113" t="e">
        <f t="shared" si="29"/>
        <v>#N/A</v>
      </c>
      <c r="Z45" s="113" t="e">
        <f t="shared" si="29"/>
        <v>#N/A</v>
      </c>
      <c r="AA45" s="20" t="e">
        <f t="shared" si="14"/>
        <v>#N/A</v>
      </c>
      <c r="AB45" s="113" t="e">
        <f t="shared" si="15"/>
        <v>#N/A</v>
      </c>
      <c r="AC45" s="20" t="str">
        <f t="shared" si="16"/>
        <v>31.08.2024</v>
      </c>
      <c r="AD45" s="20">
        <f t="shared" si="17"/>
      </c>
      <c r="AE45" s="20">
        <f t="shared" si="18"/>
      </c>
      <c r="AF45" s="20"/>
      <c r="AO45" s="102"/>
      <c r="AP45" s="102"/>
      <c r="AQ45" s="102"/>
      <c r="AR45" s="102">
        <f t="shared" si="25"/>
        <v>30</v>
      </c>
      <c r="AS45" s="102" t="e">
        <f ca="1" t="shared" si="21"/>
        <v>#N/A</v>
      </c>
      <c r="AT45" s="104" t="e">
        <f t="shared" si="22"/>
        <v>#N/A</v>
      </c>
      <c r="AU45" s="105" t="e">
        <f t="shared" si="23"/>
        <v>#N/A</v>
      </c>
      <c r="AV45" s="102" t="e">
        <f ca="1" t="shared" si="28"/>
        <v>#N/A</v>
      </c>
      <c r="AW45" s="102" t="e">
        <f ca="1" t="shared" si="28"/>
        <v>#N/A</v>
      </c>
      <c r="AX45" s="102" t="e">
        <f ca="1" t="shared" si="28"/>
        <v>#N/A</v>
      </c>
      <c r="AY45" s="102" t="e">
        <f ca="1" t="shared" si="28"/>
        <v>#N/A</v>
      </c>
      <c r="AZ45" s="102" t="e">
        <f ca="1" t="shared" si="28"/>
        <v>#N/A</v>
      </c>
      <c r="BA45" s="102" t="e">
        <f ca="1" t="shared" si="28"/>
        <v>#N/A</v>
      </c>
      <c r="BB45" s="102" t="e">
        <f ca="1" t="shared" si="28"/>
        <v>#N/A</v>
      </c>
      <c r="BC45" s="102" t="e">
        <f ca="1" t="shared" si="28"/>
        <v>#N/A</v>
      </c>
      <c r="BD45" s="102" t="e">
        <f ca="1" t="shared" si="28"/>
        <v>#N/A</v>
      </c>
      <c r="BE45" s="102" t="e">
        <f ca="1" t="shared" si="28"/>
        <v>#N/A</v>
      </c>
      <c r="BF45" s="102" t="e">
        <f ca="1" t="shared" si="28"/>
        <v>#N/A</v>
      </c>
      <c r="BG45" s="102" t="e">
        <f ca="1" t="shared" si="28"/>
        <v>#N/A</v>
      </c>
      <c r="BH45" s="102" t="e">
        <f ca="1" t="shared" si="28"/>
        <v>#N/A</v>
      </c>
    </row>
    <row r="46" spans="1:60" ht="22.5" customHeight="1">
      <c r="A46" s="34"/>
      <c r="B46" s="34"/>
      <c r="C46" s="116"/>
      <c r="D46" s="117">
        <f t="shared" si="6"/>
      </c>
      <c r="E46" s="1">
        <f t="shared" si="7"/>
      </c>
      <c r="F46" s="118">
        <f>IF(ISBLANK($A46),"",VLOOKUP(A46,#REF!,4,FALSE))</f>
      </c>
      <c r="G46" s="118">
        <f t="shared" si="8"/>
      </c>
      <c r="H46" s="118">
        <f>IF(ISBLANK($A46),"",VLOOKUP(A46,#REF!,6,FALSE))</f>
      </c>
      <c r="I46" s="118">
        <f t="shared" si="9"/>
      </c>
      <c r="J46" s="119">
        <f t="shared" si="10"/>
      </c>
      <c r="M46" s="113">
        <f t="shared" si="11"/>
      </c>
      <c r="N46" s="113" t="e">
        <f t="shared" si="30"/>
        <v>#N/A</v>
      </c>
      <c r="O46" s="113" t="e">
        <f t="shared" si="30"/>
        <v>#N/A</v>
      </c>
      <c r="P46" s="113" t="e">
        <f t="shared" si="30"/>
        <v>#N/A</v>
      </c>
      <c r="Q46" s="113" t="e">
        <f t="shared" si="30"/>
        <v>#N/A</v>
      </c>
      <c r="R46" s="113" t="e">
        <f t="shared" si="30"/>
        <v>#N/A</v>
      </c>
      <c r="S46" s="113" t="e">
        <f t="shared" si="30"/>
        <v>#N/A</v>
      </c>
      <c r="T46" s="113" t="e">
        <f t="shared" si="30"/>
        <v>#N/A</v>
      </c>
      <c r="U46" s="113" t="e">
        <f t="shared" si="30"/>
        <v>#N/A</v>
      </c>
      <c r="V46" s="20">
        <f t="shared" si="12"/>
        <v>0</v>
      </c>
      <c r="W46" s="113" t="e">
        <f t="shared" si="29"/>
        <v>#N/A</v>
      </c>
      <c r="X46" s="113" t="e">
        <f t="shared" si="29"/>
        <v>#N/A</v>
      </c>
      <c r="Y46" s="113" t="e">
        <f t="shared" si="29"/>
        <v>#N/A</v>
      </c>
      <c r="Z46" s="113" t="e">
        <f t="shared" si="29"/>
        <v>#N/A</v>
      </c>
      <c r="AA46" s="20" t="e">
        <f t="shared" si="14"/>
        <v>#N/A</v>
      </c>
      <c r="AB46" s="113" t="e">
        <f t="shared" si="15"/>
        <v>#N/A</v>
      </c>
      <c r="AC46" s="20" t="str">
        <f t="shared" si="16"/>
        <v>31.08.2024</v>
      </c>
      <c r="AD46" s="20">
        <f t="shared" si="17"/>
      </c>
      <c r="AE46" s="20">
        <f t="shared" si="18"/>
      </c>
      <c r="AF46" s="20"/>
      <c r="AO46" s="102"/>
      <c r="AP46" s="102"/>
      <c r="AQ46" s="102"/>
      <c r="AR46" s="102">
        <f t="shared" si="25"/>
        <v>31</v>
      </c>
      <c r="AS46" s="102" t="e">
        <f ca="1" t="shared" si="21"/>
        <v>#N/A</v>
      </c>
      <c r="AT46" s="104" t="e">
        <f t="shared" si="22"/>
        <v>#N/A</v>
      </c>
      <c r="AU46" s="105" t="e">
        <f t="shared" si="23"/>
        <v>#N/A</v>
      </c>
      <c r="AV46" s="102" t="e">
        <f ca="1" t="shared" si="28"/>
        <v>#N/A</v>
      </c>
      <c r="AW46" s="102" t="e">
        <f ca="1" t="shared" si="28"/>
        <v>#N/A</v>
      </c>
      <c r="AX46" s="102" t="e">
        <f ca="1" t="shared" si="28"/>
        <v>#N/A</v>
      </c>
      <c r="AY46" s="102" t="e">
        <f ca="1" t="shared" si="28"/>
        <v>#N/A</v>
      </c>
      <c r="AZ46" s="102" t="e">
        <f ca="1" t="shared" si="28"/>
        <v>#N/A</v>
      </c>
      <c r="BA46" s="102" t="e">
        <f ca="1" t="shared" si="28"/>
        <v>#N/A</v>
      </c>
      <c r="BB46" s="102" t="e">
        <f ca="1" t="shared" si="28"/>
        <v>#N/A</v>
      </c>
      <c r="BC46" s="102" t="e">
        <f ca="1" t="shared" si="28"/>
        <v>#N/A</v>
      </c>
      <c r="BD46" s="102" t="e">
        <f ca="1" t="shared" si="28"/>
        <v>#N/A</v>
      </c>
      <c r="BE46" s="102" t="e">
        <f ca="1" t="shared" si="28"/>
        <v>#N/A</v>
      </c>
      <c r="BF46" s="102" t="e">
        <f ca="1" t="shared" si="28"/>
        <v>#N/A</v>
      </c>
      <c r="BG46" s="102" t="e">
        <f ca="1" t="shared" si="28"/>
        <v>#N/A</v>
      </c>
      <c r="BH46" s="102" t="e">
        <f ca="1" t="shared" si="28"/>
        <v>#N/A</v>
      </c>
    </row>
    <row r="47" spans="1:60" ht="22.5" customHeight="1">
      <c r="A47" s="34"/>
      <c r="B47" s="34"/>
      <c r="C47" s="116"/>
      <c r="D47" s="117">
        <f t="shared" si="6"/>
      </c>
      <c r="E47" s="1">
        <f t="shared" si="7"/>
      </c>
      <c r="F47" s="118">
        <f>IF(ISBLANK($A47),"",VLOOKUP(A47,#REF!,4,FALSE))</f>
      </c>
      <c r="G47" s="118">
        <f t="shared" si="8"/>
      </c>
      <c r="H47" s="118">
        <f>IF(ISBLANK($A47),"",VLOOKUP(A47,#REF!,6,FALSE))</f>
      </c>
      <c r="I47" s="118">
        <f t="shared" si="9"/>
      </c>
      <c r="J47" s="119">
        <f t="shared" si="10"/>
      </c>
      <c r="M47" s="113">
        <f t="shared" si="11"/>
      </c>
      <c r="N47" s="113" t="e">
        <f t="shared" si="30"/>
        <v>#N/A</v>
      </c>
      <c r="O47" s="113" t="e">
        <f t="shared" si="30"/>
        <v>#N/A</v>
      </c>
      <c r="P47" s="113" t="e">
        <f t="shared" si="30"/>
        <v>#N/A</v>
      </c>
      <c r="Q47" s="113" t="e">
        <f t="shared" si="30"/>
        <v>#N/A</v>
      </c>
      <c r="R47" s="113" t="e">
        <f t="shared" si="30"/>
        <v>#N/A</v>
      </c>
      <c r="S47" s="113" t="e">
        <f t="shared" si="30"/>
        <v>#N/A</v>
      </c>
      <c r="T47" s="113" t="e">
        <f t="shared" si="30"/>
        <v>#N/A</v>
      </c>
      <c r="U47" s="113" t="e">
        <f t="shared" si="30"/>
        <v>#N/A</v>
      </c>
      <c r="V47" s="20">
        <f t="shared" si="12"/>
        <v>0</v>
      </c>
      <c r="W47" s="113" t="e">
        <f t="shared" si="29"/>
        <v>#N/A</v>
      </c>
      <c r="X47" s="113" t="e">
        <f t="shared" si="29"/>
        <v>#N/A</v>
      </c>
      <c r="Y47" s="113" t="e">
        <f t="shared" si="29"/>
        <v>#N/A</v>
      </c>
      <c r="Z47" s="113" t="e">
        <f t="shared" si="29"/>
        <v>#N/A</v>
      </c>
      <c r="AA47" s="20" t="e">
        <f t="shared" si="14"/>
        <v>#N/A</v>
      </c>
      <c r="AB47" s="113" t="e">
        <f t="shared" si="15"/>
        <v>#N/A</v>
      </c>
      <c r="AC47" s="20" t="str">
        <f t="shared" si="16"/>
        <v>31.08.2024</v>
      </c>
      <c r="AD47" s="20">
        <f t="shared" si="17"/>
      </c>
      <c r="AE47" s="20">
        <f t="shared" si="18"/>
      </c>
      <c r="AF47" s="20"/>
      <c r="AO47" s="102"/>
      <c r="AP47" s="102"/>
      <c r="AQ47" s="102"/>
      <c r="AR47" s="102">
        <f t="shared" si="25"/>
        <v>32</v>
      </c>
      <c r="AS47" s="102" t="e">
        <f ca="1" t="shared" si="21"/>
        <v>#N/A</v>
      </c>
      <c r="AT47" s="104" t="e">
        <f t="shared" si="22"/>
        <v>#N/A</v>
      </c>
      <c r="AU47" s="105" t="e">
        <f t="shared" si="23"/>
        <v>#N/A</v>
      </c>
      <c r="AV47" s="102" t="e">
        <f ca="1" t="shared" si="28"/>
        <v>#N/A</v>
      </c>
      <c r="AW47" s="102" t="e">
        <f ca="1" t="shared" si="28"/>
        <v>#N/A</v>
      </c>
      <c r="AX47" s="102" t="e">
        <f ca="1" t="shared" si="28"/>
        <v>#N/A</v>
      </c>
      <c r="AY47" s="102" t="e">
        <f ca="1" t="shared" si="28"/>
        <v>#N/A</v>
      </c>
      <c r="AZ47" s="102" t="e">
        <f ca="1" t="shared" si="28"/>
        <v>#N/A</v>
      </c>
      <c r="BA47" s="102" t="e">
        <f ca="1" t="shared" si="28"/>
        <v>#N/A</v>
      </c>
      <c r="BB47" s="102" t="e">
        <f ca="1" t="shared" si="28"/>
        <v>#N/A</v>
      </c>
      <c r="BC47" s="102" t="e">
        <f ca="1" t="shared" si="28"/>
        <v>#N/A</v>
      </c>
      <c r="BD47" s="102" t="e">
        <f ca="1" t="shared" si="28"/>
        <v>#N/A</v>
      </c>
      <c r="BE47" s="102" t="e">
        <f ca="1" t="shared" si="28"/>
        <v>#N/A</v>
      </c>
      <c r="BF47" s="102" t="e">
        <f ca="1" t="shared" si="28"/>
        <v>#N/A</v>
      </c>
      <c r="BG47" s="102" t="e">
        <f ca="1" t="shared" si="28"/>
        <v>#N/A</v>
      </c>
      <c r="BH47" s="102" t="e">
        <f ca="1" t="shared" si="28"/>
        <v>#N/A</v>
      </c>
    </row>
    <row r="48" spans="1:60" ht="22.5" customHeight="1">
      <c r="A48" s="34"/>
      <c r="B48" s="34"/>
      <c r="C48" s="116"/>
      <c r="D48" s="117">
        <f t="shared" si="6"/>
      </c>
      <c r="E48" s="1">
        <f t="shared" si="7"/>
      </c>
      <c r="F48" s="118">
        <f>IF(ISBLANK($A48),"",VLOOKUP(A48,#REF!,4,FALSE))</f>
      </c>
      <c r="G48" s="118">
        <f t="shared" si="8"/>
      </c>
      <c r="H48" s="118">
        <f>IF(ISBLANK($A48),"",VLOOKUP(A48,#REF!,6,FALSE))</f>
      </c>
      <c r="I48" s="118">
        <f t="shared" si="9"/>
      </c>
      <c r="J48" s="119">
        <f t="shared" si="10"/>
      </c>
      <c r="M48" s="113">
        <f t="shared" si="11"/>
      </c>
      <c r="N48" s="113" t="e">
        <f t="shared" si="30"/>
        <v>#N/A</v>
      </c>
      <c r="O48" s="113" t="e">
        <f t="shared" si="30"/>
        <v>#N/A</v>
      </c>
      <c r="P48" s="113" t="e">
        <f t="shared" si="30"/>
        <v>#N/A</v>
      </c>
      <c r="Q48" s="113" t="e">
        <f t="shared" si="30"/>
        <v>#N/A</v>
      </c>
      <c r="R48" s="113" t="e">
        <f t="shared" si="30"/>
        <v>#N/A</v>
      </c>
      <c r="S48" s="113" t="e">
        <f t="shared" si="30"/>
        <v>#N/A</v>
      </c>
      <c r="T48" s="113" t="e">
        <f t="shared" si="30"/>
        <v>#N/A</v>
      </c>
      <c r="U48" s="113" t="e">
        <f t="shared" si="30"/>
        <v>#N/A</v>
      </c>
      <c r="V48" s="20">
        <f t="shared" si="12"/>
        <v>0</v>
      </c>
      <c r="W48" s="113" t="e">
        <f t="shared" si="29"/>
        <v>#N/A</v>
      </c>
      <c r="X48" s="113" t="e">
        <f t="shared" si="29"/>
        <v>#N/A</v>
      </c>
      <c r="Y48" s="113" t="e">
        <f t="shared" si="29"/>
        <v>#N/A</v>
      </c>
      <c r="Z48" s="113" t="e">
        <f t="shared" si="29"/>
        <v>#N/A</v>
      </c>
      <c r="AA48" s="20" t="e">
        <f t="shared" si="14"/>
        <v>#N/A</v>
      </c>
      <c r="AB48" s="113" t="e">
        <f t="shared" si="15"/>
        <v>#N/A</v>
      </c>
      <c r="AC48" s="20" t="str">
        <f t="shared" si="16"/>
        <v>31.08.2024</v>
      </c>
      <c r="AD48" s="20">
        <f t="shared" si="17"/>
      </c>
      <c r="AE48" s="20">
        <f t="shared" si="18"/>
      </c>
      <c r="AF48" s="20"/>
      <c r="AO48" s="102"/>
      <c r="AP48" s="102"/>
      <c r="AQ48" s="102"/>
      <c r="AR48" s="102">
        <f t="shared" si="25"/>
        <v>33</v>
      </c>
      <c r="AS48" s="102" t="e">
        <f ca="1" t="shared" si="21"/>
        <v>#N/A</v>
      </c>
      <c r="AT48" s="104" t="e">
        <f t="shared" si="22"/>
        <v>#N/A</v>
      </c>
      <c r="AU48" s="105" t="e">
        <f t="shared" si="23"/>
        <v>#N/A</v>
      </c>
      <c r="AV48" s="102" t="e">
        <f ca="1" t="shared" si="28"/>
        <v>#N/A</v>
      </c>
      <c r="AW48" s="102" t="e">
        <f ca="1" t="shared" si="28"/>
        <v>#N/A</v>
      </c>
      <c r="AX48" s="102" t="e">
        <f ca="1" t="shared" si="28"/>
        <v>#N/A</v>
      </c>
      <c r="AY48" s="102" t="e">
        <f ca="1" t="shared" si="28"/>
        <v>#N/A</v>
      </c>
      <c r="AZ48" s="102" t="e">
        <f ca="1" t="shared" si="28"/>
        <v>#N/A</v>
      </c>
      <c r="BA48" s="102" t="e">
        <f ca="1" t="shared" si="28"/>
        <v>#N/A</v>
      </c>
      <c r="BB48" s="102" t="e">
        <f ca="1" t="shared" si="28"/>
        <v>#N/A</v>
      </c>
      <c r="BC48" s="102" t="e">
        <f ca="1" t="shared" si="28"/>
        <v>#N/A</v>
      </c>
      <c r="BD48" s="102" t="e">
        <f ca="1" t="shared" si="28"/>
        <v>#N/A</v>
      </c>
      <c r="BE48" s="102" t="e">
        <f ca="1" t="shared" si="28"/>
        <v>#N/A</v>
      </c>
      <c r="BF48" s="102" t="e">
        <f ca="1" t="shared" si="28"/>
        <v>#N/A</v>
      </c>
      <c r="BG48" s="102" t="e">
        <f ca="1" t="shared" si="28"/>
        <v>#N/A</v>
      </c>
      <c r="BH48" s="102" t="e">
        <f ca="1" t="shared" si="28"/>
        <v>#N/A</v>
      </c>
    </row>
    <row r="49" spans="1:60" ht="22.5" customHeight="1">
      <c r="A49" s="34"/>
      <c r="B49" s="34"/>
      <c r="C49" s="116"/>
      <c r="D49" s="117">
        <f t="shared" si="6"/>
      </c>
      <c r="E49" s="1">
        <f t="shared" si="7"/>
      </c>
      <c r="F49" s="118">
        <f>IF(ISBLANK($A49),"",VLOOKUP(A49,#REF!,4,FALSE))</f>
      </c>
      <c r="G49" s="118">
        <f t="shared" si="8"/>
      </c>
      <c r="H49" s="118">
        <f>IF(ISBLANK($A49),"",VLOOKUP(A49,#REF!,6,FALSE))</f>
      </c>
      <c r="I49" s="118">
        <f t="shared" si="9"/>
      </c>
      <c r="J49" s="119">
        <f t="shared" si="10"/>
      </c>
      <c r="M49" s="113">
        <f t="shared" si="11"/>
      </c>
      <c r="N49" s="113" t="e">
        <f t="shared" si="30"/>
        <v>#N/A</v>
      </c>
      <c r="O49" s="113" t="e">
        <f t="shared" si="30"/>
        <v>#N/A</v>
      </c>
      <c r="P49" s="113" t="e">
        <f t="shared" si="30"/>
        <v>#N/A</v>
      </c>
      <c r="Q49" s="113" t="e">
        <f t="shared" si="30"/>
        <v>#N/A</v>
      </c>
      <c r="R49" s="113" t="e">
        <f t="shared" si="30"/>
        <v>#N/A</v>
      </c>
      <c r="S49" s="113" t="e">
        <f t="shared" si="30"/>
        <v>#N/A</v>
      </c>
      <c r="T49" s="113" t="e">
        <f t="shared" si="30"/>
        <v>#N/A</v>
      </c>
      <c r="U49" s="113" t="e">
        <f t="shared" si="30"/>
        <v>#N/A</v>
      </c>
      <c r="V49" s="20">
        <f t="shared" si="12"/>
        <v>0</v>
      </c>
      <c r="W49" s="113" t="e">
        <f t="shared" si="29"/>
        <v>#N/A</v>
      </c>
      <c r="X49" s="113" t="e">
        <f t="shared" si="29"/>
        <v>#N/A</v>
      </c>
      <c r="Y49" s="113" t="e">
        <f t="shared" si="29"/>
        <v>#N/A</v>
      </c>
      <c r="Z49" s="113" t="e">
        <f t="shared" si="29"/>
        <v>#N/A</v>
      </c>
      <c r="AA49" s="20" t="e">
        <f t="shared" si="14"/>
        <v>#N/A</v>
      </c>
      <c r="AB49" s="113" t="e">
        <f t="shared" si="15"/>
        <v>#N/A</v>
      </c>
      <c r="AC49" s="20" t="str">
        <f t="shared" si="16"/>
        <v>31.08.2024</v>
      </c>
      <c r="AD49" s="20">
        <f t="shared" si="17"/>
      </c>
      <c r="AE49" s="20">
        <f t="shared" si="18"/>
      </c>
      <c r="AF49" s="20"/>
      <c r="AO49" s="102"/>
      <c r="AP49" s="102"/>
      <c r="AQ49" s="102"/>
      <c r="AR49" s="102">
        <f t="shared" si="25"/>
        <v>34</v>
      </c>
      <c r="AS49" s="102" t="e">
        <f ca="1" t="shared" si="21"/>
        <v>#N/A</v>
      </c>
      <c r="AT49" s="104" t="e">
        <f t="shared" si="22"/>
        <v>#N/A</v>
      </c>
      <c r="AU49" s="105" t="e">
        <f t="shared" si="23"/>
        <v>#N/A</v>
      </c>
      <c r="AV49" s="102" t="e">
        <f ca="1" t="shared" si="28"/>
        <v>#N/A</v>
      </c>
      <c r="AW49" s="102" t="e">
        <f ca="1" t="shared" si="28"/>
        <v>#N/A</v>
      </c>
      <c r="AX49" s="102" t="e">
        <f ca="1" t="shared" si="28"/>
        <v>#N/A</v>
      </c>
      <c r="AY49" s="102" t="e">
        <f ca="1" t="shared" si="28"/>
        <v>#N/A</v>
      </c>
      <c r="AZ49" s="102" t="e">
        <f ca="1" t="shared" si="28"/>
        <v>#N/A</v>
      </c>
      <c r="BA49" s="102" t="e">
        <f ca="1" t="shared" si="28"/>
        <v>#N/A</v>
      </c>
      <c r="BB49" s="102" t="e">
        <f ca="1" t="shared" si="28"/>
        <v>#N/A</v>
      </c>
      <c r="BC49" s="102" t="e">
        <f ca="1" t="shared" si="28"/>
        <v>#N/A</v>
      </c>
      <c r="BD49" s="102" t="e">
        <f ca="1" t="shared" si="28"/>
        <v>#N/A</v>
      </c>
      <c r="BE49" s="102" t="e">
        <f ca="1" t="shared" si="28"/>
        <v>#N/A</v>
      </c>
      <c r="BF49" s="102" t="e">
        <f ca="1" t="shared" si="28"/>
        <v>#N/A</v>
      </c>
      <c r="BG49" s="102" t="e">
        <f ca="1" t="shared" si="28"/>
        <v>#N/A</v>
      </c>
      <c r="BH49" s="102" t="e">
        <f ca="1" t="shared" si="28"/>
        <v>#N/A</v>
      </c>
    </row>
    <row r="50" spans="1:60" ht="22.5" customHeight="1">
      <c r="A50" s="34"/>
      <c r="B50" s="34"/>
      <c r="C50" s="116"/>
      <c r="D50" s="117">
        <f t="shared" si="6"/>
      </c>
      <c r="E50" s="1">
        <f t="shared" si="7"/>
      </c>
      <c r="F50" s="118">
        <f>IF(ISBLANK($A50),"",VLOOKUP(A50,#REF!,4,FALSE))</f>
      </c>
      <c r="G50" s="118">
        <f t="shared" si="8"/>
      </c>
      <c r="H50" s="118">
        <f>IF(ISBLANK($A50),"",VLOOKUP(A50,#REF!,6,FALSE))</f>
      </c>
      <c r="I50" s="118">
        <f t="shared" si="9"/>
      </c>
      <c r="J50" s="119">
        <f t="shared" si="10"/>
      </c>
      <c r="M50" s="113">
        <f t="shared" si="11"/>
      </c>
      <c r="N50" s="113" t="e">
        <f t="shared" si="30"/>
        <v>#N/A</v>
      </c>
      <c r="O50" s="113" t="e">
        <f t="shared" si="30"/>
        <v>#N/A</v>
      </c>
      <c r="P50" s="113" t="e">
        <f t="shared" si="30"/>
        <v>#N/A</v>
      </c>
      <c r="Q50" s="113" t="e">
        <f t="shared" si="30"/>
        <v>#N/A</v>
      </c>
      <c r="R50" s="113" t="e">
        <f t="shared" si="30"/>
        <v>#N/A</v>
      </c>
      <c r="S50" s="113" t="e">
        <f t="shared" si="30"/>
        <v>#N/A</v>
      </c>
      <c r="T50" s="113" t="e">
        <f t="shared" si="30"/>
        <v>#N/A</v>
      </c>
      <c r="U50" s="113" t="e">
        <f t="shared" si="30"/>
        <v>#N/A</v>
      </c>
      <c r="V50" s="20">
        <f t="shared" si="12"/>
        <v>0</v>
      </c>
      <c r="W50" s="113" t="e">
        <f t="shared" si="29"/>
        <v>#N/A</v>
      </c>
      <c r="X50" s="113" t="e">
        <f t="shared" si="29"/>
        <v>#N/A</v>
      </c>
      <c r="Y50" s="113" t="e">
        <f t="shared" si="29"/>
        <v>#N/A</v>
      </c>
      <c r="Z50" s="113" t="e">
        <f t="shared" si="29"/>
        <v>#N/A</v>
      </c>
      <c r="AA50" s="20" t="e">
        <f t="shared" si="14"/>
        <v>#N/A</v>
      </c>
      <c r="AB50" s="113" t="e">
        <f t="shared" si="15"/>
        <v>#N/A</v>
      </c>
      <c r="AC50" s="20" t="str">
        <f t="shared" si="16"/>
        <v>31.08.2024</v>
      </c>
      <c r="AD50" s="20">
        <f t="shared" si="17"/>
      </c>
      <c r="AE50" s="20">
        <f t="shared" si="18"/>
      </c>
      <c r="AF50" s="20"/>
      <c r="AO50" s="102"/>
      <c r="AP50" s="102"/>
      <c r="AQ50" s="102"/>
      <c r="AR50" s="102">
        <f t="shared" si="25"/>
        <v>35</v>
      </c>
      <c r="AS50" s="102" t="e">
        <f ca="1" t="shared" si="21"/>
        <v>#N/A</v>
      </c>
      <c r="AT50" s="104" t="e">
        <f t="shared" si="22"/>
        <v>#N/A</v>
      </c>
      <c r="AU50" s="105" t="e">
        <f t="shared" si="23"/>
        <v>#N/A</v>
      </c>
      <c r="AV50" s="102" t="e">
        <f ca="1" t="shared" si="28"/>
        <v>#N/A</v>
      </c>
      <c r="AW50" s="102" t="e">
        <f ca="1" t="shared" si="28"/>
        <v>#N/A</v>
      </c>
      <c r="AX50" s="102" t="e">
        <f ca="1" t="shared" si="28"/>
        <v>#N/A</v>
      </c>
      <c r="AY50" s="102" t="e">
        <f ca="1" t="shared" si="28"/>
        <v>#N/A</v>
      </c>
      <c r="AZ50" s="102" t="e">
        <f ca="1" t="shared" si="28"/>
        <v>#N/A</v>
      </c>
      <c r="BA50" s="102" t="e">
        <f ca="1" t="shared" si="28"/>
        <v>#N/A</v>
      </c>
      <c r="BB50" s="102" t="e">
        <f ca="1" t="shared" si="28"/>
        <v>#N/A</v>
      </c>
      <c r="BC50" s="102" t="e">
        <f ca="1" t="shared" si="28"/>
        <v>#N/A</v>
      </c>
      <c r="BD50" s="102" t="e">
        <f ca="1" t="shared" si="28"/>
        <v>#N/A</v>
      </c>
      <c r="BE50" s="102" t="e">
        <f ca="1" t="shared" si="28"/>
        <v>#N/A</v>
      </c>
      <c r="BF50" s="102" t="e">
        <f ca="1" t="shared" si="28"/>
        <v>#N/A</v>
      </c>
      <c r="BG50" s="102" t="e">
        <f ca="1" t="shared" si="28"/>
        <v>#N/A</v>
      </c>
      <c r="BH50" s="102" t="e">
        <f ca="1" t="shared" si="28"/>
        <v>#N/A</v>
      </c>
    </row>
    <row r="51" spans="1:60" ht="22.5" customHeight="1">
      <c r="A51" s="34"/>
      <c r="B51" s="34"/>
      <c r="C51" s="116"/>
      <c r="D51" s="117">
        <f t="shared" si="6"/>
      </c>
      <c r="E51" s="1">
        <f t="shared" si="7"/>
      </c>
      <c r="F51" s="118">
        <f>IF(ISBLANK($A51),"",VLOOKUP(A51,#REF!,4,FALSE))</f>
      </c>
      <c r="G51" s="118">
        <f t="shared" si="8"/>
      </c>
      <c r="H51" s="118">
        <f>IF(ISBLANK($A51),"",VLOOKUP(A51,#REF!,6,FALSE))</f>
      </c>
      <c r="I51" s="118">
        <f t="shared" si="9"/>
      </c>
      <c r="J51" s="119">
        <f t="shared" si="10"/>
      </c>
      <c r="M51" s="113">
        <f t="shared" si="11"/>
      </c>
      <c r="N51" s="113" t="e">
        <f t="shared" si="30"/>
        <v>#N/A</v>
      </c>
      <c r="O51" s="113" t="e">
        <f t="shared" si="30"/>
        <v>#N/A</v>
      </c>
      <c r="P51" s="113" t="e">
        <f t="shared" si="30"/>
        <v>#N/A</v>
      </c>
      <c r="Q51" s="113" t="e">
        <f t="shared" si="30"/>
        <v>#N/A</v>
      </c>
      <c r="R51" s="113" t="e">
        <f t="shared" si="30"/>
        <v>#N/A</v>
      </c>
      <c r="S51" s="113" t="e">
        <f t="shared" si="30"/>
        <v>#N/A</v>
      </c>
      <c r="T51" s="113" t="e">
        <f t="shared" si="30"/>
        <v>#N/A</v>
      </c>
      <c r="U51" s="113" t="e">
        <f t="shared" si="30"/>
        <v>#N/A</v>
      </c>
      <c r="V51" s="20">
        <f t="shared" si="12"/>
        <v>0</v>
      </c>
      <c r="W51" s="113" t="e">
        <f t="shared" si="29"/>
        <v>#N/A</v>
      </c>
      <c r="X51" s="113" t="e">
        <f t="shared" si="29"/>
        <v>#N/A</v>
      </c>
      <c r="Y51" s="113" t="e">
        <f t="shared" si="29"/>
        <v>#N/A</v>
      </c>
      <c r="Z51" s="113" t="e">
        <f t="shared" si="29"/>
        <v>#N/A</v>
      </c>
      <c r="AA51" s="20" t="e">
        <f t="shared" si="14"/>
        <v>#N/A</v>
      </c>
      <c r="AB51" s="113" t="e">
        <f t="shared" si="15"/>
        <v>#N/A</v>
      </c>
      <c r="AC51" s="20" t="str">
        <f t="shared" si="16"/>
        <v>31.08.2024</v>
      </c>
      <c r="AD51" s="20">
        <f t="shared" si="17"/>
      </c>
      <c r="AE51" s="20">
        <f t="shared" si="18"/>
      </c>
      <c r="AF51" s="20"/>
      <c r="AO51" s="102"/>
      <c r="AP51" s="102"/>
      <c r="AQ51" s="102"/>
      <c r="AR51" s="102">
        <f t="shared" si="25"/>
        <v>36</v>
      </c>
      <c r="AS51" s="102" t="e">
        <f ca="1" t="shared" si="31" ref="AS51:AS82">INDIRECT($AR$18&amp;AS$17&amp;$AR51)</f>
        <v>#N/A</v>
      </c>
      <c r="AT51" s="104" t="e">
        <f aca="true" t="shared" si="32" ref="AT51:AT82">IF(AV51="0310",BA51,"van "&amp;BA51&amp;" naar "&amp;BF51)</f>
        <v>#N/A</v>
      </c>
      <c r="AU51" s="105" t="e">
        <f aca="true" t="shared" si="33" ref="AU51:AU82">AS51&amp;AT51</f>
        <v>#N/A</v>
      </c>
      <c r="AV51" s="102" t="e">
        <f ca="1" t="shared" si="28"/>
        <v>#N/A</v>
      </c>
      <c r="AW51" s="102" t="e">
        <f ca="1" t="shared" si="28"/>
        <v>#N/A</v>
      </c>
      <c r="AX51" s="102" t="e">
        <f ca="1" t="shared" si="28"/>
        <v>#N/A</v>
      </c>
      <c r="AY51" s="102" t="e">
        <f ca="1" t="shared" si="28"/>
        <v>#N/A</v>
      </c>
      <c r="AZ51" s="102" t="e">
        <f ca="1" t="shared" si="28"/>
        <v>#N/A</v>
      </c>
      <c r="BA51" s="102" t="e">
        <f ca="1" t="shared" si="28"/>
        <v>#N/A</v>
      </c>
      <c r="BB51" s="102" t="e">
        <f ca="1" t="shared" si="28"/>
        <v>#N/A</v>
      </c>
      <c r="BC51" s="102" t="e">
        <f ca="1" t="shared" si="28"/>
        <v>#N/A</v>
      </c>
      <c r="BD51" s="102" t="e">
        <f ca="1" t="shared" si="28"/>
        <v>#N/A</v>
      </c>
      <c r="BE51" s="102" t="e">
        <f ca="1" t="shared" si="28"/>
        <v>#N/A</v>
      </c>
      <c r="BF51" s="102" t="e">
        <f ca="1" t="shared" si="28"/>
        <v>#N/A</v>
      </c>
      <c r="BG51" s="102" t="e">
        <f ca="1" t="shared" si="28"/>
        <v>#N/A</v>
      </c>
      <c r="BH51" s="102" t="e">
        <f ca="1" t="shared" si="28"/>
        <v>#N/A</v>
      </c>
    </row>
    <row r="52" spans="1:60" ht="22.5" customHeight="1">
      <c r="A52" s="34"/>
      <c r="B52" s="34"/>
      <c r="C52" s="116"/>
      <c r="D52" s="117">
        <f t="shared" si="6"/>
      </c>
      <c r="E52" s="1">
        <f t="shared" si="7"/>
      </c>
      <c r="F52" s="118">
        <f>IF(ISBLANK($A52),"",VLOOKUP(A52,#REF!,4,FALSE))</f>
      </c>
      <c r="G52" s="118">
        <f t="shared" si="8"/>
      </c>
      <c r="H52" s="118">
        <f>IF(ISBLANK($A52),"",VLOOKUP(A52,#REF!,6,FALSE))</f>
      </c>
      <c r="I52" s="118">
        <f t="shared" si="9"/>
      </c>
      <c r="J52" s="119">
        <f t="shared" si="10"/>
      </c>
      <c r="M52" s="113">
        <f t="shared" si="11"/>
      </c>
      <c r="N52" s="113" t="e">
        <f t="shared" si="30"/>
        <v>#N/A</v>
      </c>
      <c r="O52" s="113" t="e">
        <f t="shared" si="30"/>
        <v>#N/A</v>
      </c>
      <c r="P52" s="113" t="e">
        <f t="shared" si="30"/>
        <v>#N/A</v>
      </c>
      <c r="Q52" s="113" t="e">
        <f t="shared" si="30"/>
        <v>#N/A</v>
      </c>
      <c r="R52" s="113" t="e">
        <f t="shared" si="30"/>
        <v>#N/A</v>
      </c>
      <c r="S52" s="113" t="e">
        <f t="shared" si="30"/>
        <v>#N/A</v>
      </c>
      <c r="T52" s="113" t="e">
        <f t="shared" si="30"/>
        <v>#N/A</v>
      </c>
      <c r="U52" s="113" t="e">
        <f t="shared" si="30"/>
        <v>#N/A</v>
      </c>
      <c r="V52" s="20">
        <f t="shared" si="12"/>
        <v>0</v>
      </c>
      <c r="W52" s="113" t="e">
        <f t="shared" si="29"/>
        <v>#N/A</v>
      </c>
      <c r="X52" s="113" t="e">
        <f t="shared" si="29"/>
        <v>#N/A</v>
      </c>
      <c r="Y52" s="113" t="e">
        <f t="shared" si="29"/>
        <v>#N/A</v>
      </c>
      <c r="Z52" s="113" t="e">
        <f t="shared" si="29"/>
        <v>#N/A</v>
      </c>
      <c r="AA52" s="20" t="e">
        <f t="shared" si="14"/>
        <v>#N/A</v>
      </c>
      <c r="AB52" s="113" t="e">
        <f t="shared" si="15"/>
        <v>#N/A</v>
      </c>
      <c r="AC52" s="20" t="str">
        <f t="shared" si="16"/>
        <v>31.08.2024</v>
      </c>
      <c r="AD52" s="20">
        <f t="shared" si="17"/>
      </c>
      <c r="AE52" s="20">
        <f t="shared" si="18"/>
      </c>
      <c r="AF52" s="20"/>
      <c r="AO52" s="102"/>
      <c r="AP52" s="102"/>
      <c r="AQ52" s="102"/>
      <c r="AR52" s="102">
        <f t="shared" si="25"/>
        <v>37</v>
      </c>
      <c r="AS52" s="102" t="e">
        <f ca="1" t="shared" si="31"/>
        <v>#N/A</v>
      </c>
      <c r="AT52" s="104" t="e">
        <f t="shared" si="32"/>
        <v>#N/A</v>
      </c>
      <c r="AU52" s="105" t="e">
        <f t="shared" si="33"/>
        <v>#N/A</v>
      </c>
      <c r="AV52" s="102" t="e">
        <f ca="1" t="shared" si="34" ref="AV52:BH67">INDIRECT($AR$18&amp;AV$17&amp;$AR52)</f>
        <v>#N/A</v>
      </c>
      <c r="AW52" s="102" t="e">
        <f ca="1" t="shared" si="34"/>
        <v>#N/A</v>
      </c>
      <c r="AX52" s="102" t="e">
        <f ca="1" t="shared" si="34"/>
        <v>#N/A</v>
      </c>
      <c r="AY52" s="102" t="e">
        <f ca="1" t="shared" si="34"/>
        <v>#N/A</v>
      </c>
      <c r="AZ52" s="102" t="e">
        <f ca="1" t="shared" si="34"/>
        <v>#N/A</v>
      </c>
      <c r="BA52" s="102" t="e">
        <f ca="1" t="shared" si="34"/>
        <v>#N/A</v>
      </c>
      <c r="BB52" s="102" t="e">
        <f ca="1" t="shared" si="34"/>
        <v>#N/A</v>
      </c>
      <c r="BC52" s="102" t="e">
        <f ca="1" t="shared" si="34"/>
        <v>#N/A</v>
      </c>
      <c r="BD52" s="102" t="e">
        <f ca="1" t="shared" si="34"/>
        <v>#N/A</v>
      </c>
      <c r="BE52" s="102" t="e">
        <f ca="1" t="shared" si="34"/>
        <v>#N/A</v>
      </c>
      <c r="BF52" s="102" t="e">
        <f ca="1" t="shared" si="34"/>
        <v>#N/A</v>
      </c>
      <c r="BG52" s="102" t="e">
        <f ca="1" t="shared" si="34"/>
        <v>#N/A</v>
      </c>
      <c r="BH52" s="102" t="e">
        <f ca="1" t="shared" si="34"/>
        <v>#N/A</v>
      </c>
    </row>
    <row r="53" spans="1:60" ht="22.5" customHeight="1">
      <c r="A53" s="34"/>
      <c r="B53" s="34"/>
      <c r="C53" s="116"/>
      <c r="D53" s="117">
        <f t="shared" si="6"/>
      </c>
      <c r="E53" s="1">
        <f t="shared" si="7"/>
      </c>
      <c r="F53" s="118">
        <f>IF(ISBLANK($A53),"",VLOOKUP(A53,#REF!,4,FALSE))</f>
      </c>
      <c r="G53" s="118">
        <f t="shared" si="8"/>
      </c>
      <c r="H53" s="118">
        <f>IF(ISBLANK($A53),"",VLOOKUP(A53,#REF!,6,FALSE))</f>
      </c>
      <c r="I53" s="118">
        <f t="shared" si="9"/>
      </c>
      <c r="J53" s="119">
        <f t="shared" si="10"/>
      </c>
      <c r="M53" s="113">
        <f t="shared" si="11"/>
      </c>
      <c r="N53" s="113" t="e">
        <f t="shared" si="30"/>
        <v>#N/A</v>
      </c>
      <c r="O53" s="113" t="e">
        <f t="shared" si="30"/>
        <v>#N/A</v>
      </c>
      <c r="P53" s="113" t="e">
        <f t="shared" si="30"/>
        <v>#N/A</v>
      </c>
      <c r="Q53" s="113" t="e">
        <f t="shared" si="30"/>
        <v>#N/A</v>
      </c>
      <c r="R53" s="113" t="e">
        <f t="shared" si="30"/>
        <v>#N/A</v>
      </c>
      <c r="S53" s="113" t="e">
        <f t="shared" si="30"/>
        <v>#N/A</v>
      </c>
      <c r="T53" s="113" t="e">
        <f t="shared" si="30"/>
        <v>#N/A</v>
      </c>
      <c r="U53" s="113" t="e">
        <f t="shared" si="30"/>
        <v>#N/A</v>
      </c>
      <c r="V53" s="20">
        <f t="shared" si="12"/>
        <v>0</v>
      </c>
      <c r="W53" s="113" t="e">
        <f t="shared" si="29"/>
        <v>#N/A</v>
      </c>
      <c r="X53" s="113" t="e">
        <f t="shared" si="29"/>
        <v>#N/A</v>
      </c>
      <c r="Y53" s="113" t="e">
        <f t="shared" si="29"/>
        <v>#N/A</v>
      </c>
      <c r="Z53" s="113" t="e">
        <f t="shared" si="29"/>
        <v>#N/A</v>
      </c>
      <c r="AA53" s="20" t="e">
        <f t="shared" si="14"/>
        <v>#N/A</v>
      </c>
      <c r="AB53" s="113" t="e">
        <f t="shared" si="15"/>
        <v>#N/A</v>
      </c>
      <c r="AC53" s="20" t="str">
        <f t="shared" si="16"/>
        <v>31.08.2024</v>
      </c>
      <c r="AD53" s="20">
        <f t="shared" si="17"/>
      </c>
      <c r="AE53" s="20">
        <f t="shared" si="18"/>
      </c>
      <c r="AF53" s="20"/>
      <c r="AO53" s="102"/>
      <c r="AP53" s="102"/>
      <c r="AQ53" s="102"/>
      <c r="AR53" s="102">
        <f t="shared" si="25"/>
        <v>38</v>
      </c>
      <c r="AS53" s="102" t="e">
        <f ca="1" t="shared" si="31"/>
        <v>#N/A</v>
      </c>
      <c r="AT53" s="104" t="e">
        <f t="shared" si="32"/>
        <v>#N/A</v>
      </c>
      <c r="AU53" s="105" t="e">
        <f t="shared" si="33"/>
        <v>#N/A</v>
      </c>
      <c r="AV53" s="102" t="e">
        <f ca="1" t="shared" si="34"/>
        <v>#N/A</v>
      </c>
      <c r="AW53" s="102" t="e">
        <f ca="1" t="shared" si="34"/>
        <v>#N/A</v>
      </c>
      <c r="AX53" s="102" t="e">
        <f ca="1" t="shared" si="34"/>
        <v>#N/A</v>
      </c>
      <c r="AY53" s="102" t="e">
        <f ca="1" t="shared" si="34"/>
        <v>#N/A</v>
      </c>
      <c r="AZ53" s="102" t="e">
        <f ca="1" t="shared" si="34"/>
        <v>#N/A</v>
      </c>
      <c r="BA53" s="102" t="e">
        <f ca="1" t="shared" si="34"/>
        <v>#N/A</v>
      </c>
      <c r="BB53" s="102" t="e">
        <f ca="1" t="shared" si="34"/>
        <v>#N/A</v>
      </c>
      <c r="BC53" s="102" t="e">
        <f ca="1" t="shared" si="34"/>
        <v>#N/A</v>
      </c>
      <c r="BD53" s="102" t="e">
        <f ca="1" t="shared" si="34"/>
        <v>#N/A</v>
      </c>
      <c r="BE53" s="102" t="e">
        <f ca="1" t="shared" si="34"/>
        <v>#N/A</v>
      </c>
      <c r="BF53" s="102" t="e">
        <f ca="1" t="shared" si="34"/>
        <v>#N/A</v>
      </c>
      <c r="BG53" s="102" t="e">
        <f ca="1" t="shared" si="34"/>
        <v>#N/A</v>
      </c>
      <c r="BH53" s="102" t="e">
        <f ca="1" t="shared" si="34"/>
        <v>#N/A</v>
      </c>
    </row>
    <row r="54" spans="1:60" ht="22.5" customHeight="1">
      <c r="A54" s="34"/>
      <c r="B54" s="34"/>
      <c r="C54" s="116"/>
      <c r="D54" s="117">
        <f t="shared" si="6"/>
      </c>
      <c r="E54" s="1">
        <f t="shared" si="7"/>
      </c>
      <c r="F54" s="118">
        <f>IF(ISBLANK($A54),"",VLOOKUP(A54,#REF!,4,FALSE))</f>
      </c>
      <c r="G54" s="118">
        <f t="shared" si="8"/>
      </c>
      <c r="H54" s="118">
        <f>IF(ISBLANK($A54),"",VLOOKUP(A54,#REF!,6,FALSE))</f>
      </c>
      <c r="I54" s="118">
        <f t="shared" si="9"/>
      </c>
      <c r="J54" s="119">
        <f t="shared" si="10"/>
      </c>
      <c r="M54" s="113">
        <f t="shared" si="11"/>
      </c>
      <c r="N54" s="113" t="e">
        <f aca="true" t="shared" si="35" ref="N54:T54">VLOOKUP($M54,$AU$19:$BH$150,N$5,FALSE)</f>
        <v>#N/A</v>
      </c>
      <c r="O54" s="113" t="e">
        <f t="shared" si="35"/>
        <v>#N/A</v>
      </c>
      <c r="P54" s="113" t="e">
        <f t="shared" si="35"/>
        <v>#N/A</v>
      </c>
      <c r="Q54" s="113" t="e">
        <f t="shared" si="35"/>
        <v>#N/A</v>
      </c>
      <c r="R54" s="113" t="e">
        <f t="shared" si="35"/>
        <v>#N/A</v>
      </c>
      <c r="S54" s="113" t="e">
        <f t="shared" si="35"/>
        <v>#N/A</v>
      </c>
      <c r="T54" s="113" t="e">
        <f t="shared" si="35"/>
        <v>#N/A</v>
      </c>
      <c r="U54" s="113" t="e">
        <f aca="true" t="shared" si="36" ref="N54:U86">VLOOKUP($M54,$AU$19:$BH$150,U$5,FALSE)</f>
        <v>#N/A</v>
      </c>
      <c r="V54" s="20">
        <f t="shared" si="12"/>
        <v>0</v>
      </c>
      <c r="W54" s="113" t="e">
        <f t="shared" si="29"/>
        <v>#N/A</v>
      </c>
      <c r="X54" s="113" t="e">
        <f t="shared" si="29"/>
        <v>#N/A</v>
      </c>
      <c r="Y54" s="113" t="e">
        <f t="shared" si="29"/>
        <v>#N/A</v>
      </c>
      <c r="Z54" s="113" t="e">
        <f t="shared" si="29"/>
        <v>#N/A</v>
      </c>
      <c r="AA54" s="20" t="e">
        <f t="shared" si="14"/>
        <v>#N/A</v>
      </c>
      <c r="AB54" s="113" t="e">
        <f t="shared" si="15"/>
        <v>#N/A</v>
      </c>
      <c r="AC54" s="20" t="str">
        <f t="shared" si="16"/>
        <v>31.08.2024</v>
      </c>
      <c r="AD54" s="20">
        <f t="shared" si="17"/>
      </c>
      <c r="AE54" s="20">
        <f t="shared" si="18"/>
      </c>
      <c r="AF54" s="20"/>
      <c r="AO54" s="102"/>
      <c r="AP54" s="102"/>
      <c r="AQ54" s="102"/>
      <c r="AR54" s="102">
        <f t="shared" si="25"/>
        <v>39</v>
      </c>
      <c r="AS54" s="102" t="e">
        <f ca="1" t="shared" si="31"/>
        <v>#N/A</v>
      </c>
      <c r="AT54" s="104" t="e">
        <f t="shared" si="32"/>
        <v>#N/A</v>
      </c>
      <c r="AU54" s="105" t="e">
        <f t="shared" si="33"/>
        <v>#N/A</v>
      </c>
      <c r="AV54" s="102" t="e">
        <f ca="1" t="shared" si="34"/>
        <v>#N/A</v>
      </c>
      <c r="AW54" s="102" t="e">
        <f ca="1" t="shared" si="34"/>
        <v>#N/A</v>
      </c>
      <c r="AX54" s="102" t="e">
        <f ca="1" t="shared" si="34"/>
        <v>#N/A</v>
      </c>
      <c r="AY54" s="102" t="e">
        <f ca="1" t="shared" si="34"/>
        <v>#N/A</v>
      </c>
      <c r="AZ54" s="102" t="e">
        <f ca="1" t="shared" si="34"/>
        <v>#N/A</v>
      </c>
      <c r="BA54" s="102" t="e">
        <f ca="1" t="shared" si="34"/>
        <v>#N/A</v>
      </c>
      <c r="BB54" s="102" t="e">
        <f ca="1" t="shared" si="34"/>
        <v>#N/A</v>
      </c>
      <c r="BC54" s="102" t="e">
        <f ca="1" t="shared" si="34"/>
        <v>#N/A</v>
      </c>
      <c r="BD54" s="102" t="e">
        <f ca="1" t="shared" si="34"/>
        <v>#N/A</v>
      </c>
      <c r="BE54" s="102" t="e">
        <f ca="1" t="shared" si="34"/>
        <v>#N/A</v>
      </c>
      <c r="BF54" s="102" t="e">
        <f ca="1" t="shared" si="34"/>
        <v>#N/A</v>
      </c>
      <c r="BG54" s="102" t="e">
        <f ca="1" t="shared" si="34"/>
        <v>#N/A</v>
      </c>
      <c r="BH54" s="102" t="e">
        <f ca="1" t="shared" si="34"/>
        <v>#N/A</v>
      </c>
    </row>
    <row r="55" spans="1:60" ht="22.5" customHeight="1">
      <c r="A55" s="34"/>
      <c r="B55" s="34"/>
      <c r="C55" s="116"/>
      <c r="D55" s="117">
        <f t="shared" si="6"/>
      </c>
      <c r="E55" s="1">
        <f t="shared" si="7"/>
      </c>
      <c r="F55" s="118">
        <f>IF(ISBLANK($A55),"",VLOOKUP(A55,#REF!,4,FALSE))</f>
      </c>
      <c r="G55" s="118">
        <f t="shared" si="8"/>
      </c>
      <c r="H55" s="118">
        <f>IF(ISBLANK($A55),"",VLOOKUP(A55,#REF!,6,FALSE))</f>
      </c>
      <c r="I55" s="118">
        <f t="shared" si="9"/>
      </c>
      <c r="J55" s="119">
        <f t="shared" si="10"/>
      </c>
      <c r="M55" s="113">
        <f t="shared" si="11"/>
      </c>
      <c r="N55" s="113" t="e">
        <f t="shared" si="36"/>
        <v>#N/A</v>
      </c>
      <c r="O55" s="113" t="e">
        <f t="shared" si="36"/>
        <v>#N/A</v>
      </c>
      <c r="P55" s="113" t="e">
        <f t="shared" si="36"/>
        <v>#N/A</v>
      </c>
      <c r="Q55" s="113" t="e">
        <f t="shared" si="36"/>
        <v>#N/A</v>
      </c>
      <c r="R55" s="113" t="e">
        <f t="shared" si="36"/>
        <v>#N/A</v>
      </c>
      <c r="S55" s="113" t="e">
        <f t="shared" si="36"/>
        <v>#N/A</v>
      </c>
      <c r="T55" s="113" t="e">
        <f t="shared" si="36"/>
        <v>#N/A</v>
      </c>
      <c r="U55" s="113" t="e">
        <f t="shared" si="36"/>
        <v>#N/A</v>
      </c>
      <c r="V55" s="20">
        <f t="shared" si="12"/>
        <v>0</v>
      </c>
      <c r="W55" s="113" t="e">
        <f t="shared" si="29"/>
        <v>#N/A</v>
      </c>
      <c r="X55" s="113" t="e">
        <f t="shared" si="29"/>
        <v>#N/A</v>
      </c>
      <c r="Y55" s="113" t="e">
        <f t="shared" si="29"/>
        <v>#N/A</v>
      </c>
      <c r="Z55" s="113" t="e">
        <f t="shared" si="29"/>
        <v>#N/A</v>
      </c>
      <c r="AA55" s="20" t="e">
        <f t="shared" si="14"/>
        <v>#N/A</v>
      </c>
      <c r="AB55" s="113" t="e">
        <f t="shared" si="15"/>
        <v>#N/A</v>
      </c>
      <c r="AC55" s="20" t="str">
        <f t="shared" si="16"/>
        <v>31.08.2024</v>
      </c>
      <c r="AD55" s="20">
        <f t="shared" si="17"/>
      </c>
      <c r="AE55" s="20">
        <f t="shared" si="18"/>
      </c>
      <c r="AF55" s="20"/>
      <c r="AO55" s="102"/>
      <c r="AP55" s="102"/>
      <c r="AQ55" s="102"/>
      <c r="AR55" s="102">
        <f t="shared" si="25"/>
        <v>40</v>
      </c>
      <c r="AS55" s="102" t="e">
        <f ca="1" t="shared" si="31"/>
        <v>#N/A</v>
      </c>
      <c r="AT55" s="104" t="e">
        <f t="shared" si="32"/>
        <v>#N/A</v>
      </c>
      <c r="AU55" s="105" t="e">
        <f t="shared" si="33"/>
        <v>#N/A</v>
      </c>
      <c r="AV55" s="102" t="e">
        <f ca="1" t="shared" si="34"/>
        <v>#N/A</v>
      </c>
      <c r="AW55" s="102" t="e">
        <f ca="1" t="shared" si="34"/>
        <v>#N/A</v>
      </c>
      <c r="AX55" s="102" t="e">
        <f ca="1" t="shared" si="34"/>
        <v>#N/A</v>
      </c>
      <c r="AY55" s="102" t="e">
        <f ca="1" t="shared" si="34"/>
        <v>#N/A</v>
      </c>
      <c r="AZ55" s="102" t="e">
        <f ca="1" t="shared" si="34"/>
        <v>#N/A</v>
      </c>
      <c r="BA55" s="102" t="e">
        <f ca="1" t="shared" si="34"/>
        <v>#N/A</v>
      </c>
      <c r="BB55" s="102" t="e">
        <f ca="1" t="shared" si="34"/>
        <v>#N/A</v>
      </c>
      <c r="BC55" s="102" t="e">
        <f ca="1" t="shared" si="34"/>
        <v>#N/A</v>
      </c>
      <c r="BD55" s="102" t="e">
        <f ca="1" t="shared" si="34"/>
        <v>#N/A</v>
      </c>
      <c r="BE55" s="102" t="e">
        <f ca="1" t="shared" si="34"/>
        <v>#N/A</v>
      </c>
      <c r="BF55" s="102" t="e">
        <f ca="1" t="shared" si="34"/>
        <v>#N/A</v>
      </c>
      <c r="BG55" s="102" t="e">
        <f ca="1" t="shared" si="34"/>
        <v>#N/A</v>
      </c>
      <c r="BH55" s="102" t="e">
        <f ca="1" t="shared" si="34"/>
        <v>#N/A</v>
      </c>
    </row>
    <row r="56" spans="1:60" ht="22.5" customHeight="1">
      <c r="A56" s="34"/>
      <c r="B56" s="34"/>
      <c r="C56" s="116"/>
      <c r="D56" s="117">
        <f t="shared" si="6"/>
      </c>
      <c r="E56" s="1">
        <f t="shared" si="7"/>
      </c>
      <c r="F56" s="118">
        <f>IF(ISBLANK($A56),"",VLOOKUP(A56,#REF!,4,FALSE))</f>
      </c>
      <c r="G56" s="118">
        <f t="shared" si="8"/>
      </c>
      <c r="H56" s="118">
        <f>IF(ISBLANK($A56),"",VLOOKUP(A56,#REF!,6,FALSE))</f>
      </c>
      <c r="I56" s="118">
        <f t="shared" si="9"/>
      </c>
      <c r="J56" s="119">
        <f t="shared" si="10"/>
      </c>
      <c r="M56" s="113">
        <f t="shared" si="11"/>
      </c>
      <c r="N56" s="113" t="e">
        <f t="shared" si="36"/>
        <v>#N/A</v>
      </c>
      <c r="O56" s="113" t="e">
        <f t="shared" si="36"/>
        <v>#N/A</v>
      </c>
      <c r="P56" s="113" t="e">
        <f t="shared" si="36"/>
        <v>#N/A</v>
      </c>
      <c r="Q56" s="113" t="e">
        <f t="shared" si="36"/>
        <v>#N/A</v>
      </c>
      <c r="R56" s="113" t="e">
        <f t="shared" si="36"/>
        <v>#N/A</v>
      </c>
      <c r="S56" s="113" t="e">
        <f t="shared" si="36"/>
        <v>#N/A</v>
      </c>
      <c r="T56" s="113" t="e">
        <f t="shared" si="36"/>
        <v>#N/A</v>
      </c>
      <c r="U56" s="113" t="e">
        <f t="shared" si="36"/>
        <v>#N/A</v>
      </c>
      <c r="V56" s="20">
        <f t="shared" si="12"/>
        <v>0</v>
      </c>
      <c r="W56" s="113" t="e">
        <f t="shared" si="29"/>
        <v>#N/A</v>
      </c>
      <c r="X56" s="113" t="e">
        <f t="shared" si="29"/>
        <v>#N/A</v>
      </c>
      <c r="Y56" s="113" t="e">
        <f t="shared" si="29"/>
        <v>#N/A</v>
      </c>
      <c r="Z56" s="113" t="e">
        <f t="shared" si="29"/>
        <v>#N/A</v>
      </c>
      <c r="AA56" s="20" t="e">
        <f t="shared" si="14"/>
        <v>#N/A</v>
      </c>
      <c r="AB56" s="113" t="e">
        <f t="shared" si="15"/>
        <v>#N/A</v>
      </c>
      <c r="AC56" s="20" t="str">
        <f t="shared" si="16"/>
        <v>31.08.2024</v>
      </c>
      <c r="AD56" s="20">
        <f t="shared" si="17"/>
      </c>
      <c r="AE56" s="20">
        <f t="shared" si="18"/>
      </c>
      <c r="AF56" s="20"/>
      <c r="AO56" s="102"/>
      <c r="AP56" s="102"/>
      <c r="AQ56" s="102"/>
      <c r="AR56" s="102">
        <f t="shared" si="25"/>
        <v>41</v>
      </c>
      <c r="AS56" s="102" t="e">
        <f ca="1" t="shared" si="31"/>
        <v>#N/A</v>
      </c>
      <c r="AT56" s="104" t="e">
        <f t="shared" si="32"/>
        <v>#N/A</v>
      </c>
      <c r="AU56" s="105" t="e">
        <f t="shared" si="33"/>
        <v>#N/A</v>
      </c>
      <c r="AV56" s="102" t="e">
        <f ca="1" t="shared" si="34"/>
        <v>#N/A</v>
      </c>
      <c r="AW56" s="102" t="e">
        <f ca="1" t="shared" si="34"/>
        <v>#N/A</v>
      </c>
      <c r="AX56" s="102" t="e">
        <f ca="1" t="shared" si="34"/>
        <v>#N/A</v>
      </c>
      <c r="AY56" s="102" t="e">
        <f ca="1" t="shared" si="34"/>
        <v>#N/A</v>
      </c>
      <c r="AZ56" s="102" t="e">
        <f ca="1" t="shared" si="34"/>
        <v>#N/A</v>
      </c>
      <c r="BA56" s="102" t="e">
        <f ca="1" t="shared" si="34"/>
        <v>#N/A</v>
      </c>
      <c r="BB56" s="102" t="e">
        <f ca="1" t="shared" si="34"/>
        <v>#N/A</v>
      </c>
      <c r="BC56" s="102" t="e">
        <f ca="1" t="shared" si="34"/>
        <v>#N/A</v>
      </c>
      <c r="BD56" s="102" t="e">
        <f ca="1" t="shared" si="34"/>
        <v>#N/A</v>
      </c>
      <c r="BE56" s="102" t="e">
        <f ca="1" t="shared" si="34"/>
        <v>#N/A</v>
      </c>
      <c r="BF56" s="102" t="e">
        <f ca="1" t="shared" si="34"/>
        <v>#N/A</v>
      </c>
      <c r="BG56" s="102" t="e">
        <f ca="1" t="shared" si="34"/>
        <v>#N/A</v>
      </c>
      <c r="BH56" s="102" t="e">
        <f ca="1" t="shared" si="34"/>
        <v>#N/A</v>
      </c>
    </row>
    <row r="57" spans="1:60" ht="22.5" customHeight="1">
      <c r="A57" s="34"/>
      <c r="B57" s="34"/>
      <c r="C57" s="116"/>
      <c r="D57" s="117">
        <f t="shared" si="6"/>
      </c>
      <c r="E57" s="1">
        <f t="shared" si="7"/>
      </c>
      <c r="F57" s="118">
        <f>IF(ISBLANK($A57),"",VLOOKUP(A57,#REF!,4,FALSE))</f>
      </c>
      <c r="G57" s="118">
        <f t="shared" si="8"/>
      </c>
      <c r="H57" s="118">
        <f>IF(ISBLANK($A57),"",VLOOKUP(A57,#REF!,6,FALSE))</f>
      </c>
      <c r="I57" s="118">
        <f t="shared" si="9"/>
      </c>
      <c r="J57" s="119">
        <f t="shared" si="10"/>
      </c>
      <c r="M57" s="113">
        <f t="shared" si="11"/>
      </c>
      <c r="N57" s="113" t="e">
        <f t="shared" si="36"/>
        <v>#N/A</v>
      </c>
      <c r="O57" s="113" t="e">
        <f t="shared" si="36"/>
        <v>#N/A</v>
      </c>
      <c r="P57" s="113" t="e">
        <f t="shared" si="36"/>
        <v>#N/A</v>
      </c>
      <c r="Q57" s="113" t="e">
        <f t="shared" si="36"/>
        <v>#N/A</v>
      </c>
      <c r="R57" s="113" t="e">
        <f t="shared" si="36"/>
        <v>#N/A</v>
      </c>
      <c r="S57" s="113" t="e">
        <f t="shared" si="36"/>
        <v>#N/A</v>
      </c>
      <c r="T57" s="113" t="e">
        <f t="shared" si="36"/>
        <v>#N/A</v>
      </c>
      <c r="U57" s="113" t="e">
        <f t="shared" si="36"/>
        <v>#N/A</v>
      </c>
      <c r="V57" s="20">
        <f t="shared" si="12"/>
        <v>0</v>
      </c>
      <c r="W57" s="113" t="e">
        <f t="shared" si="29"/>
        <v>#N/A</v>
      </c>
      <c r="X57" s="113" t="e">
        <f t="shared" si="29"/>
        <v>#N/A</v>
      </c>
      <c r="Y57" s="113" t="e">
        <f t="shared" si="29"/>
        <v>#N/A</v>
      </c>
      <c r="Z57" s="113" t="e">
        <f t="shared" si="29"/>
        <v>#N/A</v>
      </c>
      <c r="AA57" s="20" t="e">
        <f t="shared" si="14"/>
        <v>#N/A</v>
      </c>
      <c r="AB57" s="113" t="e">
        <f t="shared" si="15"/>
        <v>#N/A</v>
      </c>
      <c r="AC57" s="20" t="str">
        <f t="shared" si="16"/>
        <v>31.08.2024</v>
      </c>
      <c r="AD57" s="20">
        <f t="shared" si="17"/>
      </c>
      <c r="AE57" s="20">
        <f t="shared" si="18"/>
      </c>
      <c r="AF57" s="20"/>
      <c r="AO57" s="102"/>
      <c r="AP57" s="102"/>
      <c r="AQ57" s="102"/>
      <c r="AR57" s="102">
        <f t="shared" si="25"/>
        <v>42</v>
      </c>
      <c r="AS57" s="102" t="e">
        <f ca="1" t="shared" si="31"/>
        <v>#N/A</v>
      </c>
      <c r="AT57" s="104" t="e">
        <f t="shared" si="32"/>
        <v>#N/A</v>
      </c>
      <c r="AU57" s="105" t="e">
        <f t="shared" si="33"/>
        <v>#N/A</v>
      </c>
      <c r="AV57" s="102" t="e">
        <f ca="1" t="shared" si="34"/>
        <v>#N/A</v>
      </c>
      <c r="AW57" s="102" t="e">
        <f ca="1" t="shared" si="34"/>
        <v>#N/A</v>
      </c>
      <c r="AX57" s="102" t="e">
        <f ca="1" t="shared" si="34"/>
        <v>#N/A</v>
      </c>
      <c r="AY57" s="102" t="e">
        <f ca="1" t="shared" si="34"/>
        <v>#N/A</v>
      </c>
      <c r="AZ57" s="102" t="e">
        <f ca="1" t="shared" si="34"/>
        <v>#N/A</v>
      </c>
      <c r="BA57" s="102" t="e">
        <f ca="1" t="shared" si="34"/>
        <v>#N/A</v>
      </c>
      <c r="BB57" s="102" t="e">
        <f ca="1" t="shared" si="34"/>
        <v>#N/A</v>
      </c>
      <c r="BC57" s="102" t="e">
        <f ca="1" t="shared" si="34"/>
        <v>#N/A</v>
      </c>
      <c r="BD57" s="102" t="e">
        <f ca="1" t="shared" si="34"/>
        <v>#N/A</v>
      </c>
      <c r="BE57" s="102" t="e">
        <f ca="1" t="shared" si="34"/>
        <v>#N/A</v>
      </c>
      <c r="BF57" s="102" t="e">
        <f ca="1" t="shared" si="34"/>
        <v>#N/A</v>
      </c>
      <c r="BG57" s="102" t="e">
        <f ca="1" t="shared" si="34"/>
        <v>#N/A</v>
      </c>
      <c r="BH57" s="102" t="e">
        <f ca="1" t="shared" si="34"/>
        <v>#N/A</v>
      </c>
    </row>
    <row r="58" spans="1:60" ht="22.5" customHeight="1">
      <c r="A58" s="34"/>
      <c r="B58" s="34"/>
      <c r="C58" s="116"/>
      <c r="D58" s="117">
        <f t="shared" si="6"/>
      </c>
      <c r="E58" s="1">
        <f t="shared" si="7"/>
      </c>
      <c r="F58" s="118">
        <f>IF(ISBLANK($A58),"",VLOOKUP(A58,#REF!,4,FALSE))</f>
      </c>
      <c r="G58" s="118">
        <f t="shared" si="8"/>
      </c>
      <c r="H58" s="118">
        <f>IF(ISBLANK($A58),"",VLOOKUP(A58,#REF!,6,FALSE))</f>
      </c>
      <c r="I58" s="118">
        <f t="shared" si="9"/>
      </c>
      <c r="J58" s="119">
        <f t="shared" si="10"/>
      </c>
      <c r="M58" s="113">
        <f t="shared" si="11"/>
      </c>
      <c r="N58" s="113" t="e">
        <f t="shared" si="36"/>
        <v>#N/A</v>
      </c>
      <c r="O58" s="113" t="e">
        <f t="shared" si="36"/>
        <v>#N/A</v>
      </c>
      <c r="P58" s="113" t="e">
        <f t="shared" si="36"/>
        <v>#N/A</v>
      </c>
      <c r="Q58" s="113" t="e">
        <f t="shared" si="36"/>
        <v>#N/A</v>
      </c>
      <c r="R58" s="113" t="e">
        <f t="shared" si="36"/>
        <v>#N/A</v>
      </c>
      <c r="S58" s="113" t="e">
        <f t="shared" si="36"/>
        <v>#N/A</v>
      </c>
      <c r="T58" s="113" t="e">
        <f t="shared" si="36"/>
        <v>#N/A</v>
      </c>
      <c r="U58" s="113" t="e">
        <f t="shared" si="36"/>
        <v>#N/A</v>
      </c>
      <c r="V58" s="20">
        <f t="shared" si="12"/>
        <v>0</v>
      </c>
      <c r="W58" s="113" t="e">
        <f t="shared" si="29"/>
        <v>#N/A</v>
      </c>
      <c r="X58" s="113" t="e">
        <f t="shared" si="29"/>
        <v>#N/A</v>
      </c>
      <c r="Y58" s="113" t="e">
        <f t="shared" si="29"/>
        <v>#N/A</v>
      </c>
      <c r="Z58" s="113" t="e">
        <f t="shared" si="29"/>
        <v>#N/A</v>
      </c>
      <c r="AA58" s="20" t="e">
        <f t="shared" si="14"/>
        <v>#N/A</v>
      </c>
      <c r="AB58" s="113" t="e">
        <f t="shared" si="15"/>
        <v>#N/A</v>
      </c>
      <c r="AC58" s="20" t="str">
        <f t="shared" si="16"/>
        <v>31.08.2024</v>
      </c>
      <c r="AD58" s="20">
        <f t="shared" si="17"/>
      </c>
      <c r="AE58" s="20">
        <f t="shared" si="18"/>
      </c>
      <c r="AF58" s="20"/>
      <c r="AO58" s="102"/>
      <c r="AP58" s="102"/>
      <c r="AQ58" s="102"/>
      <c r="AR58" s="102">
        <f t="shared" si="25"/>
        <v>43</v>
      </c>
      <c r="AS58" s="102" t="e">
        <f ca="1" t="shared" si="31"/>
        <v>#N/A</v>
      </c>
      <c r="AT58" s="104" t="e">
        <f t="shared" si="32"/>
        <v>#N/A</v>
      </c>
      <c r="AU58" s="105" t="e">
        <f t="shared" si="33"/>
        <v>#N/A</v>
      </c>
      <c r="AV58" s="102" t="e">
        <f ca="1" t="shared" si="34"/>
        <v>#N/A</v>
      </c>
      <c r="AW58" s="102" t="e">
        <f ca="1" t="shared" si="34"/>
        <v>#N/A</v>
      </c>
      <c r="AX58" s="102" t="e">
        <f ca="1" t="shared" si="34"/>
        <v>#N/A</v>
      </c>
      <c r="AY58" s="102" t="e">
        <f ca="1" t="shared" si="34"/>
        <v>#N/A</v>
      </c>
      <c r="AZ58" s="102" t="e">
        <f ca="1" t="shared" si="34"/>
        <v>#N/A</v>
      </c>
      <c r="BA58" s="102" t="e">
        <f ca="1" t="shared" si="34"/>
        <v>#N/A</v>
      </c>
      <c r="BB58" s="102" t="e">
        <f ca="1" t="shared" si="34"/>
        <v>#N/A</v>
      </c>
      <c r="BC58" s="102" t="e">
        <f ca="1" t="shared" si="34"/>
        <v>#N/A</v>
      </c>
      <c r="BD58" s="102" t="e">
        <f ca="1" t="shared" si="34"/>
        <v>#N/A</v>
      </c>
      <c r="BE58" s="102" t="e">
        <f ca="1" t="shared" si="34"/>
        <v>#N/A</v>
      </c>
      <c r="BF58" s="102" t="e">
        <f ca="1" t="shared" si="34"/>
        <v>#N/A</v>
      </c>
      <c r="BG58" s="102" t="e">
        <f ca="1" t="shared" si="34"/>
        <v>#N/A</v>
      </c>
      <c r="BH58" s="102" t="e">
        <f ca="1" t="shared" si="34"/>
        <v>#N/A</v>
      </c>
    </row>
    <row r="59" spans="1:60" ht="22.5" customHeight="1">
      <c r="A59" s="34"/>
      <c r="B59" s="34"/>
      <c r="C59" s="116"/>
      <c r="D59" s="117">
        <f t="shared" si="6"/>
      </c>
      <c r="E59" s="1">
        <f t="shared" si="7"/>
      </c>
      <c r="F59" s="118">
        <f>IF(ISBLANK($A59),"",VLOOKUP(A59,#REF!,4,FALSE))</f>
      </c>
      <c r="G59" s="118">
        <f t="shared" si="8"/>
      </c>
      <c r="H59" s="118">
        <f>IF(ISBLANK($A59),"",VLOOKUP(A59,#REF!,6,FALSE))</f>
      </c>
      <c r="I59" s="118">
        <f t="shared" si="9"/>
      </c>
      <c r="J59" s="119">
        <f t="shared" si="10"/>
      </c>
      <c r="M59" s="113">
        <f t="shared" si="11"/>
      </c>
      <c r="N59" s="113" t="e">
        <f t="shared" si="36"/>
        <v>#N/A</v>
      </c>
      <c r="O59" s="113" t="e">
        <f t="shared" si="36"/>
        <v>#N/A</v>
      </c>
      <c r="P59" s="113" t="e">
        <f t="shared" si="36"/>
        <v>#N/A</v>
      </c>
      <c r="Q59" s="113" t="e">
        <f t="shared" si="36"/>
        <v>#N/A</v>
      </c>
      <c r="R59" s="113" t="e">
        <f t="shared" si="36"/>
        <v>#N/A</v>
      </c>
      <c r="S59" s="113" t="e">
        <f t="shared" si="36"/>
        <v>#N/A</v>
      </c>
      <c r="T59" s="113" t="e">
        <f t="shared" si="36"/>
        <v>#N/A</v>
      </c>
      <c r="U59" s="113" t="e">
        <f t="shared" si="36"/>
        <v>#N/A</v>
      </c>
      <c r="V59" s="20">
        <f t="shared" si="12"/>
        <v>0</v>
      </c>
      <c r="W59" s="113" t="e">
        <f t="shared" si="29"/>
        <v>#N/A</v>
      </c>
      <c r="X59" s="113" t="e">
        <f t="shared" si="29"/>
        <v>#N/A</v>
      </c>
      <c r="Y59" s="113" t="e">
        <f t="shared" si="29"/>
        <v>#N/A</v>
      </c>
      <c r="Z59" s="113" t="e">
        <f t="shared" si="29"/>
        <v>#N/A</v>
      </c>
      <c r="AA59" s="20" t="e">
        <f t="shared" si="14"/>
        <v>#N/A</v>
      </c>
      <c r="AB59" s="113" t="e">
        <f t="shared" si="15"/>
        <v>#N/A</v>
      </c>
      <c r="AC59" s="20" t="str">
        <f t="shared" si="16"/>
        <v>31.08.2024</v>
      </c>
      <c r="AD59" s="20">
        <f t="shared" si="17"/>
      </c>
      <c r="AE59" s="20">
        <f t="shared" si="18"/>
      </c>
      <c r="AF59" s="20"/>
      <c r="AO59" s="102"/>
      <c r="AP59" s="102"/>
      <c r="AQ59" s="102"/>
      <c r="AR59" s="102">
        <f t="shared" si="25"/>
        <v>44</v>
      </c>
      <c r="AS59" s="102" t="e">
        <f ca="1" t="shared" si="31"/>
        <v>#N/A</v>
      </c>
      <c r="AT59" s="104" t="e">
        <f t="shared" si="32"/>
        <v>#N/A</v>
      </c>
      <c r="AU59" s="105" t="e">
        <f t="shared" si="33"/>
        <v>#N/A</v>
      </c>
      <c r="AV59" s="102" t="e">
        <f ca="1" t="shared" si="34"/>
        <v>#N/A</v>
      </c>
      <c r="AW59" s="102" t="e">
        <f ca="1" t="shared" si="34"/>
        <v>#N/A</v>
      </c>
      <c r="AX59" s="102" t="e">
        <f ca="1" t="shared" si="34"/>
        <v>#N/A</v>
      </c>
      <c r="AY59" s="102" t="e">
        <f ca="1" t="shared" si="34"/>
        <v>#N/A</v>
      </c>
      <c r="AZ59" s="102" t="e">
        <f ca="1" t="shared" si="34"/>
        <v>#N/A</v>
      </c>
      <c r="BA59" s="102" t="e">
        <f ca="1" t="shared" si="34"/>
        <v>#N/A</v>
      </c>
      <c r="BB59" s="102" t="e">
        <f ca="1" t="shared" si="34"/>
        <v>#N/A</v>
      </c>
      <c r="BC59" s="102" t="e">
        <f ca="1" t="shared" si="34"/>
        <v>#N/A</v>
      </c>
      <c r="BD59" s="102" t="e">
        <f ca="1" t="shared" si="34"/>
        <v>#N/A</v>
      </c>
      <c r="BE59" s="102" t="e">
        <f ca="1" t="shared" si="34"/>
        <v>#N/A</v>
      </c>
      <c r="BF59" s="102" t="e">
        <f ca="1" t="shared" si="34"/>
        <v>#N/A</v>
      </c>
      <c r="BG59" s="102" t="e">
        <f ca="1" t="shared" si="34"/>
        <v>#N/A</v>
      </c>
      <c r="BH59" s="102" t="e">
        <f ca="1" t="shared" si="34"/>
        <v>#N/A</v>
      </c>
    </row>
    <row r="60" spans="1:60" ht="22.5" customHeight="1">
      <c r="A60" s="34"/>
      <c r="B60" s="34"/>
      <c r="C60" s="116"/>
      <c r="D60" s="117">
        <f t="shared" si="6"/>
      </c>
      <c r="E60" s="1">
        <f t="shared" si="7"/>
      </c>
      <c r="F60" s="118">
        <f>IF(ISBLANK($A60),"",VLOOKUP(A60,#REF!,4,FALSE))</f>
      </c>
      <c r="G60" s="118">
        <f t="shared" si="8"/>
      </c>
      <c r="H60" s="118">
        <f>IF(ISBLANK($A60),"",VLOOKUP(A60,#REF!,6,FALSE))</f>
      </c>
      <c r="I60" s="118">
        <f t="shared" si="9"/>
      </c>
      <c r="J60" s="119">
        <f t="shared" si="10"/>
      </c>
      <c r="M60" s="113">
        <f t="shared" si="11"/>
      </c>
      <c r="N60" s="113" t="e">
        <f t="shared" si="36"/>
        <v>#N/A</v>
      </c>
      <c r="O60" s="113" t="e">
        <f t="shared" si="36"/>
        <v>#N/A</v>
      </c>
      <c r="P60" s="113" t="e">
        <f t="shared" si="36"/>
        <v>#N/A</v>
      </c>
      <c r="Q60" s="113" t="e">
        <f t="shared" si="36"/>
        <v>#N/A</v>
      </c>
      <c r="R60" s="113" t="e">
        <f t="shared" si="36"/>
        <v>#N/A</v>
      </c>
      <c r="S60" s="113" t="e">
        <f t="shared" si="36"/>
        <v>#N/A</v>
      </c>
      <c r="T60" s="113" t="e">
        <f t="shared" si="36"/>
        <v>#N/A</v>
      </c>
      <c r="U60" s="113" t="e">
        <f t="shared" si="36"/>
        <v>#N/A</v>
      </c>
      <c r="V60" s="20">
        <f t="shared" si="12"/>
        <v>0</v>
      </c>
      <c r="W60" s="113" t="e">
        <f t="shared" si="29"/>
        <v>#N/A</v>
      </c>
      <c r="X60" s="113" t="e">
        <f t="shared" si="29"/>
        <v>#N/A</v>
      </c>
      <c r="Y60" s="113" t="e">
        <f t="shared" si="29"/>
        <v>#N/A</v>
      </c>
      <c r="Z60" s="113" t="e">
        <f t="shared" si="29"/>
        <v>#N/A</v>
      </c>
      <c r="AA60" s="20" t="e">
        <f t="shared" si="14"/>
        <v>#N/A</v>
      </c>
      <c r="AB60" s="113" t="e">
        <f t="shared" si="15"/>
        <v>#N/A</v>
      </c>
      <c r="AC60" s="20" t="str">
        <f t="shared" si="16"/>
        <v>31.08.2024</v>
      </c>
      <c r="AD60" s="20">
        <f t="shared" si="17"/>
      </c>
      <c r="AE60" s="20">
        <f t="shared" si="18"/>
      </c>
      <c r="AF60" s="20"/>
      <c r="AO60" s="102"/>
      <c r="AP60" s="102"/>
      <c r="AQ60" s="102"/>
      <c r="AR60" s="102">
        <f t="shared" si="25"/>
        <v>45</v>
      </c>
      <c r="AS60" s="102" t="e">
        <f ca="1" t="shared" si="31"/>
        <v>#N/A</v>
      </c>
      <c r="AT60" s="104" t="e">
        <f t="shared" si="32"/>
        <v>#N/A</v>
      </c>
      <c r="AU60" s="105" t="e">
        <f t="shared" si="33"/>
        <v>#N/A</v>
      </c>
      <c r="AV60" s="102" t="e">
        <f ca="1" t="shared" si="34"/>
        <v>#N/A</v>
      </c>
      <c r="AW60" s="102" t="e">
        <f ca="1" t="shared" si="34"/>
        <v>#N/A</v>
      </c>
      <c r="AX60" s="102" t="e">
        <f ca="1" t="shared" si="34"/>
        <v>#N/A</v>
      </c>
      <c r="AY60" s="102" t="e">
        <f ca="1" t="shared" si="34"/>
        <v>#N/A</v>
      </c>
      <c r="AZ60" s="102" t="e">
        <f ca="1" t="shared" si="34"/>
        <v>#N/A</v>
      </c>
      <c r="BA60" s="102" t="e">
        <f ca="1" t="shared" si="34"/>
        <v>#N/A</v>
      </c>
      <c r="BB60" s="102" t="e">
        <f ca="1" t="shared" si="34"/>
        <v>#N/A</v>
      </c>
      <c r="BC60" s="102" t="e">
        <f ca="1" t="shared" si="34"/>
        <v>#N/A</v>
      </c>
      <c r="BD60" s="102" t="e">
        <f ca="1" t="shared" si="34"/>
        <v>#N/A</v>
      </c>
      <c r="BE60" s="102" t="e">
        <f ca="1" t="shared" si="34"/>
        <v>#N/A</v>
      </c>
      <c r="BF60" s="102" t="e">
        <f ca="1" t="shared" si="34"/>
        <v>#N/A</v>
      </c>
      <c r="BG60" s="102" t="e">
        <f ca="1" t="shared" si="34"/>
        <v>#N/A</v>
      </c>
      <c r="BH60" s="102" t="e">
        <f ca="1" t="shared" si="34"/>
        <v>#N/A</v>
      </c>
    </row>
    <row r="61" spans="1:60" ht="22.5" customHeight="1">
      <c r="A61" s="34"/>
      <c r="B61" s="34"/>
      <c r="C61" s="116"/>
      <c r="D61" s="117">
        <f t="shared" si="6"/>
      </c>
      <c r="E61" s="1">
        <f t="shared" si="7"/>
      </c>
      <c r="F61" s="118">
        <f>IF(ISBLANK($A61),"",VLOOKUP(A61,#REF!,4,FALSE))</f>
      </c>
      <c r="G61" s="118">
        <f t="shared" si="8"/>
      </c>
      <c r="H61" s="118">
        <f>IF(ISBLANK($A61),"",VLOOKUP(A61,#REF!,6,FALSE))</f>
      </c>
      <c r="I61" s="118">
        <f t="shared" si="9"/>
      </c>
      <c r="J61" s="119">
        <f t="shared" si="10"/>
      </c>
      <c r="M61" s="113">
        <f t="shared" si="11"/>
      </c>
      <c r="N61" s="113" t="e">
        <f t="shared" si="36"/>
        <v>#N/A</v>
      </c>
      <c r="O61" s="113" t="e">
        <f t="shared" si="36"/>
        <v>#N/A</v>
      </c>
      <c r="P61" s="113" t="e">
        <f t="shared" si="36"/>
        <v>#N/A</v>
      </c>
      <c r="Q61" s="113" t="e">
        <f t="shared" si="36"/>
        <v>#N/A</v>
      </c>
      <c r="R61" s="113" t="e">
        <f t="shared" si="36"/>
        <v>#N/A</v>
      </c>
      <c r="S61" s="113" t="e">
        <f t="shared" si="36"/>
        <v>#N/A</v>
      </c>
      <c r="T61" s="113" t="e">
        <f t="shared" si="36"/>
        <v>#N/A</v>
      </c>
      <c r="U61" s="113" t="e">
        <f t="shared" si="36"/>
        <v>#N/A</v>
      </c>
      <c r="V61" s="20">
        <f t="shared" si="12"/>
        <v>0</v>
      </c>
      <c r="W61" s="113" t="e">
        <f t="shared" si="29"/>
        <v>#N/A</v>
      </c>
      <c r="X61" s="113" t="e">
        <f t="shared" si="29"/>
        <v>#N/A</v>
      </c>
      <c r="Y61" s="113" t="e">
        <f t="shared" si="29"/>
        <v>#N/A</v>
      </c>
      <c r="Z61" s="113" t="e">
        <f t="shared" si="29"/>
        <v>#N/A</v>
      </c>
      <c r="AA61" s="20" t="e">
        <f t="shared" si="14"/>
        <v>#N/A</v>
      </c>
      <c r="AB61" s="113" t="e">
        <f t="shared" si="15"/>
        <v>#N/A</v>
      </c>
      <c r="AC61" s="20" t="str">
        <f t="shared" si="16"/>
        <v>31.08.2024</v>
      </c>
      <c r="AD61" s="20">
        <f t="shared" si="17"/>
      </c>
      <c r="AE61" s="20">
        <f t="shared" si="18"/>
      </c>
      <c r="AF61" s="20"/>
      <c r="AO61" s="102"/>
      <c r="AP61" s="102"/>
      <c r="AQ61" s="102"/>
      <c r="AR61" s="102">
        <f t="shared" si="25"/>
        <v>46</v>
      </c>
      <c r="AS61" s="102" t="e">
        <f ca="1" t="shared" si="31"/>
        <v>#N/A</v>
      </c>
      <c r="AT61" s="104" t="e">
        <f t="shared" si="32"/>
        <v>#N/A</v>
      </c>
      <c r="AU61" s="105" t="e">
        <f t="shared" si="33"/>
        <v>#N/A</v>
      </c>
      <c r="AV61" s="102" t="e">
        <f ca="1" t="shared" si="34"/>
        <v>#N/A</v>
      </c>
      <c r="AW61" s="102" t="e">
        <f ca="1" t="shared" si="34"/>
        <v>#N/A</v>
      </c>
      <c r="AX61" s="102" t="e">
        <f ca="1" t="shared" si="34"/>
        <v>#N/A</v>
      </c>
      <c r="AY61" s="102" t="e">
        <f ca="1" t="shared" si="34"/>
        <v>#N/A</v>
      </c>
      <c r="AZ61" s="102" t="e">
        <f ca="1" t="shared" si="34"/>
        <v>#N/A</v>
      </c>
      <c r="BA61" s="102" t="e">
        <f ca="1" t="shared" si="34"/>
        <v>#N/A</v>
      </c>
      <c r="BB61" s="102" t="e">
        <f ca="1" t="shared" si="34"/>
        <v>#N/A</v>
      </c>
      <c r="BC61" s="102" t="e">
        <f ca="1" t="shared" si="34"/>
        <v>#N/A</v>
      </c>
      <c r="BD61" s="102" t="e">
        <f ca="1" t="shared" si="34"/>
        <v>#N/A</v>
      </c>
      <c r="BE61" s="102" t="e">
        <f ca="1" t="shared" si="34"/>
        <v>#N/A</v>
      </c>
      <c r="BF61" s="102" t="e">
        <f ca="1" t="shared" si="34"/>
        <v>#N/A</v>
      </c>
      <c r="BG61" s="102" t="e">
        <f ca="1" t="shared" si="34"/>
        <v>#N/A</v>
      </c>
      <c r="BH61" s="102" t="e">
        <f ca="1" t="shared" si="34"/>
        <v>#N/A</v>
      </c>
    </row>
    <row r="62" spans="1:60" ht="22.5" customHeight="1">
      <c r="A62" s="34"/>
      <c r="B62" s="34"/>
      <c r="C62" s="116"/>
      <c r="D62" s="117">
        <f t="shared" si="6"/>
      </c>
      <c r="E62" s="1">
        <f t="shared" si="7"/>
      </c>
      <c r="F62" s="118">
        <f>IF(ISBLANK($A62),"",VLOOKUP(A62,#REF!,4,FALSE))</f>
      </c>
      <c r="G62" s="118">
        <f t="shared" si="8"/>
      </c>
      <c r="H62" s="118">
        <f>IF(ISBLANK($A62),"",VLOOKUP(A62,#REF!,6,FALSE))</f>
      </c>
      <c r="I62" s="118">
        <f t="shared" si="9"/>
      </c>
      <c r="J62" s="119">
        <f t="shared" si="10"/>
      </c>
      <c r="M62" s="113">
        <f t="shared" si="11"/>
      </c>
      <c r="N62" s="113" t="e">
        <f t="shared" si="36"/>
        <v>#N/A</v>
      </c>
      <c r="O62" s="113" t="e">
        <f t="shared" si="36"/>
        <v>#N/A</v>
      </c>
      <c r="P62" s="113" t="e">
        <f t="shared" si="36"/>
        <v>#N/A</v>
      </c>
      <c r="Q62" s="113" t="e">
        <f t="shared" si="36"/>
        <v>#N/A</v>
      </c>
      <c r="R62" s="113" t="e">
        <f t="shared" si="36"/>
        <v>#N/A</v>
      </c>
      <c r="S62" s="113" t="e">
        <f t="shared" si="36"/>
        <v>#N/A</v>
      </c>
      <c r="T62" s="113" t="e">
        <f t="shared" si="36"/>
        <v>#N/A</v>
      </c>
      <c r="U62" s="113" t="e">
        <f t="shared" si="36"/>
        <v>#N/A</v>
      </c>
      <c r="V62" s="20">
        <f t="shared" si="12"/>
        <v>0</v>
      </c>
      <c r="W62" s="113" t="e">
        <f t="shared" si="29"/>
        <v>#N/A</v>
      </c>
      <c r="X62" s="113" t="e">
        <f t="shared" si="29"/>
        <v>#N/A</v>
      </c>
      <c r="Y62" s="113" t="e">
        <f t="shared" si="29"/>
        <v>#N/A</v>
      </c>
      <c r="Z62" s="113" t="e">
        <f t="shared" si="29"/>
        <v>#N/A</v>
      </c>
      <c r="AA62" s="20" t="e">
        <f t="shared" si="14"/>
        <v>#N/A</v>
      </c>
      <c r="AB62" s="113" t="e">
        <f t="shared" si="15"/>
        <v>#N/A</v>
      </c>
      <c r="AC62" s="20" t="str">
        <f t="shared" si="16"/>
        <v>31.08.2024</v>
      </c>
      <c r="AD62" s="20">
        <f t="shared" si="17"/>
      </c>
      <c r="AE62" s="20">
        <f t="shared" si="18"/>
      </c>
      <c r="AF62" s="20"/>
      <c r="AO62" s="102"/>
      <c r="AP62" s="102"/>
      <c r="AQ62" s="102"/>
      <c r="AR62" s="102">
        <f t="shared" si="25"/>
        <v>47</v>
      </c>
      <c r="AS62" s="102" t="e">
        <f ca="1" t="shared" si="31"/>
        <v>#N/A</v>
      </c>
      <c r="AT62" s="104" t="e">
        <f t="shared" si="32"/>
        <v>#N/A</v>
      </c>
      <c r="AU62" s="105" t="e">
        <f t="shared" si="33"/>
        <v>#N/A</v>
      </c>
      <c r="AV62" s="102" t="e">
        <f ca="1" t="shared" si="34"/>
        <v>#N/A</v>
      </c>
      <c r="AW62" s="102" t="e">
        <f ca="1" t="shared" si="34"/>
        <v>#N/A</v>
      </c>
      <c r="AX62" s="102" t="e">
        <f ca="1" t="shared" si="34"/>
        <v>#N/A</v>
      </c>
      <c r="AY62" s="102" t="e">
        <f ca="1" t="shared" si="34"/>
        <v>#N/A</v>
      </c>
      <c r="AZ62" s="102" t="e">
        <f ca="1" t="shared" si="34"/>
        <v>#N/A</v>
      </c>
      <c r="BA62" s="102" t="e">
        <f ca="1" t="shared" si="34"/>
        <v>#N/A</v>
      </c>
      <c r="BB62" s="102" t="e">
        <f ca="1" t="shared" si="34"/>
        <v>#N/A</v>
      </c>
      <c r="BC62" s="102" t="e">
        <f ca="1" t="shared" si="34"/>
        <v>#N/A</v>
      </c>
      <c r="BD62" s="102" t="e">
        <f ca="1" t="shared" si="34"/>
        <v>#N/A</v>
      </c>
      <c r="BE62" s="102" t="e">
        <f ca="1" t="shared" si="34"/>
        <v>#N/A</v>
      </c>
      <c r="BF62" s="102" t="e">
        <f ca="1" t="shared" si="34"/>
        <v>#N/A</v>
      </c>
      <c r="BG62" s="102" t="e">
        <f ca="1" t="shared" si="34"/>
        <v>#N/A</v>
      </c>
      <c r="BH62" s="102" t="e">
        <f ca="1" t="shared" si="34"/>
        <v>#N/A</v>
      </c>
    </row>
    <row r="63" spans="1:60" ht="22.5" customHeight="1">
      <c r="A63" s="34"/>
      <c r="B63" s="34"/>
      <c r="C63" s="116"/>
      <c r="D63" s="117">
        <f t="shared" si="6"/>
      </c>
      <c r="E63" s="1">
        <f t="shared" si="7"/>
      </c>
      <c r="F63" s="118">
        <f>IF(ISBLANK($A63),"",VLOOKUP(A63,#REF!,4,FALSE))</f>
      </c>
      <c r="G63" s="118">
        <f t="shared" si="8"/>
      </c>
      <c r="H63" s="118">
        <f>IF(ISBLANK($A63),"",VLOOKUP(A63,#REF!,6,FALSE))</f>
      </c>
      <c r="I63" s="118">
        <f t="shared" si="9"/>
      </c>
      <c r="J63" s="119">
        <f t="shared" si="10"/>
      </c>
      <c r="M63" s="113">
        <f t="shared" si="11"/>
      </c>
      <c r="N63" s="113" t="e">
        <f t="shared" si="36"/>
        <v>#N/A</v>
      </c>
      <c r="O63" s="113" t="e">
        <f t="shared" si="36"/>
        <v>#N/A</v>
      </c>
      <c r="P63" s="113" t="e">
        <f t="shared" si="36"/>
        <v>#N/A</v>
      </c>
      <c r="Q63" s="113" t="e">
        <f t="shared" si="36"/>
        <v>#N/A</v>
      </c>
      <c r="R63" s="113" t="e">
        <f t="shared" si="36"/>
        <v>#N/A</v>
      </c>
      <c r="S63" s="113" t="e">
        <f t="shared" si="36"/>
        <v>#N/A</v>
      </c>
      <c r="T63" s="113" t="e">
        <f t="shared" si="36"/>
        <v>#N/A</v>
      </c>
      <c r="U63" s="113" t="e">
        <f t="shared" si="36"/>
        <v>#N/A</v>
      </c>
      <c r="V63" s="20">
        <f t="shared" si="12"/>
        <v>0</v>
      </c>
      <c r="W63" s="113" t="e">
        <f t="shared" si="29"/>
        <v>#N/A</v>
      </c>
      <c r="X63" s="113" t="e">
        <f t="shared" si="29"/>
        <v>#N/A</v>
      </c>
      <c r="Y63" s="113" t="e">
        <f t="shared" si="29"/>
        <v>#N/A</v>
      </c>
      <c r="Z63" s="113" t="e">
        <f t="shared" si="29"/>
        <v>#N/A</v>
      </c>
      <c r="AA63" s="20" t="e">
        <f t="shared" si="14"/>
        <v>#N/A</v>
      </c>
      <c r="AB63" s="113" t="e">
        <f t="shared" si="15"/>
        <v>#N/A</v>
      </c>
      <c r="AC63" s="20" t="str">
        <f t="shared" si="16"/>
        <v>31.08.2024</v>
      </c>
      <c r="AD63" s="20">
        <f t="shared" si="17"/>
      </c>
      <c r="AE63" s="20">
        <f t="shared" si="18"/>
      </c>
      <c r="AF63" s="20"/>
      <c r="AO63" s="102"/>
      <c r="AP63" s="102"/>
      <c r="AQ63" s="102"/>
      <c r="AR63" s="102">
        <f t="shared" si="25"/>
        <v>48</v>
      </c>
      <c r="AS63" s="102" t="e">
        <f ca="1" t="shared" si="31"/>
        <v>#N/A</v>
      </c>
      <c r="AT63" s="104" t="e">
        <f t="shared" si="32"/>
        <v>#N/A</v>
      </c>
      <c r="AU63" s="105" t="e">
        <f t="shared" si="33"/>
        <v>#N/A</v>
      </c>
      <c r="AV63" s="102" t="e">
        <f ca="1" t="shared" si="34"/>
        <v>#N/A</v>
      </c>
      <c r="AW63" s="102" t="e">
        <f ca="1" t="shared" si="34"/>
        <v>#N/A</v>
      </c>
      <c r="AX63" s="102" t="e">
        <f ca="1" t="shared" si="34"/>
        <v>#N/A</v>
      </c>
      <c r="AY63" s="102" t="e">
        <f ca="1" t="shared" si="34"/>
        <v>#N/A</v>
      </c>
      <c r="AZ63" s="102" t="e">
        <f ca="1" t="shared" si="34"/>
        <v>#N/A</v>
      </c>
      <c r="BA63" s="102" t="e">
        <f ca="1" t="shared" si="34"/>
        <v>#N/A</v>
      </c>
      <c r="BB63" s="102" t="e">
        <f ca="1" t="shared" si="34"/>
        <v>#N/A</v>
      </c>
      <c r="BC63" s="102" t="e">
        <f ca="1" t="shared" si="34"/>
        <v>#N/A</v>
      </c>
      <c r="BD63" s="102" t="e">
        <f ca="1" t="shared" si="34"/>
        <v>#N/A</v>
      </c>
      <c r="BE63" s="102" t="e">
        <f ca="1" t="shared" si="34"/>
        <v>#N/A</v>
      </c>
      <c r="BF63" s="102" t="e">
        <f ca="1" t="shared" si="34"/>
        <v>#N/A</v>
      </c>
      <c r="BG63" s="102" t="e">
        <f ca="1" t="shared" si="34"/>
        <v>#N/A</v>
      </c>
      <c r="BH63" s="102" t="e">
        <f ca="1" t="shared" si="34"/>
        <v>#N/A</v>
      </c>
    </row>
    <row r="64" spans="1:60" ht="22.5" customHeight="1">
      <c r="A64" s="34"/>
      <c r="B64" s="34"/>
      <c r="C64" s="116"/>
      <c r="D64" s="117">
        <f t="shared" si="6"/>
      </c>
      <c r="E64" s="1">
        <f t="shared" si="7"/>
      </c>
      <c r="F64" s="118">
        <f>IF(ISBLANK($A64),"",VLOOKUP(A64,#REF!,4,FALSE))</f>
      </c>
      <c r="G64" s="118">
        <f t="shared" si="8"/>
      </c>
      <c r="H64" s="118">
        <f>IF(ISBLANK($A64),"",VLOOKUP(A64,#REF!,6,FALSE))</f>
      </c>
      <c r="I64" s="118">
        <f t="shared" si="9"/>
      </c>
      <c r="J64" s="119">
        <f t="shared" si="10"/>
      </c>
      <c r="M64" s="113">
        <f t="shared" si="11"/>
      </c>
      <c r="N64" s="113" t="e">
        <f t="shared" si="36"/>
        <v>#N/A</v>
      </c>
      <c r="O64" s="113" t="e">
        <f t="shared" si="36"/>
        <v>#N/A</v>
      </c>
      <c r="P64" s="113" t="e">
        <f t="shared" si="36"/>
        <v>#N/A</v>
      </c>
      <c r="Q64" s="113" t="e">
        <f t="shared" si="36"/>
        <v>#N/A</v>
      </c>
      <c r="R64" s="113" t="e">
        <f t="shared" si="36"/>
        <v>#N/A</v>
      </c>
      <c r="S64" s="113" t="e">
        <f t="shared" si="36"/>
        <v>#N/A</v>
      </c>
      <c r="T64" s="113" t="e">
        <f t="shared" si="36"/>
        <v>#N/A</v>
      </c>
      <c r="U64" s="113" t="e">
        <f t="shared" si="36"/>
        <v>#N/A</v>
      </c>
      <c r="V64" s="20">
        <f t="shared" si="12"/>
        <v>0</v>
      </c>
      <c r="W64" s="113" t="e">
        <f t="shared" si="29"/>
        <v>#N/A</v>
      </c>
      <c r="X64" s="113" t="e">
        <f t="shared" si="29"/>
        <v>#N/A</v>
      </c>
      <c r="Y64" s="113" t="e">
        <f t="shared" si="29"/>
        <v>#N/A</v>
      </c>
      <c r="Z64" s="113" t="e">
        <f t="shared" si="29"/>
        <v>#N/A</v>
      </c>
      <c r="AA64" s="20" t="e">
        <f t="shared" si="14"/>
        <v>#N/A</v>
      </c>
      <c r="AB64" s="113" t="e">
        <f t="shared" si="15"/>
        <v>#N/A</v>
      </c>
      <c r="AC64" s="20" t="str">
        <f t="shared" si="16"/>
        <v>31.08.2024</v>
      </c>
      <c r="AD64" s="20">
        <f t="shared" si="17"/>
      </c>
      <c r="AE64" s="20">
        <f t="shared" si="18"/>
      </c>
      <c r="AF64" s="20"/>
      <c r="AO64" s="102"/>
      <c r="AP64" s="102"/>
      <c r="AQ64" s="102"/>
      <c r="AR64" s="102">
        <f t="shared" si="25"/>
        <v>49</v>
      </c>
      <c r="AS64" s="102" t="e">
        <f ca="1" t="shared" si="31"/>
        <v>#N/A</v>
      </c>
      <c r="AT64" s="104" t="e">
        <f t="shared" si="32"/>
        <v>#N/A</v>
      </c>
      <c r="AU64" s="105" t="e">
        <f t="shared" si="33"/>
        <v>#N/A</v>
      </c>
      <c r="AV64" s="102" t="e">
        <f ca="1" t="shared" si="34"/>
        <v>#N/A</v>
      </c>
      <c r="AW64" s="102" t="e">
        <f ca="1" t="shared" si="34"/>
        <v>#N/A</v>
      </c>
      <c r="AX64" s="102" t="e">
        <f ca="1" t="shared" si="34"/>
        <v>#N/A</v>
      </c>
      <c r="AY64" s="102" t="e">
        <f ca="1" t="shared" si="34"/>
        <v>#N/A</v>
      </c>
      <c r="AZ64" s="102" t="e">
        <f ca="1" t="shared" si="34"/>
        <v>#N/A</v>
      </c>
      <c r="BA64" s="102" t="e">
        <f ca="1" t="shared" si="34"/>
        <v>#N/A</v>
      </c>
      <c r="BB64" s="102" t="e">
        <f ca="1" t="shared" si="34"/>
        <v>#N/A</v>
      </c>
      <c r="BC64" s="102" t="e">
        <f ca="1" t="shared" si="34"/>
        <v>#N/A</v>
      </c>
      <c r="BD64" s="102" t="e">
        <f ca="1" t="shared" si="34"/>
        <v>#N/A</v>
      </c>
      <c r="BE64" s="102" t="e">
        <f ca="1" t="shared" si="34"/>
        <v>#N/A</v>
      </c>
      <c r="BF64" s="102" t="e">
        <f ca="1" t="shared" si="34"/>
        <v>#N/A</v>
      </c>
      <c r="BG64" s="102" t="e">
        <f ca="1" t="shared" si="34"/>
        <v>#N/A</v>
      </c>
      <c r="BH64" s="102" t="e">
        <f ca="1" t="shared" si="34"/>
        <v>#N/A</v>
      </c>
    </row>
    <row r="65" spans="1:60" ht="22.5" customHeight="1">
      <c r="A65" s="34"/>
      <c r="B65" s="34"/>
      <c r="C65" s="116"/>
      <c r="D65" s="117">
        <f t="shared" si="6"/>
      </c>
      <c r="E65" s="1">
        <f t="shared" si="7"/>
      </c>
      <c r="F65" s="118">
        <f>IF(ISBLANK($A65),"",VLOOKUP(A65,#REF!,4,FALSE))</f>
      </c>
      <c r="G65" s="118">
        <f t="shared" si="8"/>
      </c>
      <c r="H65" s="118">
        <f>IF(ISBLANK($A65),"",VLOOKUP(A65,#REF!,6,FALSE))</f>
      </c>
      <c r="I65" s="118">
        <f t="shared" si="9"/>
      </c>
      <c r="J65" s="119">
        <f t="shared" si="10"/>
      </c>
      <c r="M65" s="113">
        <f t="shared" si="11"/>
      </c>
      <c r="N65" s="113" t="e">
        <f t="shared" si="36"/>
        <v>#N/A</v>
      </c>
      <c r="O65" s="113" t="e">
        <f t="shared" si="36"/>
        <v>#N/A</v>
      </c>
      <c r="P65" s="113" t="e">
        <f t="shared" si="36"/>
        <v>#N/A</v>
      </c>
      <c r="Q65" s="113" t="e">
        <f t="shared" si="36"/>
        <v>#N/A</v>
      </c>
      <c r="R65" s="113" t="e">
        <f t="shared" si="36"/>
        <v>#N/A</v>
      </c>
      <c r="S65" s="113" t="e">
        <f t="shared" si="36"/>
        <v>#N/A</v>
      </c>
      <c r="T65" s="113" t="e">
        <f t="shared" si="36"/>
        <v>#N/A</v>
      </c>
      <c r="U65" s="113" t="e">
        <f t="shared" si="36"/>
        <v>#N/A</v>
      </c>
      <c r="V65" s="20">
        <f t="shared" si="12"/>
        <v>0</v>
      </c>
      <c r="W65" s="113" t="e">
        <f t="shared" si="29"/>
        <v>#N/A</v>
      </c>
      <c r="X65" s="113" t="e">
        <f t="shared" si="29"/>
        <v>#N/A</v>
      </c>
      <c r="Y65" s="113" t="e">
        <f t="shared" si="29"/>
        <v>#N/A</v>
      </c>
      <c r="Z65" s="113" t="e">
        <f t="shared" si="29"/>
        <v>#N/A</v>
      </c>
      <c r="AA65" s="20" t="e">
        <f t="shared" si="14"/>
        <v>#N/A</v>
      </c>
      <c r="AB65" s="113" t="e">
        <f t="shared" si="15"/>
        <v>#N/A</v>
      </c>
      <c r="AC65" s="20" t="str">
        <f t="shared" si="16"/>
        <v>31.08.2024</v>
      </c>
      <c r="AD65" s="20">
        <f t="shared" si="17"/>
      </c>
      <c r="AE65" s="20">
        <f t="shared" si="18"/>
      </c>
      <c r="AF65" s="20"/>
      <c r="AO65" s="102"/>
      <c r="AP65" s="102"/>
      <c r="AQ65" s="102"/>
      <c r="AR65" s="102">
        <f t="shared" si="25"/>
        <v>50</v>
      </c>
      <c r="AS65" s="102" t="e">
        <f ca="1" t="shared" si="31"/>
        <v>#N/A</v>
      </c>
      <c r="AT65" s="104" t="e">
        <f t="shared" si="32"/>
        <v>#N/A</v>
      </c>
      <c r="AU65" s="105" t="e">
        <f t="shared" si="33"/>
        <v>#N/A</v>
      </c>
      <c r="AV65" s="102" t="e">
        <f ca="1" t="shared" si="34"/>
        <v>#N/A</v>
      </c>
      <c r="AW65" s="102" t="e">
        <f ca="1" t="shared" si="34"/>
        <v>#N/A</v>
      </c>
      <c r="AX65" s="102" t="e">
        <f ca="1" t="shared" si="34"/>
        <v>#N/A</v>
      </c>
      <c r="AY65" s="102" t="e">
        <f ca="1" t="shared" si="34"/>
        <v>#N/A</v>
      </c>
      <c r="AZ65" s="102" t="e">
        <f ca="1" t="shared" si="34"/>
        <v>#N/A</v>
      </c>
      <c r="BA65" s="102" t="e">
        <f ca="1" t="shared" si="34"/>
        <v>#N/A</v>
      </c>
      <c r="BB65" s="102" t="e">
        <f ca="1" t="shared" si="34"/>
        <v>#N/A</v>
      </c>
      <c r="BC65" s="102" t="e">
        <f ca="1" t="shared" si="34"/>
        <v>#N/A</v>
      </c>
      <c r="BD65" s="102" t="e">
        <f ca="1" t="shared" si="34"/>
        <v>#N/A</v>
      </c>
      <c r="BE65" s="102" t="e">
        <f ca="1" t="shared" si="34"/>
        <v>#N/A</v>
      </c>
      <c r="BF65" s="102" t="e">
        <f ca="1" t="shared" si="34"/>
        <v>#N/A</v>
      </c>
      <c r="BG65" s="102" t="e">
        <f ca="1" t="shared" si="34"/>
        <v>#N/A</v>
      </c>
      <c r="BH65" s="102" t="e">
        <f ca="1" t="shared" si="34"/>
        <v>#N/A</v>
      </c>
    </row>
    <row r="66" spans="1:60" ht="22.5" customHeight="1">
      <c r="A66" s="34"/>
      <c r="B66" s="34"/>
      <c r="C66" s="116"/>
      <c r="D66" s="117">
        <f t="shared" si="6"/>
      </c>
      <c r="E66" s="1">
        <f t="shared" si="7"/>
      </c>
      <c r="F66" s="118">
        <f>IF(ISBLANK($A66),"",VLOOKUP(A66,#REF!,4,FALSE))</f>
      </c>
      <c r="G66" s="118">
        <f t="shared" si="8"/>
      </c>
      <c r="H66" s="118">
        <f>IF(ISBLANK($A66),"",VLOOKUP(A66,#REF!,6,FALSE))</f>
      </c>
      <c r="I66" s="118">
        <f t="shared" si="9"/>
      </c>
      <c r="J66" s="119">
        <f t="shared" si="10"/>
      </c>
      <c r="M66" s="113">
        <f t="shared" si="11"/>
      </c>
      <c r="N66" s="113" t="e">
        <f t="shared" si="36"/>
        <v>#N/A</v>
      </c>
      <c r="O66" s="113" t="e">
        <f t="shared" si="36"/>
        <v>#N/A</v>
      </c>
      <c r="P66" s="113" t="e">
        <f t="shared" si="36"/>
        <v>#N/A</v>
      </c>
      <c r="Q66" s="113" t="e">
        <f t="shared" si="36"/>
        <v>#N/A</v>
      </c>
      <c r="R66" s="113" t="e">
        <f t="shared" si="36"/>
        <v>#N/A</v>
      </c>
      <c r="S66" s="113" t="e">
        <f t="shared" si="36"/>
        <v>#N/A</v>
      </c>
      <c r="T66" s="113" t="e">
        <f t="shared" si="36"/>
        <v>#N/A</v>
      </c>
      <c r="U66" s="113" t="e">
        <f t="shared" si="36"/>
        <v>#N/A</v>
      </c>
      <c r="V66" s="20">
        <f t="shared" si="12"/>
        <v>0</v>
      </c>
      <c r="W66" s="113" t="e">
        <f t="shared" si="29"/>
        <v>#N/A</v>
      </c>
      <c r="X66" s="113" t="e">
        <f t="shared" si="29"/>
        <v>#N/A</v>
      </c>
      <c r="Y66" s="113" t="e">
        <f t="shared" si="29"/>
        <v>#N/A</v>
      </c>
      <c r="Z66" s="113" t="e">
        <f t="shared" si="29"/>
        <v>#N/A</v>
      </c>
      <c r="AA66" s="20" t="e">
        <f t="shared" si="14"/>
        <v>#N/A</v>
      </c>
      <c r="AB66" s="113" t="e">
        <f t="shared" si="15"/>
        <v>#N/A</v>
      </c>
      <c r="AC66" s="20" t="str">
        <f t="shared" si="16"/>
        <v>31.08.2024</v>
      </c>
      <c r="AD66" s="20">
        <f t="shared" si="17"/>
      </c>
      <c r="AE66" s="20">
        <f t="shared" si="18"/>
      </c>
      <c r="AF66" s="20"/>
      <c r="AO66" s="102"/>
      <c r="AP66" s="102"/>
      <c r="AQ66" s="102"/>
      <c r="AR66" s="102">
        <f t="shared" si="25"/>
        <v>51</v>
      </c>
      <c r="AS66" s="102" t="e">
        <f ca="1" t="shared" si="31"/>
        <v>#N/A</v>
      </c>
      <c r="AT66" s="104" t="e">
        <f t="shared" si="32"/>
        <v>#N/A</v>
      </c>
      <c r="AU66" s="105" t="e">
        <f t="shared" si="33"/>
        <v>#N/A</v>
      </c>
      <c r="AV66" s="102" t="e">
        <f ca="1" t="shared" si="34"/>
        <v>#N/A</v>
      </c>
      <c r="AW66" s="102" t="e">
        <f ca="1" t="shared" si="34"/>
        <v>#N/A</v>
      </c>
      <c r="AX66" s="102" t="e">
        <f ca="1" t="shared" si="34"/>
        <v>#N/A</v>
      </c>
      <c r="AY66" s="102" t="e">
        <f ca="1" t="shared" si="34"/>
        <v>#N/A</v>
      </c>
      <c r="AZ66" s="102" t="e">
        <f ca="1" t="shared" si="34"/>
        <v>#N/A</v>
      </c>
      <c r="BA66" s="102" t="e">
        <f ca="1" t="shared" si="34"/>
        <v>#N/A</v>
      </c>
      <c r="BB66" s="102" t="e">
        <f ca="1" t="shared" si="34"/>
        <v>#N/A</v>
      </c>
      <c r="BC66" s="102" t="e">
        <f ca="1" t="shared" si="34"/>
        <v>#N/A</v>
      </c>
      <c r="BD66" s="102" t="e">
        <f ca="1" t="shared" si="34"/>
        <v>#N/A</v>
      </c>
      <c r="BE66" s="102" t="e">
        <f ca="1" t="shared" si="34"/>
        <v>#N/A</v>
      </c>
      <c r="BF66" s="102" t="e">
        <f ca="1" t="shared" si="34"/>
        <v>#N/A</v>
      </c>
      <c r="BG66" s="102" t="e">
        <f ca="1" t="shared" si="34"/>
        <v>#N/A</v>
      </c>
      <c r="BH66" s="102" t="e">
        <f ca="1" t="shared" si="34"/>
        <v>#N/A</v>
      </c>
    </row>
    <row r="67" spans="1:60" ht="22.5" customHeight="1">
      <c r="A67" s="34"/>
      <c r="B67" s="34"/>
      <c r="C67" s="116"/>
      <c r="D67" s="117">
        <f t="shared" si="6"/>
      </c>
      <c r="E67" s="1">
        <f t="shared" si="7"/>
      </c>
      <c r="F67" s="118">
        <f>IF(ISBLANK($A67),"",VLOOKUP(A67,#REF!,4,FALSE))</f>
      </c>
      <c r="G67" s="118">
        <f t="shared" si="8"/>
      </c>
      <c r="H67" s="118">
        <f>IF(ISBLANK($A67),"",VLOOKUP(A67,#REF!,6,FALSE))</f>
      </c>
      <c r="I67" s="118">
        <f t="shared" si="9"/>
      </c>
      <c r="J67" s="119">
        <f t="shared" si="10"/>
      </c>
      <c r="M67" s="113">
        <f t="shared" si="11"/>
      </c>
      <c r="N67" s="113" t="e">
        <f t="shared" si="36"/>
        <v>#N/A</v>
      </c>
      <c r="O67" s="113" t="e">
        <f t="shared" si="36"/>
        <v>#N/A</v>
      </c>
      <c r="P67" s="113" t="e">
        <f t="shared" si="36"/>
        <v>#N/A</v>
      </c>
      <c r="Q67" s="113" t="e">
        <f t="shared" si="36"/>
        <v>#N/A</v>
      </c>
      <c r="R67" s="113" t="e">
        <f t="shared" si="36"/>
        <v>#N/A</v>
      </c>
      <c r="S67" s="113" t="e">
        <f t="shared" si="36"/>
        <v>#N/A</v>
      </c>
      <c r="T67" s="113" t="e">
        <f t="shared" si="36"/>
        <v>#N/A</v>
      </c>
      <c r="U67" s="113" t="e">
        <f t="shared" si="36"/>
        <v>#N/A</v>
      </c>
      <c r="V67" s="20">
        <f t="shared" si="12"/>
        <v>0</v>
      </c>
      <c r="W67" s="113" t="e">
        <f t="shared" si="29"/>
        <v>#N/A</v>
      </c>
      <c r="X67" s="113" t="e">
        <f t="shared" si="29"/>
        <v>#N/A</v>
      </c>
      <c r="Y67" s="113" t="e">
        <f t="shared" si="29"/>
        <v>#N/A</v>
      </c>
      <c r="Z67" s="113" t="e">
        <f t="shared" si="29"/>
        <v>#N/A</v>
      </c>
      <c r="AA67" s="20" t="e">
        <f t="shared" si="14"/>
        <v>#N/A</v>
      </c>
      <c r="AB67" s="113" t="e">
        <f t="shared" si="15"/>
        <v>#N/A</v>
      </c>
      <c r="AC67" s="20" t="str">
        <f t="shared" si="16"/>
        <v>31.08.2024</v>
      </c>
      <c r="AD67" s="20">
        <f t="shared" si="17"/>
      </c>
      <c r="AE67" s="20">
        <f t="shared" si="18"/>
      </c>
      <c r="AF67" s="20"/>
      <c r="AO67" s="102"/>
      <c r="AP67" s="102"/>
      <c r="AQ67" s="102"/>
      <c r="AR67" s="102">
        <f t="shared" si="25"/>
        <v>52</v>
      </c>
      <c r="AS67" s="102" t="e">
        <f ca="1" t="shared" si="31"/>
        <v>#N/A</v>
      </c>
      <c r="AT67" s="104" t="e">
        <f t="shared" si="32"/>
        <v>#N/A</v>
      </c>
      <c r="AU67" s="105" t="e">
        <f t="shared" si="33"/>
        <v>#N/A</v>
      </c>
      <c r="AV67" s="102" t="e">
        <f ca="1" t="shared" si="34"/>
        <v>#N/A</v>
      </c>
      <c r="AW67" s="102" t="e">
        <f ca="1" t="shared" si="34"/>
        <v>#N/A</v>
      </c>
      <c r="AX67" s="102" t="e">
        <f ca="1" t="shared" si="34"/>
        <v>#N/A</v>
      </c>
      <c r="AY67" s="102" t="e">
        <f ca="1" t="shared" si="34"/>
        <v>#N/A</v>
      </c>
      <c r="AZ67" s="102" t="e">
        <f ca="1" t="shared" si="34"/>
        <v>#N/A</v>
      </c>
      <c r="BA67" s="102" t="e">
        <f ca="1" t="shared" si="34"/>
        <v>#N/A</v>
      </c>
      <c r="BB67" s="102" t="e">
        <f ca="1" t="shared" si="34"/>
        <v>#N/A</v>
      </c>
      <c r="BC67" s="102" t="e">
        <f ca="1" t="shared" si="34"/>
        <v>#N/A</v>
      </c>
      <c r="BD67" s="102" t="e">
        <f ca="1" t="shared" si="34"/>
        <v>#N/A</v>
      </c>
      <c r="BE67" s="102" t="e">
        <f ca="1" t="shared" si="34"/>
        <v>#N/A</v>
      </c>
      <c r="BF67" s="102" t="e">
        <f ca="1" t="shared" si="34"/>
        <v>#N/A</v>
      </c>
      <c r="BG67" s="102" t="e">
        <f ca="1" t="shared" si="34"/>
        <v>#N/A</v>
      </c>
      <c r="BH67" s="102" t="e">
        <f ca="1" t="shared" si="34"/>
        <v>#N/A</v>
      </c>
    </row>
    <row r="68" spans="1:60" ht="22.5" customHeight="1">
      <c r="A68" s="34"/>
      <c r="B68" s="34"/>
      <c r="C68" s="116"/>
      <c r="D68" s="117">
        <f t="shared" si="6"/>
      </c>
      <c r="E68" s="1">
        <f t="shared" si="7"/>
      </c>
      <c r="F68" s="118">
        <f>IF(ISBLANK($A68),"",VLOOKUP(A68,#REF!,4,FALSE))</f>
      </c>
      <c r="G68" s="118">
        <f t="shared" si="8"/>
      </c>
      <c r="H68" s="118">
        <f>IF(ISBLANK($A68),"",VLOOKUP(A68,#REF!,6,FALSE))</f>
      </c>
      <c r="I68" s="118">
        <f t="shared" si="9"/>
      </c>
      <c r="J68" s="119">
        <f t="shared" si="10"/>
      </c>
      <c r="M68" s="113">
        <f t="shared" si="11"/>
      </c>
      <c r="N68" s="113" t="e">
        <f t="shared" si="36"/>
        <v>#N/A</v>
      </c>
      <c r="O68" s="113" t="e">
        <f t="shared" si="36"/>
        <v>#N/A</v>
      </c>
      <c r="P68" s="113" t="e">
        <f t="shared" si="36"/>
        <v>#N/A</v>
      </c>
      <c r="Q68" s="113" t="e">
        <f t="shared" si="36"/>
        <v>#N/A</v>
      </c>
      <c r="R68" s="113" t="e">
        <f t="shared" si="36"/>
        <v>#N/A</v>
      </c>
      <c r="S68" s="113" t="e">
        <f t="shared" si="36"/>
        <v>#N/A</v>
      </c>
      <c r="T68" s="113" t="e">
        <f t="shared" si="36"/>
        <v>#N/A</v>
      </c>
      <c r="U68" s="113" t="e">
        <f t="shared" si="36"/>
        <v>#N/A</v>
      </c>
      <c r="V68" s="20">
        <f t="shared" si="12"/>
        <v>0</v>
      </c>
      <c r="W68" s="113" t="e">
        <f t="shared" si="29"/>
        <v>#N/A</v>
      </c>
      <c r="X68" s="113" t="e">
        <f t="shared" si="29"/>
        <v>#N/A</v>
      </c>
      <c r="Y68" s="113" t="e">
        <f t="shared" si="29"/>
        <v>#N/A</v>
      </c>
      <c r="Z68" s="113" t="e">
        <f t="shared" si="29"/>
        <v>#N/A</v>
      </c>
      <c r="AA68" s="20" t="e">
        <f t="shared" si="14"/>
        <v>#N/A</v>
      </c>
      <c r="AB68" s="113" t="e">
        <f t="shared" si="15"/>
        <v>#N/A</v>
      </c>
      <c r="AC68" s="20" t="str">
        <f t="shared" si="16"/>
        <v>31.08.2024</v>
      </c>
      <c r="AD68" s="20">
        <f t="shared" si="17"/>
      </c>
      <c r="AE68" s="20">
        <f t="shared" si="18"/>
      </c>
      <c r="AF68" s="20"/>
      <c r="AO68" s="102"/>
      <c r="AP68" s="102"/>
      <c r="AQ68" s="102"/>
      <c r="AR68" s="102">
        <f t="shared" si="25"/>
        <v>53</v>
      </c>
      <c r="AS68" s="102" t="e">
        <f ca="1" t="shared" si="31"/>
        <v>#N/A</v>
      </c>
      <c r="AT68" s="104" t="e">
        <f t="shared" si="32"/>
        <v>#N/A</v>
      </c>
      <c r="AU68" s="105" t="e">
        <f t="shared" si="33"/>
        <v>#N/A</v>
      </c>
      <c r="AV68" s="102" t="e">
        <f ca="1" t="shared" si="37" ref="AV68:BH83">INDIRECT($AR$18&amp;AV$17&amp;$AR68)</f>
        <v>#N/A</v>
      </c>
      <c r="AW68" s="102" t="e">
        <f ca="1" t="shared" si="37"/>
        <v>#N/A</v>
      </c>
      <c r="AX68" s="102" t="e">
        <f ca="1" t="shared" si="37"/>
        <v>#N/A</v>
      </c>
      <c r="AY68" s="102" t="e">
        <f ca="1" t="shared" si="37"/>
        <v>#N/A</v>
      </c>
      <c r="AZ68" s="102" t="e">
        <f ca="1" t="shared" si="37"/>
        <v>#N/A</v>
      </c>
      <c r="BA68" s="102" t="e">
        <f ca="1" t="shared" si="37"/>
        <v>#N/A</v>
      </c>
      <c r="BB68" s="102" t="e">
        <f ca="1" t="shared" si="37"/>
        <v>#N/A</v>
      </c>
      <c r="BC68" s="102" t="e">
        <f ca="1" t="shared" si="37"/>
        <v>#N/A</v>
      </c>
      <c r="BD68" s="102" t="e">
        <f ca="1" t="shared" si="37"/>
        <v>#N/A</v>
      </c>
      <c r="BE68" s="102" t="e">
        <f ca="1" t="shared" si="37"/>
        <v>#N/A</v>
      </c>
      <c r="BF68" s="102" t="e">
        <f ca="1" t="shared" si="37"/>
        <v>#N/A</v>
      </c>
      <c r="BG68" s="102" t="e">
        <f ca="1" t="shared" si="37"/>
        <v>#N/A</v>
      </c>
      <c r="BH68" s="102" t="e">
        <f ca="1" t="shared" si="37"/>
        <v>#N/A</v>
      </c>
    </row>
    <row r="69" spans="1:60" ht="22.5" customHeight="1">
      <c r="A69" s="34"/>
      <c r="B69" s="34"/>
      <c r="C69" s="116"/>
      <c r="D69" s="117">
        <f t="shared" si="6"/>
      </c>
      <c r="E69" s="1">
        <f t="shared" si="7"/>
      </c>
      <c r="F69" s="118">
        <f>IF(ISBLANK($A69),"",VLOOKUP(A69,#REF!,4,FALSE))</f>
      </c>
      <c r="G69" s="118">
        <f t="shared" si="8"/>
      </c>
      <c r="H69" s="118">
        <f>IF(ISBLANK($A69),"",VLOOKUP(A69,#REF!,6,FALSE))</f>
      </c>
      <c r="I69" s="118">
        <f t="shared" si="9"/>
      </c>
      <c r="J69" s="119">
        <f t="shared" si="10"/>
      </c>
      <c r="M69" s="113">
        <f t="shared" si="11"/>
      </c>
      <c r="N69" s="113" t="e">
        <f t="shared" si="36"/>
        <v>#N/A</v>
      </c>
      <c r="O69" s="113" t="e">
        <f t="shared" si="36"/>
        <v>#N/A</v>
      </c>
      <c r="P69" s="113" t="e">
        <f t="shared" si="36"/>
        <v>#N/A</v>
      </c>
      <c r="Q69" s="113" t="e">
        <f t="shared" si="36"/>
        <v>#N/A</v>
      </c>
      <c r="R69" s="113" t="e">
        <f t="shared" si="36"/>
        <v>#N/A</v>
      </c>
      <c r="S69" s="113" t="e">
        <f t="shared" si="36"/>
        <v>#N/A</v>
      </c>
      <c r="T69" s="113" t="e">
        <f t="shared" si="36"/>
        <v>#N/A</v>
      </c>
      <c r="U69" s="113" t="e">
        <f t="shared" si="36"/>
        <v>#N/A</v>
      </c>
      <c r="V69" s="20">
        <f t="shared" si="12"/>
        <v>0</v>
      </c>
      <c r="W69" s="113" t="e">
        <f t="shared" si="29"/>
        <v>#N/A</v>
      </c>
      <c r="X69" s="113" t="e">
        <f t="shared" si="29"/>
        <v>#N/A</v>
      </c>
      <c r="Y69" s="113" t="e">
        <f t="shared" si="29"/>
        <v>#N/A</v>
      </c>
      <c r="Z69" s="113" t="e">
        <f t="shared" si="29"/>
        <v>#N/A</v>
      </c>
      <c r="AA69" s="20" t="e">
        <f t="shared" si="14"/>
        <v>#N/A</v>
      </c>
      <c r="AB69" s="113" t="e">
        <f t="shared" si="15"/>
        <v>#N/A</v>
      </c>
      <c r="AC69" s="20" t="str">
        <f t="shared" si="16"/>
        <v>31.08.2024</v>
      </c>
      <c r="AD69" s="20">
        <f t="shared" si="17"/>
      </c>
      <c r="AE69" s="20">
        <f t="shared" si="18"/>
      </c>
      <c r="AF69" s="20"/>
      <c r="AO69" s="102"/>
      <c r="AP69" s="102"/>
      <c r="AQ69" s="102"/>
      <c r="AR69" s="102">
        <f t="shared" si="25"/>
        <v>54</v>
      </c>
      <c r="AS69" s="102" t="e">
        <f ca="1" t="shared" si="31"/>
        <v>#N/A</v>
      </c>
      <c r="AT69" s="104" t="e">
        <f t="shared" si="32"/>
        <v>#N/A</v>
      </c>
      <c r="AU69" s="105" t="e">
        <f t="shared" si="33"/>
        <v>#N/A</v>
      </c>
      <c r="AV69" s="102" t="e">
        <f ca="1" t="shared" si="37"/>
        <v>#N/A</v>
      </c>
      <c r="AW69" s="102" t="e">
        <f ca="1" t="shared" si="37"/>
        <v>#N/A</v>
      </c>
      <c r="AX69" s="102" t="e">
        <f ca="1" t="shared" si="37"/>
        <v>#N/A</v>
      </c>
      <c r="AY69" s="102" t="e">
        <f ca="1" t="shared" si="37"/>
        <v>#N/A</v>
      </c>
      <c r="AZ69" s="102" t="e">
        <f ca="1" t="shared" si="37"/>
        <v>#N/A</v>
      </c>
      <c r="BA69" s="102" t="e">
        <f ca="1" t="shared" si="37"/>
        <v>#N/A</v>
      </c>
      <c r="BB69" s="102" t="e">
        <f ca="1" t="shared" si="37"/>
        <v>#N/A</v>
      </c>
      <c r="BC69" s="102" t="e">
        <f ca="1" t="shared" si="37"/>
        <v>#N/A</v>
      </c>
      <c r="BD69" s="102" t="e">
        <f ca="1" t="shared" si="37"/>
        <v>#N/A</v>
      </c>
      <c r="BE69" s="102" t="e">
        <f ca="1" t="shared" si="37"/>
        <v>#N/A</v>
      </c>
      <c r="BF69" s="102" t="e">
        <f ca="1" t="shared" si="37"/>
        <v>#N/A</v>
      </c>
      <c r="BG69" s="102" t="e">
        <f ca="1" t="shared" si="37"/>
        <v>#N/A</v>
      </c>
      <c r="BH69" s="102" t="e">
        <f ca="1" t="shared" si="37"/>
        <v>#N/A</v>
      </c>
    </row>
    <row r="70" spans="1:60" ht="22.5" customHeight="1">
      <c r="A70" s="34"/>
      <c r="B70" s="34"/>
      <c r="C70" s="116"/>
      <c r="D70" s="117">
        <f t="shared" si="6"/>
      </c>
      <c r="E70" s="1">
        <f t="shared" si="7"/>
      </c>
      <c r="F70" s="118">
        <f>IF(ISBLANK($A70),"",VLOOKUP(A70,#REF!,4,FALSE))</f>
      </c>
      <c r="G70" s="118">
        <f t="shared" si="8"/>
      </c>
      <c r="H70" s="118">
        <f>IF(ISBLANK($A70),"",VLOOKUP(A70,#REF!,6,FALSE))</f>
      </c>
      <c r="I70" s="118">
        <f t="shared" si="9"/>
      </c>
      <c r="J70" s="119">
        <f t="shared" si="10"/>
      </c>
      <c r="M70" s="113">
        <f t="shared" si="11"/>
      </c>
      <c r="N70" s="113" t="e">
        <f t="shared" si="36"/>
        <v>#N/A</v>
      </c>
      <c r="O70" s="113" t="e">
        <f t="shared" si="36"/>
        <v>#N/A</v>
      </c>
      <c r="P70" s="113" t="e">
        <f t="shared" si="36"/>
        <v>#N/A</v>
      </c>
      <c r="Q70" s="113" t="e">
        <f t="shared" si="36"/>
        <v>#N/A</v>
      </c>
      <c r="R70" s="113" t="e">
        <f t="shared" si="36"/>
        <v>#N/A</v>
      </c>
      <c r="S70" s="113" t="e">
        <f t="shared" si="36"/>
        <v>#N/A</v>
      </c>
      <c r="T70" s="113" t="e">
        <f t="shared" si="36"/>
        <v>#N/A</v>
      </c>
      <c r="U70" s="113" t="e">
        <f t="shared" si="36"/>
        <v>#N/A</v>
      </c>
      <c r="V70" s="20">
        <f t="shared" si="12"/>
        <v>0</v>
      </c>
      <c r="W70" s="113" t="e">
        <f t="shared" si="29"/>
        <v>#N/A</v>
      </c>
      <c r="X70" s="113" t="e">
        <f t="shared" si="29"/>
        <v>#N/A</v>
      </c>
      <c r="Y70" s="113" t="e">
        <f t="shared" si="29"/>
        <v>#N/A</v>
      </c>
      <c r="Z70" s="113" t="e">
        <f t="shared" si="29"/>
        <v>#N/A</v>
      </c>
      <c r="AA70" s="20" t="e">
        <f t="shared" si="14"/>
        <v>#N/A</v>
      </c>
      <c r="AB70" s="113" t="e">
        <f t="shared" si="15"/>
        <v>#N/A</v>
      </c>
      <c r="AC70" s="20" t="str">
        <f t="shared" si="16"/>
        <v>31.08.2024</v>
      </c>
      <c r="AD70" s="20">
        <f t="shared" si="17"/>
      </c>
      <c r="AE70" s="20">
        <f t="shared" si="18"/>
      </c>
      <c r="AF70" s="20"/>
      <c r="AO70" s="102"/>
      <c r="AP70" s="102"/>
      <c r="AQ70" s="102"/>
      <c r="AR70" s="102">
        <f t="shared" si="25"/>
        <v>55</v>
      </c>
      <c r="AS70" s="102" t="e">
        <f ca="1" t="shared" si="31"/>
        <v>#N/A</v>
      </c>
      <c r="AT70" s="104" t="e">
        <f t="shared" si="32"/>
        <v>#N/A</v>
      </c>
      <c r="AU70" s="105" t="e">
        <f t="shared" si="33"/>
        <v>#N/A</v>
      </c>
      <c r="AV70" s="102" t="e">
        <f ca="1" t="shared" si="37"/>
        <v>#N/A</v>
      </c>
      <c r="AW70" s="102" t="e">
        <f ca="1" t="shared" si="37"/>
        <v>#N/A</v>
      </c>
      <c r="AX70" s="102" t="e">
        <f ca="1" t="shared" si="37"/>
        <v>#N/A</v>
      </c>
      <c r="AY70" s="102" t="e">
        <f ca="1" t="shared" si="37"/>
        <v>#N/A</v>
      </c>
      <c r="AZ70" s="102" t="e">
        <f ca="1" t="shared" si="37"/>
        <v>#N/A</v>
      </c>
      <c r="BA70" s="102" t="e">
        <f ca="1" t="shared" si="37"/>
        <v>#N/A</v>
      </c>
      <c r="BB70" s="102" t="e">
        <f ca="1" t="shared" si="37"/>
        <v>#N/A</v>
      </c>
      <c r="BC70" s="102" t="e">
        <f ca="1" t="shared" si="37"/>
        <v>#N/A</v>
      </c>
      <c r="BD70" s="102" t="e">
        <f ca="1" t="shared" si="37"/>
        <v>#N/A</v>
      </c>
      <c r="BE70" s="102" t="e">
        <f ca="1" t="shared" si="37"/>
        <v>#N/A</v>
      </c>
      <c r="BF70" s="102" t="e">
        <f ca="1" t="shared" si="37"/>
        <v>#N/A</v>
      </c>
      <c r="BG70" s="102" t="e">
        <f ca="1" t="shared" si="37"/>
        <v>#N/A</v>
      </c>
      <c r="BH70" s="102" t="e">
        <f ca="1" t="shared" si="37"/>
        <v>#N/A</v>
      </c>
    </row>
    <row r="71" spans="1:60" ht="22.5" customHeight="1">
      <c r="A71" s="34"/>
      <c r="B71" s="34"/>
      <c r="C71" s="116"/>
      <c r="D71" s="117">
        <f t="shared" si="6"/>
      </c>
      <c r="E71" s="1">
        <f t="shared" si="7"/>
      </c>
      <c r="F71" s="118">
        <f>IF(ISBLANK($A71),"",VLOOKUP(A71,#REF!,4,FALSE))</f>
      </c>
      <c r="G71" s="118">
        <f t="shared" si="8"/>
      </c>
      <c r="H71" s="118">
        <f>IF(ISBLANK($A71),"",VLOOKUP(A71,#REF!,6,FALSE))</f>
      </c>
      <c r="I71" s="118">
        <f t="shared" si="9"/>
      </c>
      <c r="J71" s="119">
        <f t="shared" si="10"/>
      </c>
      <c r="M71" s="113">
        <f t="shared" si="11"/>
      </c>
      <c r="N71" s="113" t="e">
        <f t="shared" si="36"/>
        <v>#N/A</v>
      </c>
      <c r="O71" s="113" t="e">
        <f t="shared" si="36"/>
        <v>#N/A</v>
      </c>
      <c r="P71" s="113" t="e">
        <f t="shared" si="36"/>
        <v>#N/A</v>
      </c>
      <c r="Q71" s="113" t="e">
        <f t="shared" si="36"/>
        <v>#N/A</v>
      </c>
      <c r="R71" s="113" t="e">
        <f t="shared" si="36"/>
        <v>#N/A</v>
      </c>
      <c r="S71" s="113" t="e">
        <f t="shared" si="36"/>
        <v>#N/A</v>
      </c>
      <c r="T71" s="113" t="e">
        <f t="shared" si="36"/>
        <v>#N/A</v>
      </c>
      <c r="U71" s="113" t="e">
        <f t="shared" si="36"/>
        <v>#N/A</v>
      </c>
      <c r="V71" s="20">
        <f t="shared" si="12"/>
        <v>0</v>
      </c>
      <c r="W71" s="113" t="e">
        <f t="shared" si="29"/>
        <v>#N/A</v>
      </c>
      <c r="X71" s="113" t="e">
        <f t="shared" si="29"/>
        <v>#N/A</v>
      </c>
      <c r="Y71" s="113" t="e">
        <f t="shared" si="29"/>
        <v>#N/A</v>
      </c>
      <c r="Z71" s="113" t="e">
        <f t="shared" si="29"/>
        <v>#N/A</v>
      </c>
      <c r="AA71" s="20" t="e">
        <f t="shared" si="14"/>
        <v>#N/A</v>
      </c>
      <c r="AB71" s="113" t="e">
        <f t="shared" si="15"/>
        <v>#N/A</v>
      </c>
      <c r="AC71" s="20" t="str">
        <f t="shared" si="16"/>
        <v>31.08.2024</v>
      </c>
      <c r="AD71" s="20">
        <f t="shared" si="17"/>
      </c>
      <c r="AE71" s="20">
        <f t="shared" si="18"/>
      </c>
      <c r="AO71" s="102"/>
      <c r="AP71" s="102"/>
      <c r="AQ71" s="102"/>
      <c r="AR71" s="102">
        <f t="shared" si="25"/>
        <v>56</v>
      </c>
      <c r="AS71" s="102" t="e">
        <f ca="1" t="shared" si="31"/>
        <v>#N/A</v>
      </c>
      <c r="AT71" s="104" t="e">
        <f t="shared" si="32"/>
        <v>#N/A</v>
      </c>
      <c r="AU71" s="105" t="e">
        <f t="shared" si="33"/>
        <v>#N/A</v>
      </c>
      <c r="AV71" s="102" t="e">
        <f ca="1" t="shared" si="37"/>
        <v>#N/A</v>
      </c>
      <c r="AW71" s="102" t="e">
        <f ca="1" t="shared" si="37"/>
        <v>#N/A</v>
      </c>
      <c r="AX71" s="102" t="e">
        <f ca="1" t="shared" si="37"/>
        <v>#N/A</v>
      </c>
      <c r="AY71" s="102" t="e">
        <f ca="1" t="shared" si="37"/>
        <v>#N/A</v>
      </c>
      <c r="AZ71" s="102" t="e">
        <f ca="1" t="shared" si="37"/>
        <v>#N/A</v>
      </c>
      <c r="BA71" s="102" t="e">
        <f ca="1" t="shared" si="37"/>
        <v>#N/A</v>
      </c>
      <c r="BB71" s="102" t="e">
        <f ca="1" t="shared" si="37"/>
        <v>#N/A</v>
      </c>
      <c r="BC71" s="102" t="e">
        <f ca="1" t="shared" si="37"/>
        <v>#N/A</v>
      </c>
      <c r="BD71" s="102" t="e">
        <f ca="1" t="shared" si="37"/>
        <v>#N/A</v>
      </c>
      <c r="BE71" s="102" t="e">
        <f ca="1" t="shared" si="37"/>
        <v>#N/A</v>
      </c>
      <c r="BF71" s="102" t="e">
        <f ca="1" t="shared" si="37"/>
        <v>#N/A</v>
      </c>
      <c r="BG71" s="102" t="e">
        <f ca="1" t="shared" si="37"/>
        <v>#N/A</v>
      </c>
      <c r="BH71" s="102" t="e">
        <f ca="1" t="shared" si="37"/>
        <v>#N/A</v>
      </c>
    </row>
    <row r="72" spans="1:60" ht="22.5" customHeight="1">
      <c r="A72" s="34"/>
      <c r="B72" s="34"/>
      <c r="C72" s="116"/>
      <c r="D72" s="117">
        <f aca="true" t="shared" si="38" ref="D72:D107">IF(ISBLANK(B72),"",Z72)</f>
      </c>
      <c r="E72" s="1">
        <f aca="true" t="shared" si="39" ref="E72:E107">IF(A72="","",IF(AD72="eigen",$B$2,IF(AD72="Nee",0,"")))</f>
      </c>
      <c r="F72" s="118">
        <f>IF(ISBLANK($A72),"",VLOOKUP(A72,#REF!,4,FALSE))</f>
      </c>
      <c r="G72" s="118">
        <f aca="true" t="shared" si="40" ref="G72:G107">IF(ISBLANK($A72),"",P72)</f>
      </c>
      <c r="H72" s="118">
        <f>IF(ISBLANK($A72),"",VLOOKUP(A72,#REF!,6,FALSE))</f>
      </c>
      <c r="I72" s="118">
        <f aca="true" t="shared" si="41" ref="I72:I107">IF(ISBLANK($A72),"",U72)</f>
      </c>
      <c r="J72" s="119">
        <f aca="true" t="shared" si="42" ref="J72:J107">IF(ISBLANK(B72),"",AB72)</f>
      </c>
      <c r="M72" s="113">
        <f aca="true" t="shared" si="43" ref="M72:M107">A72&amp;B72</f>
      </c>
      <c r="N72" s="113" t="e">
        <f t="shared" si="36"/>
        <v>#N/A</v>
      </c>
      <c r="O72" s="113" t="e">
        <f t="shared" si="36"/>
        <v>#N/A</v>
      </c>
      <c r="P72" s="113" t="e">
        <f t="shared" si="36"/>
        <v>#N/A</v>
      </c>
      <c r="Q72" s="113" t="e">
        <f t="shared" si="36"/>
        <v>#N/A</v>
      </c>
      <c r="R72" s="113" t="e">
        <f t="shared" si="36"/>
        <v>#N/A</v>
      </c>
      <c r="S72" s="113" t="e">
        <f t="shared" si="36"/>
        <v>#N/A</v>
      </c>
      <c r="T72" s="113" t="e">
        <f t="shared" si="36"/>
        <v>#N/A</v>
      </c>
      <c r="U72" s="113" t="e">
        <f t="shared" si="36"/>
        <v>#N/A</v>
      </c>
      <c r="V72" s="20">
        <f aca="true" t="shared" si="44" ref="V72:V107">IF(E72="",0,VALUE(E72))</f>
        <v>0</v>
      </c>
      <c r="W72" s="113" t="e">
        <f aca="true" t="shared" si="45" ref="W72:Z107">VLOOKUP($M72,$AU$19:$BH$150,W$5,FALSE)</f>
        <v>#N/A</v>
      </c>
      <c r="X72" s="113" t="e">
        <f t="shared" si="45"/>
        <v>#N/A</v>
      </c>
      <c r="Y72" s="113" t="e">
        <f t="shared" si="45"/>
        <v>#N/A</v>
      </c>
      <c r="Z72" s="113" t="e">
        <f t="shared" si="45"/>
        <v>#N/A</v>
      </c>
      <c r="AA72" s="20" t="e">
        <f aca="true" t="shared" si="46" ref="AA72:AA107">FIXED(C72,AB72,FALSE)</f>
        <v>#N/A</v>
      </c>
      <c r="AB72" s="113" t="e">
        <f aca="true" t="shared" si="47" ref="AB72:AB107">VLOOKUP($M72,$AU$19:$BH$150,AB$5,FALSE)</f>
        <v>#N/A</v>
      </c>
      <c r="AC72" s="20" t="str">
        <f aca="true" t="shared" si="48" ref="AC72:AC107">"31.08."&amp;RIGHT(B$1,4)</f>
        <v>31.08.2024</v>
      </c>
      <c r="AD72" s="20">
        <f aca="true" t="shared" si="49" ref="AD72:AD107">IF(A72="","",IF(A72="Aanwending","geen",IF(ISERROR(VLOOKUP(A72,AO$17:AO$22,1,FALSE)),"ander","eigen")))</f>
      </c>
      <c r="AE72" s="20">
        <f aca="true" t="shared" si="50" ref="AE72:AE107">IF(AND(AD72="Geen",V72&gt;0),"veld 'naar school' moet 0 zijn",IF(AND(AD72="eigen",V72&lt;&gt;$AE$5),"veld 'naar school' moet het eigen schoolnummer zijn",IF(AND(AD72="ander",OR(V72=0,V72=$AE$5)),"veld 'naar school' moet een ander schoolnummer zijn","")))</f>
      </c>
      <c r="AO72" s="102"/>
      <c r="AP72" s="102"/>
      <c r="AQ72" s="102"/>
      <c r="AR72" s="102">
        <f t="shared" si="25"/>
        <v>57</v>
      </c>
      <c r="AS72" s="102" t="e">
        <f ca="1" t="shared" si="31"/>
        <v>#N/A</v>
      </c>
      <c r="AT72" s="104" t="e">
        <f t="shared" si="32"/>
        <v>#N/A</v>
      </c>
      <c r="AU72" s="105" t="e">
        <f t="shared" si="33"/>
        <v>#N/A</v>
      </c>
      <c r="AV72" s="102" t="e">
        <f ca="1" t="shared" si="37"/>
        <v>#N/A</v>
      </c>
      <c r="AW72" s="102" t="e">
        <f ca="1" t="shared" si="37"/>
        <v>#N/A</v>
      </c>
      <c r="AX72" s="102" t="e">
        <f ca="1" t="shared" si="37"/>
        <v>#N/A</v>
      </c>
      <c r="AY72" s="102" t="e">
        <f ca="1" t="shared" si="37"/>
        <v>#N/A</v>
      </c>
      <c r="AZ72" s="102" t="e">
        <f ca="1" t="shared" si="37"/>
        <v>#N/A</v>
      </c>
      <c r="BA72" s="102" t="e">
        <f ca="1" t="shared" si="37"/>
        <v>#N/A</v>
      </c>
      <c r="BB72" s="102" t="e">
        <f ca="1" t="shared" si="37"/>
        <v>#N/A</v>
      </c>
      <c r="BC72" s="102" t="e">
        <f ca="1" t="shared" si="37"/>
        <v>#N/A</v>
      </c>
      <c r="BD72" s="102" t="e">
        <f ca="1" t="shared" si="37"/>
        <v>#N/A</v>
      </c>
      <c r="BE72" s="102" t="e">
        <f ca="1" t="shared" si="37"/>
        <v>#N/A</v>
      </c>
      <c r="BF72" s="102" t="e">
        <f ca="1" t="shared" si="37"/>
        <v>#N/A</v>
      </c>
      <c r="BG72" s="102" t="e">
        <f ca="1" t="shared" si="37"/>
        <v>#N/A</v>
      </c>
      <c r="BH72" s="102" t="e">
        <f ca="1" t="shared" si="37"/>
        <v>#N/A</v>
      </c>
    </row>
    <row r="73" spans="1:60" ht="22.5" customHeight="1">
      <c r="A73" s="34"/>
      <c r="B73" s="34"/>
      <c r="C73" s="116"/>
      <c r="D73" s="117">
        <f t="shared" si="38"/>
      </c>
      <c r="E73" s="1">
        <f t="shared" si="39"/>
      </c>
      <c r="F73" s="118">
        <f>IF(ISBLANK($A73),"",VLOOKUP(A73,#REF!,4,FALSE))</f>
      </c>
      <c r="G73" s="118">
        <f t="shared" si="40"/>
      </c>
      <c r="H73" s="118">
        <f>IF(ISBLANK($A73),"",VLOOKUP(A73,#REF!,6,FALSE))</f>
      </c>
      <c r="I73" s="118">
        <f t="shared" si="41"/>
      </c>
      <c r="J73" s="119">
        <f t="shared" si="42"/>
      </c>
      <c r="M73" s="113">
        <f t="shared" si="43"/>
      </c>
      <c r="N73" s="113" t="e">
        <f t="shared" si="36"/>
        <v>#N/A</v>
      </c>
      <c r="O73" s="113" t="e">
        <f t="shared" si="36"/>
        <v>#N/A</v>
      </c>
      <c r="P73" s="113" t="e">
        <f t="shared" si="36"/>
        <v>#N/A</v>
      </c>
      <c r="Q73" s="113" t="e">
        <f t="shared" si="36"/>
        <v>#N/A</v>
      </c>
      <c r="R73" s="113" t="e">
        <f t="shared" si="36"/>
        <v>#N/A</v>
      </c>
      <c r="S73" s="113" t="e">
        <f t="shared" si="36"/>
        <v>#N/A</v>
      </c>
      <c r="T73" s="113" t="e">
        <f t="shared" si="36"/>
        <v>#N/A</v>
      </c>
      <c r="U73" s="113" t="e">
        <f t="shared" si="36"/>
        <v>#N/A</v>
      </c>
      <c r="V73" s="20">
        <f t="shared" si="44"/>
        <v>0</v>
      </c>
      <c r="W73" s="113" t="e">
        <f t="shared" si="45"/>
        <v>#N/A</v>
      </c>
      <c r="X73" s="113" t="e">
        <f t="shared" si="45"/>
        <v>#N/A</v>
      </c>
      <c r="Y73" s="113" t="e">
        <f t="shared" si="45"/>
        <v>#N/A</v>
      </c>
      <c r="Z73" s="113" t="e">
        <f t="shared" si="45"/>
        <v>#N/A</v>
      </c>
      <c r="AA73" s="20" t="e">
        <f t="shared" si="46"/>
        <v>#N/A</v>
      </c>
      <c r="AB73" s="113" t="e">
        <f t="shared" si="47"/>
        <v>#N/A</v>
      </c>
      <c r="AC73" s="20" t="str">
        <f t="shared" si="48"/>
        <v>31.08.2024</v>
      </c>
      <c r="AD73" s="20">
        <f t="shared" si="49"/>
      </c>
      <c r="AE73" s="20">
        <f t="shared" si="50"/>
      </c>
      <c r="AO73" s="102"/>
      <c r="AP73" s="102"/>
      <c r="AQ73" s="102"/>
      <c r="AR73" s="102">
        <f t="shared" si="25"/>
        <v>58</v>
      </c>
      <c r="AS73" s="102" t="e">
        <f ca="1" t="shared" si="31"/>
        <v>#N/A</v>
      </c>
      <c r="AT73" s="104" t="e">
        <f t="shared" si="32"/>
        <v>#N/A</v>
      </c>
      <c r="AU73" s="105" t="e">
        <f t="shared" si="33"/>
        <v>#N/A</v>
      </c>
      <c r="AV73" s="102" t="e">
        <f ca="1" t="shared" si="37"/>
        <v>#N/A</v>
      </c>
      <c r="AW73" s="102" t="e">
        <f ca="1" t="shared" si="37"/>
        <v>#N/A</v>
      </c>
      <c r="AX73" s="102" t="e">
        <f ca="1" t="shared" si="37"/>
        <v>#N/A</v>
      </c>
      <c r="AY73" s="102" t="e">
        <f ca="1" t="shared" si="37"/>
        <v>#N/A</v>
      </c>
      <c r="AZ73" s="102" t="e">
        <f ca="1" t="shared" si="37"/>
        <v>#N/A</v>
      </c>
      <c r="BA73" s="102" t="e">
        <f ca="1" t="shared" si="37"/>
        <v>#N/A</v>
      </c>
      <c r="BB73" s="102" t="e">
        <f ca="1" t="shared" si="37"/>
        <v>#N/A</v>
      </c>
      <c r="BC73" s="102" t="e">
        <f ca="1" t="shared" si="37"/>
        <v>#N/A</v>
      </c>
      <c r="BD73" s="102" t="e">
        <f ca="1" t="shared" si="37"/>
        <v>#N/A</v>
      </c>
      <c r="BE73" s="102" t="e">
        <f ca="1" t="shared" si="37"/>
        <v>#N/A</v>
      </c>
      <c r="BF73" s="102" t="e">
        <f ca="1" t="shared" si="37"/>
        <v>#N/A</v>
      </c>
      <c r="BG73" s="102" t="e">
        <f ca="1" t="shared" si="37"/>
        <v>#N/A</v>
      </c>
      <c r="BH73" s="102" t="e">
        <f ca="1" t="shared" si="37"/>
        <v>#N/A</v>
      </c>
    </row>
    <row r="74" spans="1:60" ht="22.5" customHeight="1">
      <c r="A74" s="34"/>
      <c r="B74" s="34"/>
      <c r="C74" s="116"/>
      <c r="D74" s="117">
        <f t="shared" si="38"/>
      </c>
      <c r="E74" s="1">
        <f t="shared" si="39"/>
      </c>
      <c r="F74" s="118">
        <f>IF(ISBLANK($A74),"",VLOOKUP(A74,#REF!,4,FALSE))</f>
      </c>
      <c r="G74" s="118">
        <f t="shared" si="40"/>
      </c>
      <c r="H74" s="118">
        <f>IF(ISBLANK($A74),"",VLOOKUP(A74,#REF!,6,FALSE))</f>
      </c>
      <c r="I74" s="118">
        <f t="shared" si="41"/>
      </c>
      <c r="J74" s="119">
        <f t="shared" si="42"/>
      </c>
      <c r="M74" s="113">
        <f t="shared" si="43"/>
      </c>
      <c r="N74" s="113" t="e">
        <f t="shared" si="36"/>
        <v>#N/A</v>
      </c>
      <c r="O74" s="113" t="e">
        <f t="shared" si="36"/>
        <v>#N/A</v>
      </c>
      <c r="P74" s="113" t="e">
        <f t="shared" si="36"/>
        <v>#N/A</v>
      </c>
      <c r="Q74" s="113" t="e">
        <f t="shared" si="36"/>
        <v>#N/A</v>
      </c>
      <c r="R74" s="113" t="e">
        <f t="shared" si="36"/>
        <v>#N/A</v>
      </c>
      <c r="S74" s="113" t="e">
        <f t="shared" si="36"/>
        <v>#N/A</v>
      </c>
      <c r="T74" s="113" t="e">
        <f t="shared" si="36"/>
        <v>#N/A</v>
      </c>
      <c r="U74" s="113" t="e">
        <f t="shared" si="36"/>
        <v>#N/A</v>
      </c>
      <c r="V74" s="20">
        <f t="shared" si="44"/>
        <v>0</v>
      </c>
      <c r="W74" s="113" t="e">
        <f t="shared" si="45"/>
        <v>#N/A</v>
      </c>
      <c r="X74" s="113" t="e">
        <f t="shared" si="45"/>
        <v>#N/A</v>
      </c>
      <c r="Y74" s="113" t="e">
        <f t="shared" si="45"/>
        <v>#N/A</v>
      </c>
      <c r="Z74" s="113" t="e">
        <f t="shared" si="45"/>
        <v>#N/A</v>
      </c>
      <c r="AA74" s="20" t="e">
        <f t="shared" si="46"/>
        <v>#N/A</v>
      </c>
      <c r="AB74" s="113" t="e">
        <f t="shared" si="47"/>
        <v>#N/A</v>
      </c>
      <c r="AC74" s="20" t="str">
        <f t="shared" si="48"/>
        <v>31.08.2024</v>
      </c>
      <c r="AD74" s="20">
        <f t="shared" si="49"/>
      </c>
      <c r="AE74" s="20">
        <f t="shared" si="50"/>
      </c>
      <c r="AO74" s="102"/>
      <c r="AP74" s="102"/>
      <c r="AQ74" s="102"/>
      <c r="AR74" s="102">
        <f t="shared" si="25"/>
        <v>59</v>
      </c>
      <c r="AS74" s="102" t="e">
        <f ca="1" t="shared" si="31"/>
        <v>#N/A</v>
      </c>
      <c r="AT74" s="104" t="e">
        <f t="shared" si="32"/>
        <v>#N/A</v>
      </c>
      <c r="AU74" s="105" t="e">
        <f t="shared" si="33"/>
        <v>#N/A</v>
      </c>
      <c r="AV74" s="102" t="e">
        <f ca="1" t="shared" si="37"/>
        <v>#N/A</v>
      </c>
      <c r="AW74" s="102" t="e">
        <f ca="1" t="shared" si="37"/>
        <v>#N/A</v>
      </c>
      <c r="AX74" s="102" t="e">
        <f ca="1" t="shared" si="37"/>
        <v>#N/A</v>
      </c>
      <c r="AY74" s="102" t="e">
        <f ca="1" t="shared" si="37"/>
        <v>#N/A</v>
      </c>
      <c r="AZ74" s="102" t="e">
        <f ca="1" t="shared" si="37"/>
        <v>#N/A</v>
      </c>
      <c r="BA74" s="102" t="e">
        <f ca="1" t="shared" si="37"/>
        <v>#N/A</v>
      </c>
      <c r="BB74" s="102" t="e">
        <f ca="1" t="shared" si="37"/>
        <v>#N/A</v>
      </c>
      <c r="BC74" s="102" t="e">
        <f ca="1" t="shared" si="37"/>
        <v>#N/A</v>
      </c>
      <c r="BD74" s="102" t="e">
        <f ca="1" t="shared" si="37"/>
        <v>#N/A</v>
      </c>
      <c r="BE74" s="102" t="e">
        <f ca="1" t="shared" si="37"/>
        <v>#N/A</v>
      </c>
      <c r="BF74" s="102" t="e">
        <f ca="1" t="shared" si="37"/>
        <v>#N/A</v>
      </c>
      <c r="BG74" s="102" t="e">
        <f ca="1" t="shared" si="37"/>
        <v>#N/A</v>
      </c>
      <c r="BH74" s="102" t="e">
        <f ca="1" t="shared" si="37"/>
        <v>#N/A</v>
      </c>
    </row>
    <row r="75" spans="1:60" ht="22.5" customHeight="1">
      <c r="A75" s="34"/>
      <c r="B75" s="34"/>
      <c r="C75" s="116"/>
      <c r="D75" s="117">
        <f t="shared" si="38"/>
      </c>
      <c r="E75" s="1">
        <f t="shared" si="39"/>
      </c>
      <c r="F75" s="118">
        <f>IF(ISBLANK($A75),"",VLOOKUP(A75,#REF!,4,FALSE))</f>
      </c>
      <c r="G75" s="118">
        <f t="shared" si="40"/>
      </c>
      <c r="H75" s="118">
        <f>IF(ISBLANK($A75),"",VLOOKUP(A75,#REF!,6,FALSE))</f>
      </c>
      <c r="I75" s="118">
        <f t="shared" si="41"/>
      </c>
      <c r="J75" s="119">
        <f t="shared" si="42"/>
      </c>
      <c r="M75" s="113">
        <f t="shared" si="43"/>
      </c>
      <c r="N75" s="113" t="e">
        <f t="shared" si="36"/>
        <v>#N/A</v>
      </c>
      <c r="O75" s="113" t="e">
        <f t="shared" si="36"/>
        <v>#N/A</v>
      </c>
      <c r="P75" s="113" t="e">
        <f t="shared" si="36"/>
        <v>#N/A</v>
      </c>
      <c r="Q75" s="113" t="e">
        <f t="shared" si="36"/>
        <v>#N/A</v>
      </c>
      <c r="R75" s="113" t="e">
        <f t="shared" si="36"/>
        <v>#N/A</v>
      </c>
      <c r="S75" s="113" t="e">
        <f t="shared" si="36"/>
        <v>#N/A</v>
      </c>
      <c r="T75" s="113" t="e">
        <f t="shared" si="36"/>
        <v>#N/A</v>
      </c>
      <c r="U75" s="113" t="e">
        <f t="shared" si="36"/>
        <v>#N/A</v>
      </c>
      <c r="V75" s="20">
        <f t="shared" si="44"/>
        <v>0</v>
      </c>
      <c r="W75" s="113" t="e">
        <f t="shared" si="45"/>
        <v>#N/A</v>
      </c>
      <c r="X75" s="113" t="e">
        <f t="shared" si="45"/>
        <v>#N/A</v>
      </c>
      <c r="Y75" s="113" t="e">
        <f t="shared" si="45"/>
        <v>#N/A</v>
      </c>
      <c r="Z75" s="113" t="e">
        <f t="shared" si="45"/>
        <v>#N/A</v>
      </c>
      <c r="AA75" s="20" t="e">
        <f t="shared" si="46"/>
        <v>#N/A</v>
      </c>
      <c r="AB75" s="113" t="e">
        <f t="shared" si="47"/>
        <v>#N/A</v>
      </c>
      <c r="AC75" s="20" t="str">
        <f t="shared" si="48"/>
        <v>31.08.2024</v>
      </c>
      <c r="AD75" s="20">
        <f t="shared" si="49"/>
      </c>
      <c r="AE75" s="20">
        <f t="shared" si="50"/>
      </c>
      <c r="AO75" s="102"/>
      <c r="AP75" s="102"/>
      <c r="AQ75" s="102"/>
      <c r="AR75" s="102">
        <f t="shared" si="25"/>
        <v>60</v>
      </c>
      <c r="AS75" s="102" t="e">
        <f ca="1" t="shared" si="31"/>
        <v>#N/A</v>
      </c>
      <c r="AT75" s="104" t="e">
        <f t="shared" si="32"/>
        <v>#N/A</v>
      </c>
      <c r="AU75" s="105" t="e">
        <f t="shared" si="33"/>
        <v>#N/A</v>
      </c>
      <c r="AV75" s="102" t="e">
        <f ca="1" t="shared" si="37"/>
        <v>#N/A</v>
      </c>
      <c r="AW75" s="102" t="e">
        <f ca="1" t="shared" si="37"/>
        <v>#N/A</v>
      </c>
      <c r="AX75" s="102" t="e">
        <f ca="1" t="shared" si="37"/>
        <v>#N/A</v>
      </c>
      <c r="AY75" s="102" t="e">
        <f ca="1" t="shared" si="37"/>
        <v>#N/A</v>
      </c>
      <c r="AZ75" s="102" t="e">
        <f ca="1" t="shared" si="37"/>
        <v>#N/A</v>
      </c>
      <c r="BA75" s="102" t="e">
        <f ca="1" t="shared" si="37"/>
        <v>#N/A</v>
      </c>
      <c r="BB75" s="102" t="e">
        <f ca="1" t="shared" si="37"/>
        <v>#N/A</v>
      </c>
      <c r="BC75" s="102" t="e">
        <f ca="1" t="shared" si="37"/>
        <v>#N/A</v>
      </c>
      <c r="BD75" s="102" t="e">
        <f ca="1" t="shared" si="37"/>
        <v>#N/A</v>
      </c>
      <c r="BE75" s="102" t="e">
        <f ca="1" t="shared" si="37"/>
        <v>#N/A</v>
      </c>
      <c r="BF75" s="102" t="e">
        <f ca="1" t="shared" si="37"/>
        <v>#N/A</v>
      </c>
      <c r="BG75" s="102" t="e">
        <f ca="1" t="shared" si="37"/>
        <v>#N/A</v>
      </c>
      <c r="BH75" s="102" t="e">
        <f ca="1" t="shared" si="37"/>
        <v>#N/A</v>
      </c>
    </row>
    <row r="76" spans="1:60" ht="22.5" customHeight="1">
      <c r="A76" s="34"/>
      <c r="B76" s="34"/>
      <c r="C76" s="116"/>
      <c r="D76" s="117">
        <f t="shared" si="38"/>
      </c>
      <c r="E76" s="1">
        <f t="shared" si="39"/>
      </c>
      <c r="F76" s="118">
        <f>IF(ISBLANK($A76),"",VLOOKUP(A76,#REF!,4,FALSE))</f>
      </c>
      <c r="G76" s="118">
        <f t="shared" si="40"/>
      </c>
      <c r="H76" s="118">
        <f>IF(ISBLANK($A76),"",VLOOKUP(A76,#REF!,6,FALSE))</f>
      </c>
      <c r="I76" s="118">
        <f t="shared" si="41"/>
      </c>
      <c r="J76" s="119">
        <f t="shared" si="42"/>
      </c>
      <c r="M76" s="113">
        <f t="shared" si="43"/>
      </c>
      <c r="N76" s="113" t="e">
        <f t="shared" si="36"/>
        <v>#N/A</v>
      </c>
      <c r="O76" s="113" t="e">
        <f t="shared" si="36"/>
        <v>#N/A</v>
      </c>
      <c r="P76" s="113" t="e">
        <f t="shared" si="36"/>
        <v>#N/A</v>
      </c>
      <c r="Q76" s="113" t="e">
        <f t="shared" si="36"/>
        <v>#N/A</v>
      </c>
      <c r="R76" s="113" t="e">
        <f t="shared" si="36"/>
        <v>#N/A</v>
      </c>
      <c r="S76" s="113" t="e">
        <f t="shared" si="36"/>
        <v>#N/A</v>
      </c>
      <c r="T76" s="113" t="e">
        <f t="shared" si="36"/>
        <v>#N/A</v>
      </c>
      <c r="U76" s="113" t="e">
        <f t="shared" si="36"/>
        <v>#N/A</v>
      </c>
      <c r="V76" s="20">
        <f t="shared" si="44"/>
        <v>0</v>
      </c>
      <c r="W76" s="113" t="e">
        <f t="shared" si="45"/>
        <v>#N/A</v>
      </c>
      <c r="X76" s="113" t="e">
        <f t="shared" si="45"/>
        <v>#N/A</v>
      </c>
      <c r="Y76" s="113" t="e">
        <f t="shared" si="45"/>
        <v>#N/A</v>
      </c>
      <c r="Z76" s="113" t="e">
        <f t="shared" si="45"/>
        <v>#N/A</v>
      </c>
      <c r="AA76" s="20" t="e">
        <f t="shared" si="46"/>
        <v>#N/A</v>
      </c>
      <c r="AB76" s="113" t="e">
        <f t="shared" si="47"/>
        <v>#N/A</v>
      </c>
      <c r="AC76" s="20" t="str">
        <f t="shared" si="48"/>
        <v>31.08.2024</v>
      </c>
      <c r="AD76" s="20">
        <f t="shared" si="49"/>
      </c>
      <c r="AE76" s="20">
        <f t="shared" si="50"/>
      </c>
      <c r="AO76" s="102"/>
      <c r="AP76" s="102"/>
      <c r="AQ76" s="102"/>
      <c r="AR76" s="102">
        <f t="shared" si="25"/>
        <v>61</v>
      </c>
      <c r="AS76" s="102" t="e">
        <f ca="1" t="shared" si="31"/>
        <v>#N/A</v>
      </c>
      <c r="AT76" s="104" t="e">
        <f t="shared" si="32"/>
        <v>#N/A</v>
      </c>
      <c r="AU76" s="105" t="e">
        <f t="shared" si="33"/>
        <v>#N/A</v>
      </c>
      <c r="AV76" s="102" t="e">
        <f ca="1" t="shared" si="37"/>
        <v>#N/A</v>
      </c>
      <c r="AW76" s="102" t="e">
        <f ca="1" t="shared" si="37"/>
        <v>#N/A</v>
      </c>
      <c r="AX76" s="102" t="e">
        <f ca="1" t="shared" si="37"/>
        <v>#N/A</v>
      </c>
      <c r="AY76" s="102" t="e">
        <f ca="1" t="shared" si="37"/>
        <v>#N/A</v>
      </c>
      <c r="AZ76" s="102" t="e">
        <f ca="1" t="shared" si="37"/>
        <v>#N/A</v>
      </c>
      <c r="BA76" s="102" t="e">
        <f ca="1" t="shared" si="37"/>
        <v>#N/A</v>
      </c>
      <c r="BB76" s="102" t="e">
        <f ca="1" t="shared" si="37"/>
        <v>#N/A</v>
      </c>
      <c r="BC76" s="102" t="e">
        <f ca="1" t="shared" si="37"/>
        <v>#N/A</v>
      </c>
      <c r="BD76" s="102" t="e">
        <f ca="1" t="shared" si="37"/>
        <v>#N/A</v>
      </c>
      <c r="BE76" s="102" t="e">
        <f ca="1" t="shared" si="37"/>
        <v>#N/A</v>
      </c>
      <c r="BF76" s="102" t="e">
        <f ca="1" t="shared" si="37"/>
        <v>#N/A</v>
      </c>
      <c r="BG76" s="102" t="e">
        <f ca="1" t="shared" si="37"/>
        <v>#N/A</v>
      </c>
      <c r="BH76" s="102" t="e">
        <f ca="1" t="shared" si="37"/>
        <v>#N/A</v>
      </c>
    </row>
    <row r="77" spans="1:60" ht="22.5" customHeight="1">
      <c r="A77" s="34"/>
      <c r="B77" s="34"/>
      <c r="C77" s="116"/>
      <c r="D77" s="117">
        <f t="shared" si="38"/>
      </c>
      <c r="E77" s="1">
        <f t="shared" si="39"/>
      </c>
      <c r="F77" s="118">
        <f>IF(ISBLANK($A77),"",VLOOKUP(A77,#REF!,4,FALSE))</f>
      </c>
      <c r="G77" s="118">
        <f t="shared" si="40"/>
      </c>
      <c r="H77" s="118">
        <f>IF(ISBLANK($A77),"",VLOOKUP(A77,#REF!,6,FALSE))</f>
      </c>
      <c r="I77" s="118">
        <f t="shared" si="41"/>
      </c>
      <c r="J77" s="119">
        <f t="shared" si="42"/>
      </c>
      <c r="M77" s="113">
        <f t="shared" si="43"/>
      </c>
      <c r="N77" s="113" t="e">
        <f t="shared" si="36"/>
        <v>#N/A</v>
      </c>
      <c r="O77" s="113" t="e">
        <f t="shared" si="36"/>
        <v>#N/A</v>
      </c>
      <c r="P77" s="113" t="e">
        <f t="shared" si="36"/>
        <v>#N/A</v>
      </c>
      <c r="Q77" s="113" t="e">
        <f t="shared" si="36"/>
        <v>#N/A</v>
      </c>
      <c r="R77" s="113" t="e">
        <f t="shared" si="36"/>
        <v>#N/A</v>
      </c>
      <c r="S77" s="113" t="e">
        <f t="shared" si="36"/>
        <v>#N/A</v>
      </c>
      <c r="T77" s="113" t="e">
        <f t="shared" si="36"/>
        <v>#N/A</v>
      </c>
      <c r="U77" s="113" t="e">
        <f t="shared" si="36"/>
        <v>#N/A</v>
      </c>
      <c r="V77" s="20">
        <f t="shared" si="44"/>
        <v>0</v>
      </c>
      <c r="W77" s="113" t="e">
        <f t="shared" si="45"/>
        <v>#N/A</v>
      </c>
      <c r="X77" s="113" t="e">
        <f t="shared" si="45"/>
        <v>#N/A</v>
      </c>
      <c r="Y77" s="113" t="e">
        <f t="shared" si="45"/>
        <v>#N/A</v>
      </c>
      <c r="Z77" s="113" t="e">
        <f t="shared" si="45"/>
        <v>#N/A</v>
      </c>
      <c r="AA77" s="20" t="e">
        <f t="shared" si="46"/>
        <v>#N/A</v>
      </c>
      <c r="AB77" s="113" t="e">
        <f t="shared" si="47"/>
        <v>#N/A</v>
      </c>
      <c r="AC77" s="20" t="str">
        <f t="shared" si="48"/>
        <v>31.08.2024</v>
      </c>
      <c r="AD77" s="20">
        <f t="shared" si="49"/>
      </c>
      <c r="AE77" s="20">
        <f t="shared" si="50"/>
      </c>
      <c r="AO77" s="102"/>
      <c r="AP77" s="102"/>
      <c r="AQ77" s="102"/>
      <c r="AR77" s="102">
        <f t="shared" si="25"/>
        <v>62</v>
      </c>
      <c r="AS77" s="102" t="e">
        <f ca="1" t="shared" si="31"/>
        <v>#N/A</v>
      </c>
      <c r="AT77" s="104" t="e">
        <f t="shared" si="32"/>
        <v>#N/A</v>
      </c>
      <c r="AU77" s="105" t="e">
        <f t="shared" si="33"/>
        <v>#N/A</v>
      </c>
      <c r="AV77" s="102" t="e">
        <f ca="1" t="shared" si="37"/>
        <v>#N/A</v>
      </c>
      <c r="AW77" s="102" t="e">
        <f ca="1" t="shared" si="37"/>
        <v>#N/A</v>
      </c>
      <c r="AX77" s="102" t="e">
        <f ca="1" t="shared" si="37"/>
        <v>#N/A</v>
      </c>
      <c r="AY77" s="102" t="e">
        <f ca="1" t="shared" si="37"/>
        <v>#N/A</v>
      </c>
      <c r="AZ77" s="102" t="e">
        <f ca="1" t="shared" si="37"/>
        <v>#N/A</v>
      </c>
      <c r="BA77" s="102" t="e">
        <f ca="1" t="shared" si="37"/>
        <v>#N/A</v>
      </c>
      <c r="BB77" s="102" t="e">
        <f ca="1" t="shared" si="37"/>
        <v>#N/A</v>
      </c>
      <c r="BC77" s="102" t="e">
        <f ca="1" t="shared" si="37"/>
        <v>#N/A</v>
      </c>
      <c r="BD77" s="102" t="e">
        <f ca="1" t="shared" si="37"/>
        <v>#N/A</v>
      </c>
      <c r="BE77" s="102" t="e">
        <f ca="1" t="shared" si="37"/>
        <v>#N/A</v>
      </c>
      <c r="BF77" s="102" t="e">
        <f ca="1" t="shared" si="37"/>
        <v>#N/A</v>
      </c>
      <c r="BG77" s="102" t="e">
        <f ca="1" t="shared" si="37"/>
        <v>#N/A</v>
      </c>
      <c r="BH77" s="102" t="e">
        <f ca="1" t="shared" si="37"/>
        <v>#N/A</v>
      </c>
    </row>
    <row r="78" spans="1:60" ht="22.5" customHeight="1">
      <c r="A78" s="34"/>
      <c r="B78" s="34"/>
      <c r="C78" s="116"/>
      <c r="D78" s="117">
        <f t="shared" si="38"/>
      </c>
      <c r="E78" s="1">
        <f t="shared" si="39"/>
      </c>
      <c r="F78" s="118">
        <f>IF(ISBLANK($A78),"",VLOOKUP(A78,#REF!,4,FALSE))</f>
      </c>
      <c r="G78" s="118">
        <f t="shared" si="40"/>
      </c>
      <c r="H78" s="118">
        <f>IF(ISBLANK($A78),"",VLOOKUP(A78,#REF!,6,FALSE))</f>
      </c>
      <c r="I78" s="118">
        <f t="shared" si="41"/>
      </c>
      <c r="J78" s="119">
        <f t="shared" si="42"/>
      </c>
      <c r="M78" s="113">
        <f t="shared" si="43"/>
      </c>
      <c r="N78" s="113" t="e">
        <f t="shared" si="36"/>
        <v>#N/A</v>
      </c>
      <c r="O78" s="113" t="e">
        <f t="shared" si="36"/>
        <v>#N/A</v>
      </c>
      <c r="P78" s="113" t="e">
        <f t="shared" si="36"/>
        <v>#N/A</v>
      </c>
      <c r="Q78" s="113" t="e">
        <f t="shared" si="36"/>
        <v>#N/A</v>
      </c>
      <c r="R78" s="113" t="e">
        <f t="shared" si="36"/>
        <v>#N/A</v>
      </c>
      <c r="S78" s="113" t="e">
        <f t="shared" si="36"/>
        <v>#N/A</v>
      </c>
      <c r="T78" s="113" t="e">
        <f t="shared" si="36"/>
        <v>#N/A</v>
      </c>
      <c r="U78" s="113" t="e">
        <f t="shared" si="36"/>
        <v>#N/A</v>
      </c>
      <c r="V78" s="20">
        <f t="shared" si="44"/>
        <v>0</v>
      </c>
      <c r="W78" s="113" t="e">
        <f t="shared" si="45"/>
        <v>#N/A</v>
      </c>
      <c r="X78" s="113" t="e">
        <f t="shared" si="45"/>
        <v>#N/A</v>
      </c>
      <c r="Y78" s="113" t="e">
        <f t="shared" si="45"/>
        <v>#N/A</v>
      </c>
      <c r="Z78" s="113" t="e">
        <f t="shared" si="45"/>
        <v>#N/A</v>
      </c>
      <c r="AA78" s="20" t="e">
        <f t="shared" si="46"/>
        <v>#N/A</v>
      </c>
      <c r="AB78" s="113" t="e">
        <f t="shared" si="47"/>
        <v>#N/A</v>
      </c>
      <c r="AC78" s="20" t="str">
        <f t="shared" si="48"/>
        <v>31.08.2024</v>
      </c>
      <c r="AD78" s="20">
        <f t="shared" si="49"/>
      </c>
      <c r="AE78" s="20">
        <f t="shared" si="50"/>
      </c>
      <c r="AO78" s="102"/>
      <c r="AP78" s="102"/>
      <c r="AQ78" s="102"/>
      <c r="AR78" s="102">
        <f t="shared" si="25"/>
        <v>63</v>
      </c>
      <c r="AS78" s="102" t="e">
        <f ca="1" t="shared" si="31"/>
        <v>#N/A</v>
      </c>
      <c r="AT78" s="104" t="e">
        <f t="shared" si="32"/>
        <v>#N/A</v>
      </c>
      <c r="AU78" s="105" t="e">
        <f t="shared" si="33"/>
        <v>#N/A</v>
      </c>
      <c r="AV78" s="102" t="e">
        <f ca="1" t="shared" si="37"/>
        <v>#N/A</v>
      </c>
      <c r="AW78" s="102" t="e">
        <f ca="1" t="shared" si="37"/>
        <v>#N/A</v>
      </c>
      <c r="AX78" s="102" t="e">
        <f ca="1" t="shared" si="37"/>
        <v>#N/A</v>
      </c>
      <c r="AY78" s="102" t="e">
        <f ca="1" t="shared" si="37"/>
        <v>#N/A</v>
      </c>
      <c r="AZ78" s="102" t="e">
        <f ca="1" t="shared" si="37"/>
        <v>#N/A</v>
      </c>
      <c r="BA78" s="102" t="e">
        <f ca="1" t="shared" si="37"/>
        <v>#N/A</v>
      </c>
      <c r="BB78" s="102" t="e">
        <f ca="1" t="shared" si="37"/>
        <v>#N/A</v>
      </c>
      <c r="BC78" s="102" t="e">
        <f ca="1" t="shared" si="37"/>
        <v>#N/A</v>
      </c>
      <c r="BD78" s="102" t="e">
        <f ca="1" t="shared" si="37"/>
        <v>#N/A</v>
      </c>
      <c r="BE78" s="102" t="e">
        <f ca="1" t="shared" si="37"/>
        <v>#N/A</v>
      </c>
      <c r="BF78" s="102" t="e">
        <f ca="1" t="shared" si="37"/>
        <v>#N/A</v>
      </c>
      <c r="BG78" s="102" t="e">
        <f ca="1" t="shared" si="37"/>
        <v>#N/A</v>
      </c>
      <c r="BH78" s="102" t="e">
        <f ca="1" t="shared" si="37"/>
        <v>#N/A</v>
      </c>
    </row>
    <row r="79" spans="1:60" ht="22.5" customHeight="1">
      <c r="A79" s="34"/>
      <c r="B79" s="34"/>
      <c r="C79" s="116"/>
      <c r="D79" s="117">
        <f t="shared" si="38"/>
      </c>
      <c r="E79" s="1">
        <f t="shared" si="39"/>
      </c>
      <c r="F79" s="118">
        <f>IF(ISBLANK($A79),"",VLOOKUP(A79,#REF!,4,FALSE))</f>
      </c>
      <c r="G79" s="118">
        <f t="shared" si="40"/>
      </c>
      <c r="H79" s="118">
        <f>IF(ISBLANK($A79),"",VLOOKUP(A79,#REF!,6,FALSE))</f>
      </c>
      <c r="I79" s="118">
        <f t="shared" si="41"/>
      </c>
      <c r="J79" s="119">
        <f t="shared" si="42"/>
      </c>
      <c r="M79" s="113">
        <f t="shared" si="43"/>
      </c>
      <c r="N79" s="113" t="e">
        <f t="shared" si="36"/>
        <v>#N/A</v>
      </c>
      <c r="O79" s="113" t="e">
        <f t="shared" si="36"/>
        <v>#N/A</v>
      </c>
      <c r="P79" s="113" t="e">
        <f t="shared" si="36"/>
        <v>#N/A</v>
      </c>
      <c r="Q79" s="113" t="e">
        <f t="shared" si="36"/>
        <v>#N/A</v>
      </c>
      <c r="R79" s="113" t="e">
        <f t="shared" si="36"/>
        <v>#N/A</v>
      </c>
      <c r="S79" s="113" t="e">
        <f t="shared" si="36"/>
        <v>#N/A</v>
      </c>
      <c r="T79" s="113" t="e">
        <f t="shared" si="36"/>
        <v>#N/A</v>
      </c>
      <c r="U79" s="113" t="e">
        <f t="shared" si="36"/>
        <v>#N/A</v>
      </c>
      <c r="V79" s="20">
        <f t="shared" si="44"/>
        <v>0</v>
      </c>
      <c r="W79" s="113" t="e">
        <f t="shared" si="45"/>
        <v>#N/A</v>
      </c>
      <c r="X79" s="113" t="e">
        <f t="shared" si="45"/>
        <v>#N/A</v>
      </c>
      <c r="Y79" s="113" t="e">
        <f t="shared" si="45"/>
        <v>#N/A</v>
      </c>
      <c r="Z79" s="113" t="e">
        <f t="shared" si="45"/>
        <v>#N/A</v>
      </c>
      <c r="AA79" s="20" t="e">
        <f t="shared" si="46"/>
        <v>#N/A</v>
      </c>
      <c r="AB79" s="113" t="e">
        <f t="shared" si="47"/>
        <v>#N/A</v>
      </c>
      <c r="AC79" s="20" t="str">
        <f t="shared" si="48"/>
        <v>31.08.2024</v>
      </c>
      <c r="AD79" s="20">
        <f t="shared" si="49"/>
      </c>
      <c r="AE79" s="20">
        <f t="shared" si="50"/>
      </c>
      <c r="AO79" s="102"/>
      <c r="AP79" s="102"/>
      <c r="AQ79" s="102"/>
      <c r="AR79" s="102">
        <f t="shared" si="25"/>
        <v>64</v>
      </c>
      <c r="AS79" s="102" t="e">
        <f ca="1" t="shared" si="31"/>
        <v>#N/A</v>
      </c>
      <c r="AT79" s="104" t="e">
        <f t="shared" si="32"/>
        <v>#N/A</v>
      </c>
      <c r="AU79" s="105" t="e">
        <f t="shared" si="33"/>
        <v>#N/A</v>
      </c>
      <c r="AV79" s="102" t="e">
        <f ca="1" t="shared" si="37"/>
        <v>#N/A</v>
      </c>
      <c r="AW79" s="102" t="e">
        <f ca="1" t="shared" si="37"/>
        <v>#N/A</v>
      </c>
      <c r="AX79" s="102" t="e">
        <f ca="1" t="shared" si="37"/>
        <v>#N/A</v>
      </c>
      <c r="AY79" s="102" t="e">
        <f ca="1" t="shared" si="37"/>
        <v>#N/A</v>
      </c>
      <c r="AZ79" s="102" t="e">
        <f ca="1" t="shared" si="37"/>
        <v>#N/A</v>
      </c>
      <c r="BA79" s="102" t="e">
        <f ca="1" t="shared" si="37"/>
        <v>#N/A</v>
      </c>
      <c r="BB79" s="102" t="e">
        <f ca="1" t="shared" si="37"/>
        <v>#N/A</v>
      </c>
      <c r="BC79" s="102" t="e">
        <f ca="1" t="shared" si="37"/>
        <v>#N/A</v>
      </c>
      <c r="BD79" s="102" t="e">
        <f ca="1" t="shared" si="37"/>
        <v>#N/A</v>
      </c>
      <c r="BE79" s="102" t="e">
        <f ca="1" t="shared" si="37"/>
        <v>#N/A</v>
      </c>
      <c r="BF79" s="102" t="e">
        <f ca="1" t="shared" si="37"/>
        <v>#N/A</v>
      </c>
      <c r="BG79" s="102" t="e">
        <f ca="1" t="shared" si="37"/>
        <v>#N/A</v>
      </c>
      <c r="BH79" s="102" t="e">
        <f ca="1" t="shared" si="37"/>
        <v>#N/A</v>
      </c>
    </row>
    <row r="80" spans="1:60" ht="22.5" customHeight="1">
      <c r="A80" s="34"/>
      <c r="B80" s="34"/>
      <c r="C80" s="116"/>
      <c r="D80" s="117">
        <f t="shared" si="38"/>
      </c>
      <c r="E80" s="1">
        <f t="shared" si="39"/>
      </c>
      <c r="F80" s="118">
        <f>IF(ISBLANK($A80),"",VLOOKUP(A80,#REF!,4,FALSE))</f>
      </c>
      <c r="G80" s="118">
        <f t="shared" si="40"/>
      </c>
      <c r="H80" s="118">
        <f>IF(ISBLANK($A80),"",VLOOKUP(A80,#REF!,6,FALSE))</f>
      </c>
      <c r="I80" s="118">
        <f t="shared" si="41"/>
      </c>
      <c r="J80" s="119">
        <f t="shared" si="42"/>
      </c>
      <c r="M80" s="113">
        <f t="shared" si="43"/>
      </c>
      <c r="N80" s="113" t="e">
        <f t="shared" si="36"/>
        <v>#N/A</v>
      </c>
      <c r="O80" s="113" t="e">
        <f t="shared" si="36"/>
        <v>#N/A</v>
      </c>
      <c r="P80" s="113" t="e">
        <f t="shared" si="36"/>
        <v>#N/A</v>
      </c>
      <c r="Q80" s="113" t="e">
        <f t="shared" si="36"/>
        <v>#N/A</v>
      </c>
      <c r="R80" s="113" t="e">
        <f t="shared" si="36"/>
        <v>#N/A</v>
      </c>
      <c r="S80" s="113" t="e">
        <f t="shared" si="36"/>
        <v>#N/A</v>
      </c>
      <c r="T80" s="113" t="e">
        <f t="shared" si="36"/>
        <v>#N/A</v>
      </c>
      <c r="U80" s="113" t="e">
        <f t="shared" si="36"/>
        <v>#N/A</v>
      </c>
      <c r="V80" s="20">
        <f t="shared" si="44"/>
        <v>0</v>
      </c>
      <c r="W80" s="113" t="e">
        <f t="shared" si="45"/>
        <v>#N/A</v>
      </c>
      <c r="X80" s="113" t="e">
        <f t="shared" si="45"/>
        <v>#N/A</v>
      </c>
      <c r="Y80" s="113" t="e">
        <f t="shared" si="45"/>
        <v>#N/A</v>
      </c>
      <c r="Z80" s="113" t="e">
        <f t="shared" si="45"/>
        <v>#N/A</v>
      </c>
      <c r="AA80" s="20" t="e">
        <f t="shared" si="46"/>
        <v>#N/A</v>
      </c>
      <c r="AB80" s="113" t="e">
        <f t="shared" si="47"/>
        <v>#N/A</v>
      </c>
      <c r="AC80" s="20" t="str">
        <f t="shared" si="48"/>
        <v>31.08.2024</v>
      </c>
      <c r="AD80" s="20">
        <f t="shared" si="49"/>
      </c>
      <c r="AE80" s="20">
        <f t="shared" si="50"/>
      </c>
      <c r="AO80" s="102"/>
      <c r="AP80" s="102"/>
      <c r="AQ80" s="102"/>
      <c r="AR80" s="102">
        <f t="shared" si="25"/>
        <v>65</v>
      </c>
      <c r="AS80" s="102" t="e">
        <f ca="1" t="shared" si="31"/>
        <v>#N/A</v>
      </c>
      <c r="AT80" s="104" t="e">
        <f t="shared" si="32"/>
        <v>#N/A</v>
      </c>
      <c r="AU80" s="105" t="e">
        <f t="shared" si="33"/>
        <v>#N/A</v>
      </c>
      <c r="AV80" s="102" t="e">
        <f ca="1" t="shared" si="37"/>
        <v>#N/A</v>
      </c>
      <c r="AW80" s="102" t="e">
        <f ca="1" t="shared" si="37"/>
        <v>#N/A</v>
      </c>
      <c r="AX80" s="102" t="e">
        <f ca="1" t="shared" si="37"/>
        <v>#N/A</v>
      </c>
      <c r="AY80" s="102" t="e">
        <f ca="1" t="shared" si="37"/>
        <v>#N/A</v>
      </c>
      <c r="AZ80" s="102" t="e">
        <f ca="1" t="shared" si="37"/>
        <v>#N/A</v>
      </c>
      <c r="BA80" s="102" t="e">
        <f ca="1" t="shared" si="37"/>
        <v>#N/A</v>
      </c>
      <c r="BB80" s="102" t="e">
        <f ca="1" t="shared" si="37"/>
        <v>#N/A</v>
      </c>
      <c r="BC80" s="102" t="e">
        <f ca="1" t="shared" si="37"/>
        <v>#N/A</v>
      </c>
      <c r="BD80" s="102" t="e">
        <f ca="1" t="shared" si="37"/>
        <v>#N/A</v>
      </c>
      <c r="BE80" s="102" t="e">
        <f ca="1" t="shared" si="37"/>
        <v>#N/A</v>
      </c>
      <c r="BF80" s="102" t="e">
        <f ca="1" t="shared" si="37"/>
        <v>#N/A</v>
      </c>
      <c r="BG80" s="102" t="e">
        <f ca="1" t="shared" si="37"/>
        <v>#N/A</v>
      </c>
      <c r="BH80" s="102" t="e">
        <f ca="1" t="shared" si="37"/>
        <v>#N/A</v>
      </c>
    </row>
    <row r="81" spans="1:60" ht="22.5" customHeight="1">
      <c r="A81" s="34"/>
      <c r="B81" s="34"/>
      <c r="C81" s="116"/>
      <c r="D81" s="117">
        <f t="shared" si="38"/>
      </c>
      <c r="E81" s="1">
        <f t="shared" si="39"/>
      </c>
      <c r="F81" s="118">
        <f>IF(ISBLANK($A81),"",VLOOKUP(A81,#REF!,4,FALSE))</f>
      </c>
      <c r="G81" s="118">
        <f t="shared" si="40"/>
      </c>
      <c r="H81" s="118">
        <f>IF(ISBLANK($A81),"",VLOOKUP(A81,#REF!,6,FALSE))</f>
      </c>
      <c r="I81" s="118">
        <f t="shared" si="41"/>
      </c>
      <c r="J81" s="119">
        <f t="shared" si="42"/>
      </c>
      <c r="M81" s="113">
        <f t="shared" si="43"/>
      </c>
      <c r="N81" s="113" t="e">
        <f t="shared" si="36"/>
        <v>#N/A</v>
      </c>
      <c r="O81" s="113" t="e">
        <f t="shared" si="36"/>
        <v>#N/A</v>
      </c>
      <c r="P81" s="113" t="e">
        <f t="shared" si="36"/>
        <v>#N/A</v>
      </c>
      <c r="Q81" s="113" t="e">
        <f t="shared" si="36"/>
        <v>#N/A</v>
      </c>
      <c r="R81" s="113" t="e">
        <f t="shared" si="36"/>
        <v>#N/A</v>
      </c>
      <c r="S81" s="113" t="e">
        <f t="shared" si="36"/>
        <v>#N/A</v>
      </c>
      <c r="T81" s="113" t="e">
        <f t="shared" si="36"/>
        <v>#N/A</v>
      </c>
      <c r="U81" s="113" t="e">
        <f t="shared" si="36"/>
        <v>#N/A</v>
      </c>
      <c r="V81" s="20">
        <f t="shared" si="44"/>
        <v>0</v>
      </c>
      <c r="W81" s="113" t="e">
        <f t="shared" si="45"/>
        <v>#N/A</v>
      </c>
      <c r="X81" s="113" t="e">
        <f t="shared" si="45"/>
        <v>#N/A</v>
      </c>
      <c r="Y81" s="113" t="e">
        <f t="shared" si="45"/>
        <v>#N/A</v>
      </c>
      <c r="Z81" s="113" t="e">
        <f t="shared" si="45"/>
        <v>#N/A</v>
      </c>
      <c r="AA81" s="20" t="e">
        <f t="shared" si="46"/>
        <v>#N/A</v>
      </c>
      <c r="AB81" s="113" t="e">
        <f t="shared" si="47"/>
        <v>#N/A</v>
      </c>
      <c r="AC81" s="20" t="str">
        <f t="shared" si="48"/>
        <v>31.08.2024</v>
      </c>
      <c r="AD81" s="20">
        <f t="shared" si="49"/>
      </c>
      <c r="AE81" s="20">
        <f t="shared" si="50"/>
      </c>
      <c r="AO81" s="102"/>
      <c r="AP81" s="102"/>
      <c r="AQ81" s="102"/>
      <c r="AR81" s="102">
        <f t="shared" si="25"/>
        <v>66</v>
      </c>
      <c r="AS81" s="102" t="e">
        <f ca="1" t="shared" si="31"/>
        <v>#N/A</v>
      </c>
      <c r="AT81" s="104" t="e">
        <f t="shared" si="32"/>
        <v>#N/A</v>
      </c>
      <c r="AU81" s="105" t="e">
        <f t="shared" si="33"/>
        <v>#N/A</v>
      </c>
      <c r="AV81" s="102" t="e">
        <f ca="1" t="shared" si="37"/>
        <v>#N/A</v>
      </c>
      <c r="AW81" s="102" t="e">
        <f ca="1" t="shared" si="37"/>
        <v>#N/A</v>
      </c>
      <c r="AX81" s="102" t="e">
        <f ca="1" t="shared" si="37"/>
        <v>#N/A</v>
      </c>
      <c r="AY81" s="102" t="e">
        <f ca="1" t="shared" si="37"/>
        <v>#N/A</v>
      </c>
      <c r="AZ81" s="102" t="e">
        <f ca="1" t="shared" si="37"/>
        <v>#N/A</v>
      </c>
      <c r="BA81" s="102" t="e">
        <f ca="1" t="shared" si="37"/>
        <v>#N/A</v>
      </c>
      <c r="BB81" s="102" t="e">
        <f ca="1" t="shared" si="37"/>
        <v>#N/A</v>
      </c>
      <c r="BC81" s="102" t="e">
        <f ca="1" t="shared" si="37"/>
        <v>#N/A</v>
      </c>
      <c r="BD81" s="102" t="e">
        <f ca="1" t="shared" si="37"/>
        <v>#N/A</v>
      </c>
      <c r="BE81" s="102" t="e">
        <f ca="1" t="shared" si="37"/>
        <v>#N/A</v>
      </c>
      <c r="BF81" s="102" t="e">
        <f ca="1" t="shared" si="37"/>
        <v>#N/A</v>
      </c>
      <c r="BG81" s="102" t="e">
        <f ca="1" t="shared" si="37"/>
        <v>#N/A</v>
      </c>
      <c r="BH81" s="102" t="e">
        <f ca="1" t="shared" si="37"/>
        <v>#N/A</v>
      </c>
    </row>
    <row r="82" spans="1:60" ht="22.5" customHeight="1">
      <c r="A82" s="34"/>
      <c r="B82" s="34"/>
      <c r="C82" s="116"/>
      <c r="D82" s="117">
        <f t="shared" si="38"/>
      </c>
      <c r="E82" s="1">
        <f t="shared" si="39"/>
      </c>
      <c r="F82" s="118">
        <f>IF(ISBLANK($A82),"",VLOOKUP(A82,#REF!,4,FALSE))</f>
      </c>
      <c r="G82" s="118">
        <f t="shared" si="40"/>
      </c>
      <c r="H82" s="118">
        <f>IF(ISBLANK($A82),"",VLOOKUP(A82,#REF!,6,FALSE))</f>
      </c>
      <c r="I82" s="118">
        <f t="shared" si="41"/>
      </c>
      <c r="J82" s="119">
        <f t="shared" si="42"/>
      </c>
      <c r="M82" s="113">
        <f t="shared" si="43"/>
      </c>
      <c r="N82" s="113" t="e">
        <f t="shared" si="36"/>
        <v>#N/A</v>
      </c>
      <c r="O82" s="113" t="e">
        <f t="shared" si="36"/>
        <v>#N/A</v>
      </c>
      <c r="P82" s="113" t="e">
        <f t="shared" si="36"/>
        <v>#N/A</v>
      </c>
      <c r="Q82" s="113" t="e">
        <f t="shared" si="36"/>
        <v>#N/A</v>
      </c>
      <c r="R82" s="113" t="e">
        <f t="shared" si="36"/>
        <v>#N/A</v>
      </c>
      <c r="S82" s="113" t="e">
        <f t="shared" si="36"/>
        <v>#N/A</v>
      </c>
      <c r="T82" s="113" t="e">
        <f t="shared" si="36"/>
        <v>#N/A</v>
      </c>
      <c r="U82" s="113" t="e">
        <f t="shared" si="36"/>
        <v>#N/A</v>
      </c>
      <c r="V82" s="20">
        <f t="shared" si="44"/>
        <v>0</v>
      </c>
      <c r="W82" s="113" t="e">
        <f t="shared" si="45"/>
        <v>#N/A</v>
      </c>
      <c r="X82" s="113" t="e">
        <f t="shared" si="45"/>
        <v>#N/A</v>
      </c>
      <c r="Y82" s="113" t="e">
        <f t="shared" si="45"/>
        <v>#N/A</v>
      </c>
      <c r="Z82" s="113" t="e">
        <f t="shared" si="45"/>
        <v>#N/A</v>
      </c>
      <c r="AA82" s="20" t="e">
        <f t="shared" si="46"/>
        <v>#N/A</v>
      </c>
      <c r="AB82" s="113" t="e">
        <f t="shared" si="47"/>
        <v>#N/A</v>
      </c>
      <c r="AC82" s="20" t="str">
        <f t="shared" si="48"/>
        <v>31.08.2024</v>
      </c>
      <c r="AD82" s="20">
        <f t="shared" si="49"/>
      </c>
      <c r="AE82" s="20">
        <f t="shared" si="50"/>
      </c>
      <c r="AO82" s="102"/>
      <c r="AP82" s="102"/>
      <c r="AQ82" s="102"/>
      <c r="AR82" s="102">
        <f t="shared" si="25"/>
        <v>67</v>
      </c>
      <c r="AS82" s="102" t="e">
        <f ca="1" t="shared" si="31"/>
        <v>#N/A</v>
      </c>
      <c r="AT82" s="104" t="e">
        <f t="shared" si="32"/>
        <v>#N/A</v>
      </c>
      <c r="AU82" s="105" t="e">
        <f t="shared" si="33"/>
        <v>#N/A</v>
      </c>
      <c r="AV82" s="102" t="e">
        <f ca="1" t="shared" si="37"/>
        <v>#N/A</v>
      </c>
      <c r="AW82" s="102" t="e">
        <f ca="1" t="shared" si="37"/>
        <v>#N/A</v>
      </c>
      <c r="AX82" s="102" t="e">
        <f ca="1" t="shared" si="37"/>
        <v>#N/A</v>
      </c>
      <c r="AY82" s="102" t="e">
        <f ca="1" t="shared" si="37"/>
        <v>#N/A</v>
      </c>
      <c r="AZ82" s="102" t="e">
        <f ca="1" t="shared" si="37"/>
        <v>#N/A</v>
      </c>
      <c r="BA82" s="102" t="e">
        <f ca="1" t="shared" si="37"/>
        <v>#N/A</v>
      </c>
      <c r="BB82" s="102" t="e">
        <f ca="1" t="shared" si="37"/>
        <v>#N/A</v>
      </c>
      <c r="BC82" s="102" t="e">
        <f ca="1" t="shared" si="37"/>
        <v>#N/A</v>
      </c>
      <c r="BD82" s="102" t="e">
        <f ca="1" t="shared" si="37"/>
        <v>#N/A</v>
      </c>
      <c r="BE82" s="102" t="e">
        <f ca="1" t="shared" si="37"/>
        <v>#N/A</v>
      </c>
      <c r="BF82" s="102" t="e">
        <f ca="1" t="shared" si="37"/>
        <v>#N/A</v>
      </c>
      <c r="BG82" s="102" t="e">
        <f ca="1" t="shared" si="37"/>
        <v>#N/A</v>
      </c>
      <c r="BH82" s="102" t="e">
        <f ca="1" t="shared" si="37"/>
        <v>#N/A</v>
      </c>
    </row>
    <row r="83" spans="1:60" ht="22.5" customHeight="1">
      <c r="A83" s="34"/>
      <c r="B83" s="34"/>
      <c r="C83" s="116"/>
      <c r="D83" s="117">
        <f t="shared" si="38"/>
      </c>
      <c r="E83" s="1">
        <f t="shared" si="39"/>
      </c>
      <c r="F83" s="118">
        <f>IF(ISBLANK($A83),"",VLOOKUP(A83,#REF!,4,FALSE))</f>
      </c>
      <c r="G83" s="118">
        <f t="shared" si="40"/>
      </c>
      <c r="H83" s="118">
        <f>IF(ISBLANK($A83),"",VLOOKUP(A83,#REF!,6,FALSE))</f>
      </c>
      <c r="I83" s="118">
        <f t="shared" si="41"/>
      </c>
      <c r="J83" s="119">
        <f t="shared" si="42"/>
      </c>
      <c r="M83" s="113">
        <f t="shared" si="43"/>
      </c>
      <c r="N83" s="113" t="e">
        <f t="shared" si="36"/>
        <v>#N/A</v>
      </c>
      <c r="O83" s="113" t="e">
        <f t="shared" si="36"/>
        <v>#N/A</v>
      </c>
      <c r="P83" s="113" t="e">
        <f t="shared" si="36"/>
        <v>#N/A</v>
      </c>
      <c r="Q83" s="113" t="e">
        <f t="shared" si="36"/>
        <v>#N/A</v>
      </c>
      <c r="R83" s="113" t="e">
        <f t="shared" si="36"/>
        <v>#N/A</v>
      </c>
      <c r="S83" s="113" t="e">
        <f t="shared" si="36"/>
        <v>#N/A</v>
      </c>
      <c r="T83" s="113" t="e">
        <f t="shared" si="36"/>
        <v>#N/A</v>
      </c>
      <c r="U83" s="113" t="e">
        <f t="shared" si="36"/>
        <v>#N/A</v>
      </c>
      <c r="V83" s="20">
        <f t="shared" si="44"/>
        <v>0</v>
      </c>
      <c r="W83" s="113" t="e">
        <f t="shared" si="45"/>
        <v>#N/A</v>
      </c>
      <c r="X83" s="113" t="e">
        <f t="shared" si="45"/>
        <v>#N/A</v>
      </c>
      <c r="Y83" s="113" t="e">
        <f t="shared" si="45"/>
        <v>#N/A</v>
      </c>
      <c r="Z83" s="113" t="e">
        <f t="shared" si="45"/>
        <v>#N/A</v>
      </c>
      <c r="AA83" s="20" t="e">
        <f t="shared" si="46"/>
        <v>#N/A</v>
      </c>
      <c r="AB83" s="113" t="e">
        <f t="shared" si="47"/>
        <v>#N/A</v>
      </c>
      <c r="AC83" s="20" t="str">
        <f t="shared" si="48"/>
        <v>31.08.2024</v>
      </c>
      <c r="AD83" s="20">
        <f t="shared" si="49"/>
      </c>
      <c r="AE83" s="20">
        <f t="shared" si="50"/>
      </c>
      <c r="AO83" s="102"/>
      <c r="AP83" s="102"/>
      <c r="AQ83" s="102"/>
      <c r="AR83" s="102">
        <f t="shared" si="25"/>
        <v>68</v>
      </c>
      <c r="AS83" s="102" t="e">
        <f ca="1" t="shared" si="51" ref="AS83:AS114">INDIRECT($AR$18&amp;AS$17&amp;$AR83)</f>
        <v>#N/A</v>
      </c>
      <c r="AT83" s="104" t="e">
        <f aca="true" t="shared" si="52" ref="AT83:AT114">IF(AV83="0310",BA83,"van "&amp;BA83&amp;" naar "&amp;BF83)</f>
        <v>#N/A</v>
      </c>
      <c r="AU83" s="105" t="e">
        <f aca="true" t="shared" si="53" ref="AU83:AU114">AS83&amp;AT83</f>
        <v>#N/A</v>
      </c>
      <c r="AV83" s="102" t="e">
        <f ca="1" t="shared" si="37"/>
        <v>#N/A</v>
      </c>
      <c r="AW83" s="102" t="e">
        <f ca="1" t="shared" si="37"/>
        <v>#N/A</v>
      </c>
      <c r="AX83" s="102" t="e">
        <f ca="1" t="shared" si="37"/>
        <v>#N/A</v>
      </c>
      <c r="AY83" s="102" t="e">
        <f ca="1" t="shared" si="37"/>
        <v>#N/A</v>
      </c>
      <c r="AZ83" s="102" t="e">
        <f ca="1" t="shared" si="37"/>
        <v>#N/A</v>
      </c>
      <c r="BA83" s="102" t="e">
        <f ca="1" t="shared" si="37"/>
        <v>#N/A</v>
      </c>
      <c r="BB83" s="102" t="e">
        <f ca="1" t="shared" si="37"/>
        <v>#N/A</v>
      </c>
      <c r="BC83" s="102" t="e">
        <f ca="1" t="shared" si="37"/>
        <v>#N/A</v>
      </c>
      <c r="BD83" s="102" t="e">
        <f ca="1" t="shared" si="37"/>
        <v>#N/A</v>
      </c>
      <c r="BE83" s="102" t="e">
        <f ca="1" t="shared" si="37"/>
        <v>#N/A</v>
      </c>
      <c r="BF83" s="102" t="e">
        <f ca="1" t="shared" si="37"/>
        <v>#N/A</v>
      </c>
      <c r="BG83" s="102" t="e">
        <f ca="1" t="shared" si="37"/>
        <v>#N/A</v>
      </c>
      <c r="BH83" s="102" t="e">
        <f ca="1" t="shared" si="37"/>
        <v>#N/A</v>
      </c>
    </row>
    <row r="84" spans="1:60" ht="22.5" customHeight="1">
      <c r="A84" s="34"/>
      <c r="B84" s="34"/>
      <c r="C84" s="116"/>
      <c r="D84" s="117">
        <f t="shared" si="38"/>
      </c>
      <c r="E84" s="1">
        <f t="shared" si="39"/>
      </c>
      <c r="F84" s="118">
        <f>IF(ISBLANK($A84),"",VLOOKUP(A84,#REF!,4,FALSE))</f>
      </c>
      <c r="G84" s="118">
        <f t="shared" si="40"/>
      </c>
      <c r="H84" s="118">
        <f>IF(ISBLANK($A84),"",VLOOKUP(A84,#REF!,6,FALSE))</f>
      </c>
      <c r="I84" s="118">
        <f t="shared" si="41"/>
      </c>
      <c r="J84" s="119">
        <f t="shared" si="42"/>
      </c>
      <c r="M84" s="113">
        <f t="shared" si="43"/>
      </c>
      <c r="N84" s="113" t="e">
        <f t="shared" si="36"/>
        <v>#N/A</v>
      </c>
      <c r="O84" s="113" t="e">
        <f t="shared" si="36"/>
        <v>#N/A</v>
      </c>
      <c r="P84" s="113" t="e">
        <f t="shared" si="36"/>
        <v>#N/A</v>
      </c>
      <c r="Q84" s="113" t="e">
        <f t="shared" si="36"/>
        <v>#N/A</v>
      </c>
      <c r="R84" s="113" t="e">
        <f t="shared" si="36"/>
        <v>#N/A</v>
      </c>
      <c r="S84" s="113" t="e">
        <f t="shared" si="36"/>
        <v>#N/A</v>
      </c>
      <c r="T84" s="113" t="e">
        <f t="shared" si="36"/>
        <v>#N/A</v>
      </c>
      <c r="U84" s="113" t="e">
        <f t="shared" si="36"/>
        <v>#N/A</v>
      </c>
      <c r="V84" s="20">
        <f t="shared" si="44"/>
        <v>0</v>
      </c>
      <c r="W84" s="113" t="e">
        <f t="shared" si="45"/>
        <v>#N/A</v>
      </c>
      <c r="X84" s="113" t="e">
        <f t="shared" si="45"/>
        <v>#N/A</v>
      </c>
      <c r="Y84" s="113" t="e">
        <f t="shared" si="45"/>
        <v>#N/A</v>
      </c>
      <c r="Z84" s="113" t="e">
        <f t="shared" si="45"/>
        <v>#N/A</v>
      </c>
      <c r="AA84" s="20" t="e">
        <f t="shared" si="46"/>
        <v>#N/A</v>
      </c>
      <c r="AB84" s="113" t="e">
        <f t="shared" si="47"/>
        <v>#N/A</v>
      </c>
      <c r="AC84" s="20" t="str">
        <f t="shared" si="48"/>
        <v>31.08.2024</v>
      </c>
      <c r="AD84" s="20">
        <f t="shared" si="49"/>
      </c>
      <c r="AE84" s="20">
        <f t="shared" si="50"/>
      </c>
      <c r="AO84" s="102"/>
      <c r="AP84" s="102"/>
      <c r="AQ84" s="102"/>
      <c r="AR84" s="102">
        <f t="shared" si="25"/>
        <v>69</v>
      </c>
      <c r="AS84" s="102" t="e">
        <f ca="1" t="shared" si="51"/>
        <v>#N/A</v>
      </c>
      <c r="AT84" s="104" t="e">
        <f t="shared" si="52"/>
        <v>#N/A</v>
      </c>
      <c r="AU84" s="105" t="e">
        <f t="shared" si="53"/>
        <v>#N/A</v>
      </c>
      <c r="AV84" s="102" t="e">
        <f ca="1" t="shared" si="54" ref="AV84:BH99">INDIRECT($AR$18&amp;AV$17&amp;$AR84)</f>
        <v>#N/A</v>
      </c>
      <c r="AW84" s="102" t="e">
        <f ca="1" t="shared" si="54"/>
        <v>#N/A</v>
      </c>
      <c r="AX84" s="102" t="e">
        <f ca="1" t="shared" si="54"/>
        <v>#N/A</v>
      </c>
      <c r="AY84" s="102" t="e">
        <f ca="1" t="shared" si="54"/>
        <v>#N/A</v>
      </c>
      <c r="AZ84" s="102" t="e">
        <f ca="1" t="shared" si="54"/>
        <v>#N/A</v>
      </c>
      <c r="BA84" s="102" t="e">
        <f ca="1" t="shared" si="54"/>
        <v>#N/A</v>
      </c>
      <c r="BB84" s="102" t="e">
        <f ca="1" t="shared" si="54"/>
        <v>#N/A</v>
      </c>
      <c r="BC84" s="102" t="e">
        <f ca="1" t="shared" si="54"/>
        <v>#N/A</v>
      </c>
      <c r="BD84" s="102" t="e">
        <f ca="1" t="shared" si="54"/>
        <v>#N/A</v>
      </c>
      <c r="BE84" s="102" t="e">
        <f ca="1" t="shared" si="54"/>
        <v>#N/A</v>
      </c>
      <c r="BF84" s="102" t="e">
        <f ca="1" t="shared" si="54"/>
        <v>#N/A</v>
      </c>
      <c r="BG84" s="102" t="e">
        <f ca="1" t="shared" si="54"/>
        <v>#N/A</v>
      </c>
      <c r="BH84" s="102" t="e">
        <f ca="1" t="shared" si="54"/>
        <v>#N/A</v>
      </c>
    </row>
    <row r="85" spans="1:60" ht="22.5" customHeight="1">
      <c r="A85" s="34"/>
      <c r="B85" s="34"/>
      <c r="C85" s="116"/>
      <c r="D85" s="117">
        <f t="shared" si="38"/>
      </c>
      <c r="E85" s="1">
        <f t="shared" si="39"/>
      </c>
      <c r="F85" s="118">
        <f>IF(ISBLANK($A85),"",VLOOKUP(A85,#REF!,4,FALSE))</f>
      </c>
      <c r="G85" s="118">
        <f t="shared" si="40"/>
      </c>
      <c r="H85" s="118">
        <f>IF(ISBLANK($A85),"",VLOOKUP(A85,#REF!,6,FALSE))</f>
      </c>
      <c r="I85" s="118">
        <f t="shared" si="41"/>
      </c>
      <c r="J85" s="119">
        <f t="shared" si="42"/>
      </c>
      <c r="M85" s="113">
        <f t="shared" si="43"/>
      </c>
      <c r="N85" s="113" t="e">
        <f t="shared" si="36"/>
        <v>#N/A</v>
      </c>
      <c r="O85" s="113" t="e">
        <f t="shared" si="36"/>
        <v>#N/A</v>
      </c>
      <c r="P85" s="113" t="e">
        <f t="shared" si="36"/>
        <v>#N/A</v>
      </c>
      <c r="Q85" s="113" t="e">
        <f t="shared" si="36"/>
        <v>#N/A</v>
      </c>
      <c r="R85" s="113" t="e">
        <f t="shared" si="36"/>
        <v>#N/A</v>
      </c>
      <c r="S85" s="113" t="e">
        <f t="shared" si="36"/>
        <v>#N/A</v>
      </c>
      <c r="T85" s="113" t="e">
        <f t="shared" si="36"/>
        <v>#N/A</v>
      </c>
      <c r="U85" s="113" t="e">
        <f t="shared" si="36"/>
        <v>#N/A</v>
      </c>
      <c r="V85" s="20">
        <f t="shared" si="44"/>
        <v>0</v>
      </c>
      <c r="W85" s="113" t="e">
        <f t="shared" si="45"/>
        <v>#N/A</v>
      </c>
      <c r="X85" s="113" t="e">
        <f t="shared" si="45"/>
        <v>#N/A</v>
      </c>
      <c r="Y85" s="113" t="e">
        <f t="shared" si="45"/>
        <v>#N/A</v>
      </c>
      <c r="Z85" s="113" t="e">
        <f t="shared" si="45"/>
        <v>#N/A</v>
      </c>
      <c r="AA85" s="20" t="e">
        <f t="shared" si="46"/>
        <v>#N/A</v>
      </c>
      <c r="AB85" s="113" t="e">
        <f t="shared" si="47"/>
        <v>#N/A</v>
      </c>
      <c r="AC85" s="20" t="str">
        <f t="shared" si="48"/>
        <v>31.08.2024</v>
      </c>
      <c r="AD85" s="20">
        <f t="shared" si="49"/>
      </c>
      <c r="AE85" s="20">
        <f t="shared" si="50"/>
      </c>
      <c r="AO85" s="102"/>
      <c r="AP85" s="102"/>
      <c r="AQ85" s="103" t="s">
        <v>587</v>
      </c>
      <c r="AR85" s="102">
        <f aca="true" t="shared" si="55" ref="AR85:AR148">AR84+1</f>
        <v>70</v>
      </c>
      <c r="AS85" s="102" t="e">
        <f ca="1" t="shared" si="51"/>
        <v>#N/A</v>
      </c>
      <c r="AT85" s="104" t="e">
        <f t="shared" si="52"/>
        <v>#N/A</v>
      </c>
      <c r="AU85" s="105" t="e">
        <f t="shared" si="53"/>
        <v>#N/A</v>
      </c>
      <c r="AV85" s="102" t="e">
        <f ca="1" t="shared" si="54"/>
        <v>#N/A</v>
      </c>
      <c r="AW85" s="102" t="e">
        <f ca="1" t="shared" si="54"/>
        <v>#N/A</v>
      </c>
      <c r="AX85" s="102" t="e">
        <f ca="1" t="shared" si="54"/>
        <v>#N/A</v>
      </c>
      <c r="AY85" s="102" t="e">
        <f ca="1" t="shared" si="54"/>
        <v>#N/A</v>
      </c>
      <c r="AZ85" s="102" t="e">
        <f ca="1" t="shared" si="54"/>
        <v>#N/A</v>
      </c>
      <c r="BA85" s="102" t="e">
        <f ca="1" t="shared" si="54"/>
        <v>#N/A</v>
      </c>
      <c r="BB85" s="102" t="e">
        <f ca="1" t="shared" si="54"/>
        <v>#N/A</v>
      </c>
      <c r="BC85" s="102" t="e">
        <f ca="1" t="shared" si="54"/>
        <v>#N/A</v>
      </c>
      <c r="BD85" s="102" t="e">
        <f ca="1" t="shared" si="54"/>
        <v>#N/A</v>
      </c>
      <c r="BE85" s="102" t="e">
        <f ca="1" t="shared" si="54"/>
        <v>#N/A</v>
      </c>
      <c r="BF85" s="102" t="e">
        <f ca="1" t="shared" si="54"/>
        <v>#N/A</v>
      </c>
      <c r="BG85" s="102" t="e">
        <f ca="1" t="shared" si="54"/>
        <v>#N/A</v>
      </c>
      <c r="BH85" s="102" t="e">
        <f ca="1" t="shared" si="54"/>
        <v>#N/A</v>
      </c>
    </row>
    <row r="86" spans="1:60" ht="22.5" customHeight="1">
      <c r="A86" s="34"/>
      <c r="B86" s="34"/>
      <c r="C86" s="116"/>
      <c r="D86" s="117">
        <f t="shared" si="38"/>
      </c>
      <c r="E86" s="1">
        <f t="shared" si="39"/>
      </c>
      <c r="F86" s="118">
        <f>IF(ISBLANK($A86),"",VLOOKUP(A86,#REF!,4,FALSE))</f>
      </c>
      <c r="G86" s="118">
        <f t="shared" si="40"/>
      </c>
      <c r="H86" s="118">
        <f>IF(ISBLANK($A86),"",VLOOKUP(A86,#REF!,6,FALSE))</f>
      </c>
      <c r="I86" s="118">
        <f t="shared" si="41"/>
      </c>
      <c r="J86" s="119">
        <f t="shared" si="42"/>
      </c>
      <c r="M86" s="113">
        <f t="shared" si="43"/>
      </c>
      <c r="N86" s="113" t="e">
        <f t="shared" si="36"/>
        <v>#N/A</v>
      </c>
      <c r="O86" s="113" t="e">
        <f t="shared" si="36"/>
        <v>#N/A</v>
      </c>
      <c r="P86" s="113" t="e">
        <f t="shared" si="36"/>
        <v>#N/A</v>
      </c>
      <c r="Q86" s="113" t="e">
        <f t="shared" si="36"/>
        <v>#N/A</v>
      </c>
      <c r="R86" s="113" t="e">
        <f t="shared" si="36"/>
        <v>#N/A</v>
      </c>
      <c r="S86" s="113" t="e">
        <f t="shared" si="36"/>
        <v>#N/A</v>
      </c>
      <c r="T86" s="113" t="e">
        <f aca="true" t="shared" si="56" ref="N86:U107">VLOOKUP($M86,$AU$19:$BH$150,T$5,FALSE)</f>
        <v>#N/A</v>
      </c>
      <c r="U86" s="113" t="e">
        <f t="shared" si="56"/>
        <v>#N/A</v>
      </c>
      <c r="V86" s="20">
        <f t="shared" si="44"/>
        <v>0</v>
      </c>
      <c r="W86" s="113" t="e">
        <f t="shared" si="45"/>
        <v>#N/A</v>
      </c>
      <c r="X86" s="113" t="e">
        <f t="shared" si="45"/>
        <v>#N/A</v>
      </c>
      <c r="Y86" s="113" t="e">
        <f t="shared" si="45"/>
        <v>#N/A</v>
      </c>
      <c r="Z86" s="113" t="e">
        <f t="shared" si="45"/>
        <v>#N/A</v>
      </c>
      <c r="AA86" s="20" t="e">
        <f t="shared" si="46"/>
        <v>#N/A</v>
      </c>
      <c r="AB86" s="113" t="e">
        <f t="shared" si="47"/>
        <v>#N/A</v>
      </c>
      <c r="AC86" s="20" t="str">
        <f t="shared" si="48"/>
        <v>31.08.2024</v>
      </c>
      <c r="AD86" s="20">
        <f t="shared" si="49"/>
      </c>
      <c r="AE86" s="20">
        <f t="shared" si="50"/>
      </c>
      <c r="AO86" s="102"/>
      <c r="AP86" s="102"/>
      <c r="AQ86" s="103">
        <f>AR86+9</f>
        <v>80</v>
      </c>
      <c r="AR86" s="102">
        <f t="shared" si="55"/>
        <v>71</v>
      </c>
      <c r="AS86" s="102" t="e">
        <f ca="1" t="shared" si="51"/>
        <v>#N/A</v>
      </c>
      <c r="AT86" s="104" t="e">
        <f t="shared" si="52"/>
        <v>#N/A</v>
      </c>
      <c r="AU86" s="105" t="e">
        <f t="shared" si="53"/>
        <v>#N/A</v>
      </c>
      <c r="AV86" s="102" t="e">
        <f ca="1" t="shared" si="54"/>
        <v>#N/A</v>
      </c>
      <c r="AW86" s="102" t="e">
        <f ca="1" t="shared" si="54"/>
        <v>#N/A</v>
      </c>
      <c r="AX86" s="102" t="e">
        <f ca="1" t="shared" si="54"/>
        <v>#N/A</v>
      </c>
      <c r="AY86" s="102" t="e">
        <f ca="1" t="shared" si="54"/>
        <v>#N/A</v>
      </c>
      <c r="AZ86" s="102" t="e">
        <f ca="1" t="shared" si="54"/>
        <v>#N/A</v>
      </c>
      <c r="BA86" s="102" t="e">
        <f ca="1" t="shared" si="54"/>
        <v>#N/A</v>
      </c>
      <c r="BB86" s="102" t="e">
        <f ca="1" t="shared" si="54"/>
        <v>#N/A</v>
      </c>
      <c r="BC86" s="102" t="e">
        <f ca="1" t="shared" si="54"/>
        <v>#N/A</v>
      </c>
      <c r="BD86" s="102" t="e">
        <f ca="1" t="shared" si="54"/>
        <v>#N/A</v>
      </c>
      <c r="BE86" s="102" t="e">
        <f ca="1" t="shared" si="54"/>
        <v>#N/A</v>
      </c>
      <c r="BF86" s="102" t="e">
        <f ca="1" t="shared" si="54"/>
        <v>#N/A</v>
      </c>
      <c r="BG86" s="102" t="e">
        <f ca="1" t="shared" si="54"/>
        <v>#N/A</v>
      </c>
      <c r="BH86" s="102" t="e">
        <f ca="1" t="shared" si="54"/>
        <v>#N/A</v>
      </c>
    </row>
    <row r="87" spans="1:60" ht="22.5" customHeight="1">
      <c r="A87" s="34"/>
      <c r="B87" s="34"/>
      <c r="C87" s="116"/>
      <c r="D87" s="117">
        <f t="shared" si="38"/>
      </c>
      <c r="E87" s="1">
        <f t="shared" si="39"/>
      </c>
      <c r="F87" s="118">
        <f>IF(ISBLANK($A87),"",VLOOKUP(A87,#REF!,4,FALSE))</f>
      </c>
      <c r="G87" s="118">
        <f t="shared" si="40"/>
      </c>
      <c r="H87" s="118">
        <f>IF(ISBLANK($A87),"",VLOOKUP(A87,#REF!,6,FALSE))</f>
      </c>
      <c r="I87" s="118">
        <f t="shared" si="41"/>
      </c>
      <c r="J87" s="119">
        <f t="shared" si="42"/>
      </c>
      <c r="M87" s="113">
        <f t="shared" si="43"/>
      </c>
      <c r="N87" s="113" t="e">
        <f t="shared" si="56"/>
        <v>#N/A</v>
      </c>
      <c r="O87" s="113" t="e">
        <f t="shared" si="56"/>
        <v>#N/A</v>
      </c>
      <c r="P87" s="113" t="e">
        <f t="shared" si="56"/>
        <v>#N/A</v>
      </c>
      <c r="Q87" s="113" t="e">
        <f t="shared" si="56"/>
        <v>#N/A</v>
      </c>
      <c r="R87" s="113" t="e">
        <f t="shared" si="56"/>
        <v>#N/A</v>
      </c>
      <c r="S87" s="113" t="e">
        <f t="shared" si="56"/>
        <v>#N/A</v>
      </c>
      <c r="T87" s="113" t="e">
        <f t="shared" si="56"/>
        <v>#N/A</v>
      </c>
      <c r="U87" s="113" t="e">
        <f t="shared" si="56"/>
        <v>#N/A</v>
      </c>
      <c r="V87" s="20">
        <f t="shared" si="44"/>
        <v>0</v>
      </c>
      <c r="W87" s="113" t="e">
        <f t="shared" si="45"/>
        <v>#N/A</v>
      </c>
      <c r="X87" s="113" t="e">
        <f t="shared" si="45"/>
        <v>#N/A</v>
      </c>
      <c r="Y87" s="113" t="e">
        <f t="shared" si="45"/>
        <v>#N/A</v>
      </c>
      <c r="Z87" s="113" t="e">
        <f t="shared" si="45"/>
        <v>#N/A</v>
      </c>
      <c r="AA87" s="20" t="e">
        <f t="shared" si="46"/>
        <v>#N/A</v>
      </c>
      <c r="AB87" s="113" t="e">
        <f t="shared" si="47"/>
        <v>#N/A</v>
      </c>
      <c r="AC87" s="20" t="str">
        <f t="shared" si="48"/>
        <v>31.08.2024</v>
      </c>
      <c r="AD87" s="20">
        <f t="shared" si="49"/>
      </c>
      <c r="AE87" s="20">
        <f t="shared" si="50"/>
      </c>
      <c r="AO87" s="102"/>
      <c r="AP87" s="102"/>
      <c r="AQ87" s="102"/>
      <c r="AR87" s="102">
        <f t="shared" si="55"/>
        <v>72</v>
      </c>
      <c r="AS87" s="102" t="e">
        <f ca="1" t="shared" si="51"/>
        <v>#N/A</v>
      </c>
      <c r="AT87" s="104" t="e">
        <f t="shared" si="52"/>
        <v>#N/A</v>
      </c>
      <c r="AU87" s="105" t="e">
        <f t="shared" si="53"/>
        <v>#N/A</v>
      </c>
      <c r="AV87" s="102" t="e">
        <f ca="1" t="shared" si="54"/>
        <v>#N/A</v>
      </c>
      <c r="AW87" s="102" t="e">
        <f ca="1" t="shared" si="54"/>
        <v>#N/A</v>
      </c>
      <c r="AX87" s="102" t="e">
        <f ca="1" t="shared" si="54"/>
        <v>#N/A</v>
      </c>
      <c r="AY87" s="102" t="e">
        <f ca="1" t="shared" si="54"/>
        <v>#N/A</v>
      </c>
      <c r="AZ87" s="102" t="e">
        <f ca="1" t="shared" si="54"/>
        <v>#N/A</v>
      </c>
      <c r="BA87" s="102" t="e">
        <f ca="1" t="shared" si="54"/>
        <v>#N/A</v>
      </c>
      <c r="BB87" s="102" t="e">
        <f ca="1" t="shared" si="54"/>
        <v>#N/A</v>
      </c>
      <c r="BC87" s="102" t="e">
        <f ca="1" t="shared" si="54"/>
        <v>#N/A</v>
      </c>
      <c r="BD87" s="102" t="e">
        <f ca="1" t="shared" si="54"/>
        <v>#N/A</v>
      </c>
      <c r="BE87" s="102" t="e">
        <f ca="1" t="shared" si="54"/>
        <v>#N/A</v>
      </c>
      <c r="BF87" s="102" t="e">
        <f ca="1" t="shared" si="54"/>
        <v>#N/A</v>
      </c>
      <c r="BG87" s="102" t="e">
        <f ca="1" t="shared" si="54"/>
        <v>#N/A</v>
      </c>
      <c r="BH87" s="102" t="e">
        <f ca="1" t="shared" si="54"/>
        <v>#N/A</v>
      </c>
    </row>
    <row r="88" spans="1:60" ht="22.5" customHeight="1">
      <c r="A88" s="34"/>
      <c r="B88" s="34"/>
      <c r="C88" s="116"/>
      <c r="D88" s="117">
        <f t="shared" si="38"/>
      </c>
      <c r="E88" s="1">
        <f t="shared" si="39"/>
      </c>
      <c r="F88" s="118">
        <f>IF(ISBLANK($A88),"",VLOOKUP(A88,#REF!,4,FALSE))</f>
      </c>
      <c r="G88" s="118">
        <f t="shared" si="40"/>
      </c>
      <c r="H88" s="118">
        <f>IF(ISBLANK($A88),"",VLOOKUP(A88,#REF!,6,FALSE))</f>
      </c>
      <c r="I88" s="118">
        <f t="shared" si="41"/>
      </c>
      <c r="J88" s="119">
        <f t="shared" si="42"/>
      </c>
      <c r="M88" s="113">
        <f t="shared" si="43"/>
      </c>
      <c r="N88" s="113" t="e">
        <f t="shared" si="56"/>
        <v>#N/A</v>
      </c>
      <c r="O88" s="113" t="e">
        <f t="shared" si="56"/>
        <v>#N/A</v>
      </c>
      <c r="P88" s="113" t="e">
        <f t="shared" si="56"/>
        <v>#N/A</v>
      </c>
      <c r="Q88" s="113" t="e">
        <f t="shared" si="56"/>
        <v>#N/A</v>
      </c>
      <c r="R88" s="113" t="e">
        <f t="shared" si="56"/>
        <v>#N/A</v>
      </c>
      <c r="S88" s="113" t="e">
        <f t="shared" si="56"/>
        <v>#N/A</v>
      </c>
      <c r="T88" s="113" t="e">
        <f t="shared" si="56"/>
        <v>#N/A</v>
      </c>
      <c r="U88" s="113" t="e">
        <f t="shared" si="56"/>
        <v>#N/A</v>
      </c>
      <c r="V88" s="20">
        <f t="shared" si="44"/>
        <v>0</v>
      </c>
      <c r="W88" s="113" t="e">
        <f t="shared" si="45"/>
        <v>#N/A</v>
      </c>
      <c r="X88" s="113" t="e">
        <f t="shared" si="45"/>
        <v>#N/A</v>
      </c>
      <c r="Y88" s="113" t="e">
        <f t="shared" si="45"/>
        <v>#N/A</v>
      </c>
      <c r="Z88" s="113" t="e">
        <f t="shared" si="45"/>
        <v>#N/A</v>
      </c>
      <c r="AA88" s="20" t="e">
        <f t="shared" si="46"/>
        <v>#N/A</v>
      </c>
      <c r="AB88" s="113" t="e">
        <f t="shared" si="47"/>
        <v>#N/A</v>
      </c>
      <c r="AC88" s="20" t="str">
        <f t="shared" si="48"/>
        <v>31.08.2024</v>
      </c>
      <c r="AD88" s="20">
        <f t="shared" si="49"/>
      </c>
      <c r="AE88" s="20">
        <f t="shared" si="50"/>
      </c>
      <c r="AO88" s="102"/>
      <c r="AP88" s="102"/>
      <c r="AQ88" s="102"/>
      <c r="AR88" s="102">
        <f t="shared" si="55"/>
        <v>73</v>
      </c>
      <c r="AS88" s="102" t="e">
        <f ca="1" t="shared" si="51"/>
        <v>#N/A</v>
      </c>
      <c r="AT88" s="104" t="e">
        <f t="shared" si="52"/>
        <v>#N/A</v>
      </c>
      <c r="AU88" s="105" t="e">
        <f t="shared" si="53"/>
        <v>#N/A</v>
      </c>
      <c r="AV88" s="102" t="e">
        <f ca="1" t="shared" si="54"/>
        <v>#N/A</v>
      </c>
      <c r="AW88" s="102" t="e">
        <f ca="1" t="shared" si="54"/>
        <v>#N/A</v>
      </c>
      <c r="AX88" s="102" t="e">
        <f ca="1" t="shared" si="54"/>
        <v>#N/A</v>
      </c>
      <c r="AY88" s="102" t="e">
        <f ca="1" t="shared" si="54"/>
        <v>#N/A</v>
      </c>
      <c r="AZ88" s="102" t="e">
        <f ca="1" t="shared" si="54"/>
        <v>#N/A</v>
      </c>
      <c r="BA88" s="102" t="e">
        <f ca="1" t="shared" si="54"/>
        <v>#N/A</v>
      </c>
      <c r="BB88" s="102" t="e">
        <f ca="1" t="shared" si="54"/>
        <v>#N/A</v>
      </c>
      <c r="BC88" s="102" t="e">
        <f ca="1" t="shared" si="54"/>
        <v>#N/A</v>
      </c>
      <c r="BD88" s="102" t="e">
        <f ca="1" t="shared" si="54"/>
        <v>#N/A</v>
      </c>
      <c r="BE88" s="102" t="e">
        <f ca="1" t="shared" si="54"/>
        <v>#N/A</v>
      </c>
      <c r="BF88" s="102" t="e">
        <f ca="1" t="shared" si="54"/>
        <v>#N/A</v>
      </c>
      <c r="BG88" s="102" t="e">
        <f ca="1" t="shared" si="54"/>
        <v>#N/A</v>
      </c>
      <c r="BH88" s="102" t="e">
        <f ca="1" t="shared" si="54"/>
        <v>#N/A</v>
      </c>
    </row>
    <row r="89" spans="1:60" ht="22.5" customHeight="1">
      <c r="A89" s="34"/>
      <c r="B89" s="34"/>
      <c r="C89" s="116"/>
      <c r="D89" s="117">
        <f t="shared" si="38"/>
      </c>
      <c r="E89" s="1">
        <f t="shared" si="39"/>
      </c>
      <c r="F89" s="118">
        <f>IF(ISBLANK($A89),"",VLOOKUP(A89,#REF!,4,FALSE))</f>
      </c>
      <c r="G89" s="118">
        <f t="shared" si="40"/>
      </c>
      <c r="H89" s="118">
        <f>IF(ISBLANK($A89),"",VLOOKUP(A89,#REF!,6,FALSE))</f>
      </c>
      <c r="I89" s="118">
        <f t="shared" si="41"/>
      </c>
      <c r="J89" s="119">
        <f t="shared" si="42"/>
      </c>
      <c r="M89" s="113">
        <f t="shared" si="43"/>
      </c>
      <c r="N89" s="113" t="e">
        <f t="shared" si="56"/>
        <v>#N/A</v>
      </c>
      <c r="O89" s="113" t="e">
        <f t="shared" si="56"/>
        <v>#N/A</v>
      </c>
      <c r="P89" s="113" t="e">
        <f t="shared" si="56"/>
        <v>#N/A</v>
      </c>
      <c r="Q89" s="113" t="e">
        <f t="shared" si="56"/>
        <v>#N/A</v>
      </c>
      <c r="R89" s="113" t="e">
        <f t="shared" si="56"/>
        <v>#N/A</v>
      </c>
      <c r="S89" s="113" t="e">
        <f t="shared" si="56"/>
        <v>#N/A</v>
      </c>
      <c r="T89" s="113" t="e">
        <f t="shared" si="56"/>
        <v>#N/A</v>
      </c>
      <c r="U89" s="113" t="e">
        <f t="shared" si="56"/>
        <v>#N/A</v>
      </c>
      <c r="V89" s="20">
        <f t="shared" si="44"/>
        <v>0</v>
      </c>
      <c r="W89" s="113" t="e">
        <f t="shared" si="45"/>
        <v>#N/A</v>
      </c>
      <c r="X89" s="113" t="e">
        <f t="shared" si="45"/>
        <v>#N/A</v>
      </c>
      <c r="Y89" s="113" t="e">
        <f t="shared" si="45"/>
        <v>#N/A</v>
      </c>
      <c r="Z89" s="113" t="e">
        <f t="shared" si="45"/>
        <v>#N/A</v>
      </c>
      <c r="AA89" s="20" t="e">
        <f t="shared" si="46"/>
        <v>#N/A</v>
      </c>
      <c r="AB89" s="113" t="e">
        <f t="shared" si="47"/>
        <v>#N/A</v>
      </c>
      <c r="AC89" s="20" t="str">
        <f t="shared" si="48"/>
        <v>31.08.2024</v>
      </c>
      <c r="AD89" s="20">
        <f t="shared" si="49"/>
      </c>
      <c r="AE89" s="20">
        <f t="shared" si="50"/>
      </c>
      <c r="AO89" s="102"/>
      <c r="AP89" s="102"/>
      <c r="AQ89" s="102"/>
      <c r="AR89" s="102">
        <f t="shared" si="55"/>
        <v>74</v>
      </c>
      <c r="AS89" s="102" t="e">
        <f ca="1" t="shared" si="51"/>
        <v>#N/A</v>
      </c>
      <c r="AT89" s="104" t="e">
        <f t="shared" si="52"/>
        <v>#N/A</v>
      </c>
      <c r="AU89" s="105" t="e">
        <f t="shared" si="53"/>
        <v>#N/A</v>
      </c>
      <c r="AV89" s="102" t="e">
        <f ca="1" t="shared" si="54"/>
        <v>#N/A</v>
      </c>
      <c r="AW89" s="102" t="e">
        <f ca="1" t="shared" si="54"/>
        <v>#N/A</v>
      </c>
      <c r="AX89" s="102" t="e">
        <f ca="1" t="shared" si="54"/>
        <v>#N/A</v>
      </c>
      <c r="AY89" s="102" t="e">
        <f ca="1" t="shared" si="54"/>
        <v>#N/A</v>
      </c>
      <c r="AZ89" s="102" t="e">
        <f ca="1" t="shared" si="54"/>
        <v>#N/A</v>
      </c>
      <c r="BA89" s="102" t="e">
        <f ca="1" t="shared" si="54"/>
        <v>#N/A</v>
      </c>
      <c r="BB89" s="102" t="e">
        <f ca="1" t="shared" si="54"/>
        <v>#N/A</v>
      </c>
      <c r="BC89" s="102" t="e">
        <f ca="1" t="shared" si="54"/>
        <v>#N/A</v>
      </c>
      <c r="BD89" s="102" t="e">
        <f ca="1" t="shared" si="54"/>
        <v>#N/A</v>
      </c>
      <c r="BE89" s="102" t="e">
        <f ca="1" t="shared" si="54"/>
        <v>#N/A</v>
      </c>
      <c r="BF89" s="102" t="e">
        <f ca="1" t="shared" si="54"/>
        <v>#N/A</v>
      </c>
      <c r="BG89" s="102" t="e">
        <f ca="1" t="shared" si="54"/>
        <v>#N/A</v>
      </c>
      <c r="BH89" s="102" t="e">
        <f ca="1" t="shared" si="54"/>
        <v>#N/A</v>
      </c>
    </row>
    <row r="90" spans="1:60" ht="22.5" customHeight="1">
      <c r="A90" s="34"/>
      <c r="B90" s="34"/>
      <c r="C90" s="116"/>
      <c r="D90" s="117">
        <f t="shared" si="38"/>
      </c>
      <c r="E90" s="1">
        <f t="shared" si="39"/>
      </c>
      <c r="F90" s="118">
        <f>IF(ISBLANK($A90),"",VLOOKUP(A90,#REF!,4,FALSE))</f>
      </c>
      <c r="G90" s="118">
        <f t="shared" si="40"/>
      </c>
      <c r="H90" s="118">
        <f>IF(ISBLANK($A90),"",VLOOKUP(A90,#REF!,6,FALSE))</f>
      </c>
      <c r="I90" s="118">
        <f t="shared" si="41"/>
      </c>
      <c r="J90" s="119">
        <f t="shared" si="42"/>
      </c>
      <c r="M90" s="113">
        <f t="shared" si="43"/>
      </c>
      <c r="N90" s="113" t="e">
        <f t="shared" si="56"/>
        <v>#N/A</v>
      </c>
      <c r="O90" s="113" t="e">
        <f t="shared" si="56"/>
        <v>#N/A</v>
      </c>
      <c r="P90" s="113" t="e">
        <f t="shared" si="56"/>
        <v>#N/A</v>
      </c>
      <c r="Q90" s="113" t="e">
        <f t="shared" si="56"/>
        <v>#N/A</v>
      </c>
      <c r="R90" s="113" t="e">
        <f t="shared" si="56"/>
        <v>#N/A</v>
      </c>
      <c r="S90" s="113" t="e">
        <f t="shared" si="56"/>
        <v>#N/A</v>
      </c>
      <c r="T90" s="113" t="e">
        <f t="shared" si="56"/>
        <v>#N/A</v>
      </c>
      <c r="U90" s="113" t="e">
        <f t="shared" si="56"/>
        <v>#N/A</v>
      </c>
      <c r="V90" s="20">
        <f t="shared" si="44"/>
        <v>0</v>
      </c>
      <c r="W90" s="113" t="e">
        <f t="shared" si="45"/>
        <v>#N/A</v>
      </c>
      <c r="X90" s="113" t="e">
        <f t="shared" si="45"/>
        <v>#N/A</v>
      </c>
      <c r="Y90" s="113" t="e">
        <f t="shared" si="45"/>
        <v>#N/A</v>
      </c>
      <c r="Z90" s="113" t="e">
        <f t="shared" si="45"/>
        <v>#N/A</v>
      </c>
      <c r="AA90" s="20" t="e">
        <f t="shared" si="46"/>
        <v>#N/A</v>
      </c>
      <c r="AB90" s="113" t="e">
        <f t="shared" si="47"/>
        <v>#N/A</v>
      </c>
      <c r="AC90" s="20" t="str">
        <f t="shared" si="48"/>
        <v>31.08.2024</v>
      </c>
      <c r="AD90" s="20">
        <f t="shared" si="49"/>
      </c>
      <c r="AE90" s="20">
        <f t="shared" si="50"/>
      </c>
      <c r="AO90" s="102"/>
      <c r="AP90" s="102"/>
      <c r="AQ90" s="102"/>
      <c r="AR90" s="102">
        <f t="shared" si="55"/>
        <v>75</v>
      </c>
      <c r="AS90" s="102" t="e">
        <f ca="1" t="shared" si="51"/>
        <v>#N/A</v>
      </c>
      <c r="AT90" s="104" t="e">
        <f t="shared" si="52"/>
        <v>#N/A</v>
      </c>
      <c r="AU90" s="105" t="e">
        <f t="shared" si="53"/>
        <v>#N/A</v>
      </c>
      <c r="AV90" s="102" t="e">
        <f ca="1" t="shared" si="54"/>
        <v>#N/A</v>
      </c>
      <c r="AW90" s="102" t="e">
        <f ca="1" t="shared" si="54"/>
        <v>#N/A</v>
      </c>
      <c r="AX90" s="102" t="e">
        <f ca="1" t="shared" si="54"/>
        <v>#N/A</v>
      </c>
      <c r="AY90" s="102" t="e">
        <f ca="1" t="shared" si="54"/>
        <v>#N/A</v>
      </c>
      <c r="AZ90" s="102" t="e">
        <f ca="1" t="shared" si="54"/>
        <v>#N/A</v>
      </c>
      <c r="BA90" s="102" t="e">
        <f ca="1" t="shared" si="54"/>
        <v>#N/A</v>
      </c>
      <c r="BB90" s="102" t="e">
        <f ca="1" t="shared" si="54"/>
        <v>#N/A</v>
      </c>
      <c r="BC90" s="102" t="e">
        <f ca="1" t="shared" si="54"/>
        <v>#N/A</v>
      </c>
      <c r="BD90" s="102" t="e">
        <f ca="1" t="shared" si="54"/>
        <v>#N/A</v>
      </c>
      <c r="BE90" s="102" t="e">
        <f ca="1" t="shared" si="54"/>
        <v>#N/A</v>
      </c>
      <c r="BF90" s="102" t="e">
        <f ca="1" t="shared" si="54"/>
        <v>#N/A</v>
      </c>
      <c r="BG90" s="102" t="e">
        <f ca="1" t="shared" si="54"/>
        <v>#N/A</v>
      </c>
      <c r="BH90" s="102" t="e">
        <f ca="1" t="shared" si="54"/>
        <v>#N/A</v>
      </c>
    </row>
    <row r="91" spans="1:60" ht="22.5" customHeight="1">
      <c r="A91" s="34"/>
      <c r="B91" s="34"/>
      <c r="C91" s="116"/>
      <c r="D91" s="117">
        <f t="shared" si="38"/>
      </c>
      <c r="E91" s="1">
        <f t="shared" si="39"/>
      </c>
      <c r="F91" s="118">
        <f>IF(ISBLANK($A91),"",VLOOKUP(A91,#REF!,4,FALSE))</f>
      </c>
      <c r="G91" s="118">
        <f t="shared" si="40"/>
      </c>
      <c r="H91" s="118">
        <f>IF(ISBLANK($A91),"",VLOOKUP(A91,#REF!,6,FALSE))</f>
      </c>
      <c r="I91" s="118">
        <f t="shared" si="41"/>
      </c>
      <c r="J91" s="119">
        <f t="shared" si="42"/>
      </c>
      <c r="M91" s="113">
        <f t="shared" si="43"/>
      </c>
      <c r="N91" s="113" t="e">
        <f t="shared" si="56"/>
        <v>#N/A</v>
      </c>
      <c r="O91" s="113" t="e">
        <f t="shared" si="56"/>
        <v>#N/A</v>
      </c>
      <c r="P91" s="113" t="e">
        <f t="shared" si="56"/>
        <v>#N/A</v>
      </c>
      <c r="Q91" s="113" t="e">
        <f t="shared" si="56"/>
        <v>#N/A</v>
      </c>
      <c r="R91" s="113" t="e">
        <f t="shared" si="56"/>
        <v>#N/A</v>
      </c>
      <c r="S91" s="113" t="e">
        <f t="shared" si="56"/>
        <v>#N/A</v>
      </c>
      <c r="T91" s="113" t="e">
        <f t="shared" si="56"/>
        <v>#N/A</v>
      </c>
      <c r="U91" s="113" t="e">
        <f t="shared" si="56"/>
        <v>#N/A</v>
      </c>
      <c r="V91" s="20">
        <f t="shared" si="44"/>
        <v>0</v>
      </c>
      <c r="W91" s="113" t="e">
        <f t="shared" si="45"/>
        <v>#N/A</v>
      </c>
      <c r="X91" s="113" t="e">
        <f t="shared" si="45"/>
        <v>#N/A</v>
      </c>
      <c r="Y91" s="113" t="e">
        <f t="shared" si="45"/>
        <v>#N/A</v>
      </c>
      <c r="Z91" s="113" t="e">
        <f t="shared" si="45"/>
        <v>#N/A</v>
      </c>
      <c r="AA91" s="20" t="e">
        <f t="shared" si="46"/>
        <v>#N/A</v>
      </c>
      <c r="AB91" s="113" t="e">
        <f t="shared" si="47"/>
        <v>#N/A</v>
      </c>
      <c r="AC91" s="20" t="str">
        <f t="shared" si="48"/>
        <v>31.08.2024</v>
      </c>
      <c r="AD91" s="20">
        <f t="shared" si="49"/>
      </c>
      <c r="AE91" s="20">
        <f t="shared" si="50"/>
      </c>
      <c r="AO91" s="102"/>
      <c r="AP91" s="102"/>
      <c r="AQ91" s="102"/>
      <c r="AR91" s="102">
        <f t="shared" si="55"/>
        <v>76</v>
      </c>
      <c r="AS91" s="102" t="e">
        <f ca="1" t="shared" si="51"/>
        <v>#N/A</v>
      </c>
      <c r="AT91" s="104" t="e">
        <f t="shared" si="52"/>
        <v>#N/A</v>
      </c>
      <c r="AU91" s="105" t="e">
        <f t="shared" si="53"/>
        <v>#N/A</v>
      </c>
      <c r="AV91" s="102" t="e">
        <f ca="1" t="shared" si="54"/>
        <v>#N/A</v>
      </c>
      <c r="AW91" s="102" t="e">
        <f ca="1" t="shared" si="54"/>
        <v>#N/A</v>
      </c>
      <c r="AX91" s="102" t="e">
        <f ca="1" t="shared" si="54"/>
        <v>#N/A</v>
      </c>
      <c r="AY91" s="102" t="e">
        <f ca="1" t="shared" si="54"/>
        <v>#N/A</v>
      </c>
      <c r="AZ91" s="102" t="e">
        <f ca="1" t="shared" si="54"/>
        <v>#N/A</v>
      </c>
      <c r="BA91" s="102" t="e">
        <f ca="1" t="shared" si="54"/>
        <v>#N/A</v>
      </c>
      <c r="BB91" s="102" t="e">
        <f ca="1" t="shared" si="54"/>
        <v>#N/A</v>
      </c>
      <c r="BC91" s="102" t="e">
        <f ca="1" t="shared" si="54"/>
        <v>#N/A</v>
      </c>
      <c r="BD91" s="102" t="e">
        <f ca="1" t="shared" si="54"/>
        <v>#N/A</v>
      </c>
      <c r="BE91" s="102" t="e">
        <f ca="1" t="shared" si="54"/>
        <v>#N/A</v>
      </c>
      <c r="BF91" s="102" t="e">
        <f ca="1" t="shared" si="54"/>
        <v>#N/A</v>
      </c>
      <c r="BG91" s="102" t="e">
        <f ca="1" t="shared" si="54"/>
        <v>#N/A</v>
      </c>
      <c r="BH91" s="102" t="e">
        <f ca="1" t="shared" si="54"/>
        <v>#N/A</v>
      </c>
    </row>
    <row r="92" spans="1:60" ht="22.5" customHeight="1">
      <c r="A92" s="34"/>
      <c r="B92" s="34"/>
      <c r="C92" s="116"/>
      <c r="D92" s="117">
        <f t="shared" si="38"/>
      </c>
      <c r="E92" s="1">
        <f t="shared" si="39"/>
      </c>
      <c r="F92" s="118">
        <f>IF(ISBLANK($A92),"",VLOOKUP(A92,#REF!,4,FALSE))</f>
      </c>
      <c r="G92" s="118">
        <f t="shared" si="40"/>
      </c>
      <c r="H92" s="118">
        <f>IF(ISBLANK($A92),"",VLOOKUP(A92,#REF!,6,FALSE))</f>
      </c>
      <c r="I92" s="118">
        <f t="shared" si="41"/>
      </c>
      <c r="J92" s="119">
        <f t="shared" si="42"/>
      </c>
      <c r="M92" s="113">
        <f t="shared" si="43"/>
      </c>
      <c r="N92" s="113" t="e">
        <f t="shared" si="56"/>
        <v>#N/A</v>
      </c>
      <c r="O92" s="113" t="e">
        <f t="shared" si="56"/>
        <v>#N/A</v>
      </c>
      <c r="P92" s="113" t="e">
        <f t="shared" si="56"/>
        <v>#N/A</v>
      </c>
      <c r="Q92" s="113" t="e">
        <f t="shared" si="56"/>
        <v>#N/A</v>
      </c>
      <c r="R92" s="113" t="e">
        <f t="shared" si="56"/>
        <v>#N/A</v>
      </c>
      <c r="S92" s="113" t="e">
        <f t="shared" si="56"/>
        <v>#N/A</v>
      </c>
      <c r="T92" s="113" t="e">
        <f t="shared" si="56"/>
        <v>#N/A</v>
      </c>
      <c r="U92" s="113" t="e">
        <f t="shared" si="56"/>
        <v>#N/A</v>
      </c>
      <c r="V92" s="20">
        <f t="shared" si="44"/>
        <v>0</v>
      </c>
      <c r="W92" s="113" t="e">
        <f t="shared" si="45"/>
        <v>#N/A</v>
      </c>
      <c r="X92" s="113" t="e">
        <f t="shared" si="45"/>
        <v>#N/A</v>
      </c>
      <c r="Y92" s="113" t="e">
        <f t="shared" si="45"/>
        <v>#N/A</v>
      </c>
      <c r="Z92" s="113" t="e">
        <f t="shared" si="45"/>
        <v>#N/A</v>
      </c>
      <c r="AA92" s="20" t="e">
        <f t="shared" si="46"/>
        <v>#N/A</v>
      </c>
      <c r="AB92" s="113" t="e">
        <f t="shared" si="47"/>
        <v>#N/A</v>
      </c>
      <c r="AC92" s="20" t="str">
        <f t="shared" si="48"/>
        <v>31.08.2024</v>
      </c>
      <c r="AD92" s="20">
        <f t="shared" si="49"/>
      </c>
      <c r="AE92" s="20">
        <f t="shared" si="50"/>
      </c>
      <c r="AO92" s="102"/>
      <c r="AP92" s="102"/>
      <c r="AQ92" s="102"/>
      <c r="AR92" s="102">
        <f t="shared" si="55"/>
        <v>77</v>
      </c>
      <c r="AS92" s="102" t="e">
        <f ca="1" t="shared" si="51"/>
        <v>#N/A</v>
      </c>
      <c r="AT92" s="104" t="e">
        <f t="shared" si="52"/>
        <v>#N/A</v>
      </c>
      <c r="AU92" s="105" t="e">
        <f t="shared" si="53"/>
        <v>#N/A</v>
      </c>
      <c r="AV92" s="102" t="e">
        <f ca="1" t="shared" si="54"/>
        <v>#N/A</v>
      </c>
      <c r="AW92" s="102" t="e">
        <f ca="1" t="shared" si="54"/>
        <v>#N/A</v>
      </c>
      <c r="AX92" s="102" t="e">
        <f ca="1" t="shared" si="54"/>
        <v>#N/A</v>
      </c>
      <c r="AY92" s="102" t="e">
        <f ca="1" t="shared" si="54"/>
        <v>#N/A</v>
      </c>
      <c r="AZ92" s="102" t="e">
        <f ca="1" t="shared" si="54"/>
        <v>#N/A</v>
      </c>
      <c r="BA92" s="102" t="e">
        <f ca="1" t="shared" si="54"/>
        <v>#N/A</v>
      </c>
      <c r="BB92" s="102" t="e">
        <f ca="1" t="shared" si="54"/>
        <v>#N/A</v>
      </c>
      <c r="BC92" s="102" t="e">
        <f ca="1" t="shared" si="54"/>
        <v>#N/A</v>
      </c>
      <c r="BD92" s="102" t="e">
        <f ca="1" t="shared" si="54"/>
        <v>#N/A</v>
      </c>
      <c r="BE92" s="102" t="e">
        <f ca="1" t="shared" si="54"/>
        <v>#N/A</v>
      </c>
      <c r="BF92" s="102" t="e">
        <f ca="1" t="shared" si="54"/>
        <v>#N/A</v>
      </c>
      <c r="BG92" s="102" t="e">
        <f ca="1" t="shared" si="54"/>
        <v>#N/A</v>
      </c>
      <c r="BH92" s="102" t="e">
        <f ca="1" t="shared" si="54"/>
        <v>#N/A</v>
      </c>
    </row>
    <row r="93" spans="1:60" ht="22.5" customHeight="1">
      <c r="A93" s="34"/>
      <c r="B93" s="34"/>
      <c r="C93" s="116"/>
      <c r="D93" s="117">
        <f t="shared" si="38"/>
      </c>
      <c r="E93" s="1">
        <f t="shared" si="39"/>
      </c>
      <c r="F93" s="118">
        <f>IF(ISBLANK($A93),"",VLOOKUP(A93,#REF!,4,FALSE))</f>
      </c>
      <c r="G93" s="118">
        <f t="shared" si="40"/>
      </c>
      <c r="H93" s="118">
        <f>IF(ISBLANK($A93),"",VLOOKUP(A93,#REF!,6,FALSE))</f>
      </c>
      <c r="I93" s="118">
        <f t="shared" si="41"/>
      </c>
      <c r="J93" s="119">
        <f t="shared" si="42"/>
      </c>
      <c r="M93" s="113">
        <f t="shared" si="43"/>
      </c>
      <c r="N93" s="113" t="e">
        <f t="shared" si="56"/>
        <v>#N/A</v>
      </c>
      <c r="O93" s="113" t="e">
        <f t="shared" si="56"/>
        <v>#N/A</v>
      </c>
      <c r="P93" s="113" t="e">
        <f t="shared" si="56"/>
        <v>#N/A</v>
      </c>
      <c r="Q93" s="113" t="e">
        <f t="shared" si="56"/>
        <v>#N/A</v>
      </c>
      <c r="R93" s="113" t="e">
        <f t="shared" si="56"/>
        <v>#N/A</v>
      </c>
      <c r="S93" s="113" t="e">
        <f t="shared" si="56"/>
        <v>#N/A</v>
      </c>
      <c r="T93" s="113" t="e">
        <f t="shared" si="56"/>
        <v>#N/A</v>
      </c>
      <c r="U93" s="113" t="e">
        <f t="shared" si="56"/>
        <v>#N/A</v>
      </c>
      <c r="V93" s="20">
        <f t="shared" si="44"/>
        <v>0</v>
      </c>
      <c r="W93" s="113" t="e">
        <f t="shared" si="45"/>
        <v>#N/A</v>
      </c>
      <c r="X93" s="113" t="e">
        <f t="shared" si="45"/>
        <v>#N/A</v>
      </c>
      <c r="Y93" s="113" t="e">
        <f t="shared" si="45"/>
        <v>#N/A</v>
      </c>
      <c r="Z93" s="113" t="e">
        <f t="shared" si="45"/>
        <v>#N/A</v>
      </c>
      <c r="AA93" s="20" t="e">
        <f t="shared" si="46"/>
        <v>#N/A</v>
      </c>
      <c r="AB93" s="113" t="e">
        <f t="shared" si="47"/>
        <v>#N/A</v>
      </c>
      <c r="AC93" s="20" t="str">
        <f t="shared" si="48"/>
        <v>31.08.2024</v>
      </c>
      <c r="AD93" s="20">
        <f t="shared" si="49"/>
      </c>
      <c r="AE93" s="20">
        <f t="shared" si="50"/>
      </c>
      <c r="AO93" s="102"/>
      <c r="AP93" s="102"/>
      <c r="AQ93" s="102"/>
      <c r="AR93" s="102">
        <f t="shared" si="55"/>
        <v>78</v>
      </c>
      <c r="AS93" s="102" t="e">
        <f ca="1" t="shared" si="51"/>
        <v>#N/A</v>
      </c>
      <c r="AT93" s="104" t="e">
        <f t="shared" si="52"/>
        <v>#N/A</v>
      </c>
      <c r="AU93" s="105" t="e">
        <f t="shared" si="53"/>
        <v>#N/A</v>
      </c>
      <c r="AV93" s="102" t="e">
        <f ca="1" t="shared" si="54"/>
        <v>#N/A</v>
      </c>
      <c r="AW93" s="102" t="e">
        <f ca="1" t="shared" si="54"/>
        <v>#N/A</v>
      </c>
      <c r="AX93" s="102" t="e">
        <f ca="1" t="shared" si="54"/>
        <v>#N/A</v>
      </c>
      <c r="AY93" s="102" t="e">
        <f ca="1" t="shared" si="54"/>
        <v>#N/A</v>
      </c>
      <c r="AZ93" s="102" t="e">
        <f ca="1" t="shared" si="54"/>
        <v>#N/A</v>
      </c>
      <c r="BA93" s="102" t="e">
        <f ca="1" t="shared" si="54"/>
        <v>#N/A</v>
      </c>
      <c r="BB93" s="102" t="e">
        <f ca="1" t="shared" si="54"/>
        <v>#N/A</v>
      </c>
      <c r="BC93" s="102" t="e">
        <f ca="1" t="shared" si="54"/>
        <v>#N/A</v>
      </c>
      <c r="BD93" s="102" t="e">
        <f ca="1" t="shared" si="54"/>
        <v>#N/A</v>
      </c>
      <c r="BE93" s="102" t="e">
        <f ca="1" t="shared" si="54"/>
        <v>#N/A</v>
      </c>
      <c r="BF93" s="102" t="e">
        <f ca="1" t="shared" si="54"/>
        <v>#N/A</v>
      </c>
      <c r="BG93" s="102" t="e">
        <f ca="1" t="shared" si="54"/>
        <v>#N/A</v>
      </c>
      <c r="BH93" s="102" t="e">
        <f ca="1" t="shared" si="54"/>
        <v>#N/A</v>
      </c>
    </row>
    <row r="94" spans="1:60" ht="22.5" customHeight="1">
      <c r="A94" s="34"/>
      <c r="B94" s="34"/>
      <c r="C94" s="116"/>
      <c r="D94" s="117">
        <f t="shared" si="38"/>
      </c>
      <c r="E94" s="1">
        <f t="shared" si="39"/>
      </c>
      <c r="F94" s="118">
        <f>IF(ISBLANK($A94),"",VLOOKUP(A94,#REF!,4,FALSE))</f>
      </c>
      <c r="G94" s="118">
        <f t="shared" si="40"/>
      </c>
      <c r="H94" s="118">
        <f>IF(ISBLANK($A94),"",VLOOKUP(A94,#REF!,6,FALSE))</f>
      </c>
      <c r="I94" s="118">
        <f t="shared" si="41"/>
      </c>
      <c r="J94" s="119">
        <f t="shared" si="42"/>
      </c>
      <c r="M94" s="113">
        <f t="shared" si="43"/>
      </c>
      <c r="N94" s="113" t="e">
        <f t="shared" si="56"/>
        <v>#N/A</v>
      </c>
      <c r="O94" s="113" t="e">
        <f t="shared" si="56"/>
        <v>#N/A</v>
      </c>
      <c r="P94" s="113" t="e">
        <f t="shared" si="56"/>
        <v>#N/A</v>
      </c>
      <c r="Q94" s="113" t="e">
        <f t="shared" si="56"/>
        <v>#N/A</v>
      </c>
      <c r="R94" s="113" t="e">
        <f t="shared" si="56"/>
        <v>#N/A</v>
      </c>
      <c r="S94" s="113" t="e">
        <f t="shared" si="56"/>
        <v>#N/A</v>
      </c>
      <c r="T94" s="113" t="e">
        <f t="shared" si="56"/>
        <v>#N/A</v>
      </c>
      <c r="U94" s="113" t="e">
        <f t="shared" si="56"/>
        <v>#N/A</v>
      </c>
      <c r="V94" s="20">
        <f t="shared" si="44"/>
        <v>0</v>
      </c>
      <c r="W94" s="113" t="e">
        <f t="shared" si="45"/>
        <v>#N/A</v>
      </c>
      <c r="X94" s="113" t="e">
        <f t="shared" si="45"/>
        <v>#N/A</v>
      </c>
      <c r="Y94" s="113" t="e">
        <f t="shared" si="45"/>
        <v>#N/A</v>
      </c>
      <c r="Z94" s="113" t="e">
        <f t="shared" si="45"/>
        <v>#N/A</v>
      </c>
      <c r="AA94" s="20" t="e">
        <f t="shared" si="46"/>
        <v>#N/A</v>
      </c>
      <c r="AB94" s="113" t="e">
        <f t="shared" si="47"/>
        <v>#N/A</v>
      </c>
      <c r="AC94" s="20" t="str">
        <f t="shared" si="48"/>
        <v>31.08.2024</v>
      </c>
      <c r="AD94" s="20">
        <f t="shared" si="49"/>
      </c>
      <c r="AE94" s="20">
        <f t="shared" si="50"/>
      </c>
      <c r="AO94" s="102"/>
      <c r="AP94" s="102"/>
      <c r="AQ94" s="102"/>
      <c r="AR94" s="102">
        <f t="shared" si="55"/>
        <v>79</v>
      </c>
      <c r="AS94" s="102" t="e">
        <f ca="1" t="shared" si="51"/>
        <v>#N/A</v>
      </c>
      <c r="AT94" s="104" t="e">
        <f t="shared" si="52"/>
        <v>#N/A</v>
      </c>
      <c r="AU94" s="105" t="e">
        <f t="shared" si="53"/>
        <v>#N/A</v>
      </c>
      <c r="AV94" s="102" t="e">
        <f ca="1" t="shared" si="54"/>
        <v>#N/A</v>
      </c>
      <c r="AW94" s="102" t="e">
        <f ca="1" t="shared" si="54"/>
        <v>#N/A</v>
      </c>
      <c r="AX94" s="102" t="e">
        <f ca="1" t="shared" si="54"/>
        <v>#N/A</v>
      </c>
      <c r="AY94" s="102" t="e">
        <f ca="1" t="shared" si="54"/>
        <v>#N/A</v>
      </c>
      <c r="AZ94" s="102" t="e">
        <f ca="1" t="shared" si="54"/>
        <v>#N/A</v>
      </c>
      <c r="BA94" s="102" t="e">
        <f ca="1" t="shared" si="54"/>
        <v>#N/A</v>
      </c>
      <c r="BB94" s="102" t="e">
        <f ca="1" t="shared" si="54"/>
        <v>#N/A</v>
      </c>
      <c r="BC94" s="102" t="e">
        <f ca="1" t="shared" si="54"/>
        <v>#N/A</v>
      </c>
      <c r="BD94" s="102" t="e">
        <f ca="1" t="shared" si="54"/>
        <v>#N/A</v>
      </c>
      <c r="BE94" s="102" t="e">
        <f ca="1" t="shared" si="54"/>
        <v>#N/A</v>
      </c>
      <c r="BF94" s="102" t="e">
        <f ca="1" t="shared" si="54"/>
        <v>#N/A</v>
      </c>
      <c r="BG94" s="102" t="e">
        <f ca="1" t="shared" si="54"/>
        <v>#N/A</v>
      </c>
      <c r="BH94" s="102" t="e">
        <f ca="1" t="shared" si="54"/>
        <v>#N/A</v>
      </c>
    </row>
    <row r="95" spans="1:60" ht="22.5" customHeight="1">
      <c r="A95" s="34"/>
      <c r="B95" s="34"/>
      <c r="C95" s="116"/>
      <c r="D95" s="117">
        <f t="shared" si="38"/>
      </c>
      <c r="E95" s="1">
        <f t="shared" si="39"/>
      </c>
      <c r="F95" s="118">
        <f>IF(ISBLANK($A95),"",VLOOKUP(A95,#REF!,4,FALSE))</f>
      </c>
      <c r="G95" s="118">
        <f t="shared" si="40"/>
      </c>
      <c r="H95" s="118">
        <f>IF(ISBLANK($A95),"",VLOOKUP(A95,#REF!,6,FALSE))</f>
      </c>
      <c r="I95" s="118">
        <f t="shared" si="41"/>
      </c>
      <c r="J95" s="119">
        <f t="shared" si="42"/>
      </c>
      <c r="M95" s="113">
        <f t="shared" si="43"/>
      </c>
      <c r="N95" s="113" t="e">
        <f t="shared" si="56"/>
        <v>#N/A</v>
      </c>
      <c r="O95" s="113" t="e">
        <f t="shared" si="56"/>
        <v>#N/A</v>
      </c>
      <c r="P95" s="113" t="e">
        <f t="shared" si="56"/>
        <v>#N/A</v>
      </c>
      <c r="Q95" s="113" t="e">
        <f t="shared" si="56"/>
        <v>#N/A</v>
      </c>
      <c r="R95" s="113" t="e">
        <f t="shared" si="56"/>
        <v>#N/A</v>
      </c>
      <c r="S95" s="113" t="e">
        <f t="shared" si="56"/>
        <v>#N/A</v>
      </c>
      <c r="T95" s="113" t="e">
        <f t="shared" si="56"/>
        <v>#N/A</v>
      </c>
      <c r="U95" s="113" t="e">
        <f t="shared" si="56"/>
        <v>#N/A</v>
      </c>
      <c r="V95" s="20">
        <f t="shared" si="44"/>
        <v>0</v>
      </c>
      <c r="W95" s="113" t="e">
        <f t="shared" si="45"/>
        <v>#N/A</v>
      </c>
      <c r="X95" s="113" t="e">
        <f t="shared" si="45"/>
        <v>#N/A</v>
      </c>
      <c r="Y95" s="113" t="e">
        <f t="shared" si="45"/>
        <v>#N/A</v>
      </c>
      <c r="Z95" s="113" t="e">
        <f t="shared" si="45"/>
        <v>#N/A</v>
      </c>
      <c r="AA95" s="20" t="e">
        <f t="shared" si="46"/>
        <v>#N/A</v>
      </c>
      <c r="AB95" s="113" t="e">
        <f t="shared" si="47"/>
        <v>#N/A</v>
      </c>
      <c r="AC95" s="20" t="str">
        <f t="shared" si="48"/>
        <v>31.08.2024</v>
      </c>
      <c r="AD95" s="20">
        <f t="shared" si="49"/>
      </c>
      <c r="AE95" s="20">
        <f t="shared" si="50"/>
      </c>
      <c r="AO95" s="102"/>
      <c r="AP95" s="102"/>
      <c r="AQ95" s="102"/>
      <c r="AR95" s="102">
        <f t="shared" si="55"/>
        <v>80</v>
      </c>
      <c r="AS95" s="102" t="e">
        <f ca="1" t="shared" si="51"/>
        <v>#N/A</v>
      </c>
      <c r="AT95" s="104" t="e">
        <f t="shared" si="52"/>
        <v>#N/A</v>
      </c>
      <c r="AU95" s="105" t="e">
        <f t="shared" si="53"/>
        <v>#N/A</v>
      </c>
      <c r="AV95" s="102" t="e">
        <f ca="1" t="shared" si="54"/>
        <v>#N/A</v>
      </c>
      <c r="AW95" s="102" t="e">
        <f ca="1" t="shared" si="54"/>
        <v>#N/A</v>
      </c>
      <c r="AX95" s="102" t="e">
        <f ca="1" t="shared" si="54"/>
        <v>#N/A</v>
      </c>
      <c r="AY95" s="102" t="e">
        <f ca="1" t="shared" si="54"/>
        <v>#N/A</v>
      </c>
      <c r="AZ95" s="102" t="e">
        <f ca="1" t="shared" si="54"/>
        <v>#N/A</v>
      </c>
      <c r="BA95" s="102" t="e">
        <f ca="1" t="shared" si="54"/>
        <v>#N/A</v>
      </c>
      <c r="BB95" s="102" t="e">
        <f ca="1" t="shared" si="54"/>
        <v>#N/A</v>
      </c>
      <c r="BC95" s="102" t="e">
        <f ca="1" t="shared" si="54"/>
        <v>#N/A</v>
      </c>
      <c r="BD95" s="102" t="e">
        <f ca="1" t="shared" si="54"/>
        <v>#N/A</v>
      </c>
      <c r="BE95" s="102" t="e">
        <f ca="1" t="shared" si="54"/>
        <v>#N/A</v>
      </c>
      <c r="BF95" s="102" t="e">
        <f ca="1" t="shared" si="54"/>
        <v>#N/A</v>
      </c>
      <c r="BG95" s="102" t="e">
        <f ca="1" t="shared" si="54"/>
        <v>#N/A</v>
      </c>
      <c r="BH95" s="102" t="e">
        <f ca="1" t="shared" si="54"/>
        <v>#N/A</v>
      </c>
    </row>
    <row r="96" spans="1:60" ht="22.5" customHeight="1">
      <c r="A96" s="34"/>
      <c r="B96" s="34"/>
      <c r="C96" s="116"/>
      <c r="D96" s="117">
        <f t="shared" si="38"/>
      </c>
      <c r="E96" s="1">
        <f t="shared" si="39"/>
      </c>
      <c r="F96" s="118">
        <f>IF(ISBLANK($A96),"",VLOOKUP(A96,#REF!,4,FALSE))</f>
      </c>
      <c r="G96" s="118">
        <f t="shared" si="40"/>
      </c>
      <c r="H96" s="118">
        <f>IF(ISBLANK($A96),"",VLOOKUP(A96,#REF!,6,FALSE))</f>
      </c>
      <c r="I96" s="118">
        <f t="shared" si="41"/>
      </c>
      <c r="J96" s="119">
        <f t="shared" si="42"/>
      </c>
      <c r="M96" s="113">
        <f t="shared" si="43"/>
      </c>
      <c r="N96" s="113" t="e">
        <f t="shared" si="56"/>
        <v>#N/A</v>
      </c>
      <c r="O96" s="113" t="e">
        <f t="shared" si="56"/>
        <v>#N/A</v>
      </c>
      <c r="P96" s="113" t="e">
        <f t="shared" si="56"/>
        <v>#N/A</v>
      </c>
      <c r="Q96" s="113" t="e">
        <f t="shared" si="56"/>
        <v>#N/A</v>
      </c>
      <c r="R96" s="113" t="e">
        <f t="shared" si="56"/>
        <v>#N/A</v>
      </c>
      <c r="S96" s="113" t="e">
        <f t="shared" si="56"/>
        <v>#N/A</v>
      </c>
      <c r="T96" s="113" t="e">
        <f t="shared" si="56"/>
        <v>#N/A</v>
      </c>
      <c r="U96" s="113" t="e">
        <f t="shared" si="56"/>
        <v>#N/A</v>
      </c>
      <c r="V96" s="20">
        <f t="shared" si="44"/>
        <v>0</v>
      </c>
      <c r="W96" s="113" t="e">
        <f t="shared" si="45"/>
        <v>#N/A</v>
      </c>
      <c r="X96" s="113" t="e">
        <f t="shared" si="45"/>
        <v>#N/A</v>
      </c>
      <c r="Y96" s="113" t="e">
        <f t="shared" si="45"/>
        <v>#N/A</v>
      </c>
      <c r="Z96" s="113" t="e">
        <f t="shared" si="45"/>
        <v>#N/A</v>
      </c>
      <c r="AA96" s="20" t="e">
        <f t="shared" si="46"/>
        <v>#N/A</v>
      </c>
      <c r="AB96" s="113" t="e">
        <f t="shared" si="47"/>
        <v>#N/A</v>
      </c>
      <c r="AC96" s="20" t="str">
        <f t="shared" si="48"/>
        <v>31.08.2024</v>
      </c>
      <c r="AD96" s="20">
        <f t="shared" si="49"/>
      </c>
      <c r="AE96" s="20">
        <f t="shared" si="50"/>
      </c>
      <c r="AO96" s="102"/>
      <c r="AP96" s="102"/>
      <c r="AQ96" s="102"/>
      <c r="AR96" s="102">
        <f t="shared" si="55"/>
        <v>81</v>
      </c>
      <c r="AS96" s="102" t="e">
        <f ca="1" t="shared" si="51"/>
        <v>#N/A</v>
      </c>
      <c r="AT96" s="104" t="e">
        <f t="shared" si="52"/>
        <v>#N/A</v>
      </c>
      <c r="AU96" s="105" t="e">
        <f t="shared" si="53"/>
        <v>#N/A</v>
      </c>
      <c r="AV96" s="102" t="e">
        <f ca="1" t="shared" si="54"/>
        <v>#N/A</v>
      </c>
      <c r="AW96" s="102" t="e">
        <f ca="1" t="shared" si="54"/>
        <v>#N/A</v>
      </c>
      <c r="AX96" s="102" t="e">
        <f ca="1" t="shared" si="54"/>
        <v>#N/A</v>
      </c>
      <c r="AY96" s="102" t="e">
        <f ca="1" t="shared" si="54"/>
        <v>#N/A</v>
      </c>
      <c r="AZ96" s="102" t="e">
        <f ca="1" t="shared" si="54"/>
        <v>#N/A</v>
      </c>
      <c r="BA96" s="102" t="e">
        <f ca="1" t="shared" si="54"/>
        <v>#N/A</v>
      </c>
      <c r="BB96" s="102" t="e">
        <f ca="1" t="shared" si="54"/>
        <v>#N/A</v>
      </c>
      <c r="BC96" s="102" t="e">
        <f ca="1" t="shared" si="54"/>
        <v>#N/A</v>
      </c>
      <c r="BD96" s="102" t="e">
        <f ca="1" t="shared" si="54"/>
        <v>#N/A</v>
      </c>
      <c r="BE96" s="102" t="e">
        <f ca="1" t="shared" si="54"/>
        <v>#N/A</v>
      </c>
      <c r="BF96" s="102" t="e">
        <f ca="1" t="shared" si="54"/>
        <v>#N/A</v>
      </c>
      <c r="BG96" s="102" t="e">
        <f ca="1" t="shared" si="54"/>
        <v>#N/A</v>
      </c>
      <c r="BH96" s="102" t="e">
        <f ca="1" t="shared" si="54"/>
        <v>#N/A</v>
      </c>
    </row>
    <row r="97" spans="1:60" ht="22.5" customHeight="1">
      <c r="A97" s="34"/>
      <c r="B97" s="34"/>
      <c r="C97" s="116"/>
      <c r="D97" s="117">
        <f t="shared" si="38"/>
      </c>
      <c r="E97" s="1">
        <f t="shared" si="39"/>
      </c>
      <c r="F97" s="118">
        <f>IF(ISBLANK($A97),"",VLOOKUP(A97,#REF!,4,FALSE))</f>
      </c>
      <c r="G97" s="118">
        <f t="shared" si="40"/>
      </c>
      <c r="H97" s="118">
        <f>IF(ISBLANK($A97),"",VLOOKUP(A97,#REF!,6,FALSE))</f>
      </c>
      <c r="I97" s="118">
        <f t="shared" si="41"/>
      </c>
      <c r="J97" s="119">
        <f t="shared" si="42"/>
      </c>
      <c r="M97" s="113">
        <f t="shared" si="43"/>
      </c>
      <c r="N97" s="113" t="e">
        <f t="shared" si="56"/>
        <v>#N/A</v>
      </c>
      <c r="O97" s="113" t="e">
        <f t="shared" si="56"/>
        <v>#N/A</v>
      </c>
      <c r="P97" s="113" t="e">
        <f t="shared" si="56"/>
        <v>#N/A</v>
      </c>
      <c r="Q97" s="113" t="e">
        <f t="shared" si="56"/>
        <v>#N/A</v>
      </c>
      <c r="R97" s="113" t="e">
        <f t="shared" si="56"/>
        <v>#N/A</v>
      </c>
      <c r="S97" s="113" t="e">
        <f t="shared" si="56"/>
        <v>#N/A</v>
      </c>
      <c r="T97" s="113" t="e">
        <f t="shared" si="56"/>
        <v>#N/A</v>
      </c>
      <c r="U97" s="113" t="e">
        <f t="shared" si="56"/>
        <v>#N/A</v>
      </c>
      <c r="V97" s="20">
        <f t="shared" si="44"/>
        <v>0</v>
      </c>
      <c r="W97" s="113" t="e">
        <f t="shared" si="45"/>
        <v>#N/A</v>
      </c>
      <c r="X97" s="113" t="e">
        <f t="shared" si="45"/>
        <v>#N/A</v>
      </c>
      <c r="Y97" s="113" t="e">
        <f t="shared" si="45"/>
        <v>#N/A</v>
      </c>
      <c r="Z97" s="113" t="e">
        <f t="shared" si="45"/>
        <v>#N/A</v>
      </c>
      <c r="AA97" s="20" t="e">
        <f t="shared" si="46"/>
        <v>#N/A</v>
      </c>
      <c r="AB97" s="113" t="e">
        <f t="shared" si="47"/>
        <v>#N/A</v>
      </c>
      <c r="AC97" s="20" t="str">
        <f t="shared" si="48"/>
        <v>31.08.2024</v>
      </c>
      <c r="AD97" s="20">
        <f t="shared" si="49"/>
      </c>
      <c r="AE97" s="20">
        <f t="shared" si="50"/>
      </c>
      <c r="AO97" s="102"/>
      <c r="AP97" s="102"/>
      <c r="AQ97" s="102"/>
      <c r="AR97" s="102">
        <f t="shared" si="55"/>
        <v>82</v>
      </c>
      <c r="AS97" s="102" t="e">
        <f ca="1" t="shared" si="51"/>
        <v>#N/A</v>
      </c>
      <c r="AT97" s="104" t="e">
        <f t="shared" si="52"/>
        <v>#N/A</v>
      </c>
      <c r="AU97" s="105" t="e">
        <f t="shared" si="53"/>
        <v>#N/A</v>
      </c>
      <c r="AV97" s="102" t="e">
        <f ca="1" t="shared" si="54"/>
        <v>#N/A</v>
      </c>
      <c r="AW97" s="102" t="e">
        <f ca="1" t="shared" si="54"/>
        <v>#N/A</v>
      </c>
      <c r="AX97" s="102" t="e">
        <f ca="1" t="shared" si="54"/>
        <v>#N/A</v>
      </c>
      <c r="AY97" s="102" t="e">
        <f ca="1" t="shared" si="54"/>
        <v>#N/A</v>
      </c>
      <c r="AZ97" s="102" t="e">
        <f ca="1" t="shared" si="54"/>
        <v>#N/A</v>
      </c>
      <c r="BA97" s="102" t="e">
        <f ca="1" t="shared" si="54"/>
        <v>#N/A</v>
      </c>
      <c r="BB97" s="102" t="e">
        <f ca="1" t="shared" si="54"/>
        <v>#N/A</v>
      </c>
      <c r="BC97" s="102" t="e">
        <f ca="1" t="shared" si="54"/>
        <v>#N/A</v>
      </c>
      <c r="BD97" s="102" t="e">
        <f ca="1" t="shared" si="54"/>
        <v>#N/A</v>
      </c>
      <c r="BE97" s="102" t="e">
        <f ca="1" t="shared" si="54"/>
        <v>#N/A</v>
      </c>
      <c r="BF97" s="102" t="e">
        <f ca="1" t="shared" si="54"/>
        <v>#N/A</v>
      </c>
      <c r="BG97" s="102" t="e">
        <f ca="1" t="shared" si="54"/>
        <v>#N/A</v>
      </c>
      <c r="BH97" s="102" t="e">
        <f ca="1" t="shared" si="54"/>
        <v>#N/A</v>
      </c>
    </row>
    <row r="98" spans="1:60" ht="22.5" customHeight="1">
      <c r="A98" s="34"/>
      <c r="B98" s="34"/>
      <c r="C98" s="116"/>
      <c r="D98" s="117">
        <f t="shared" si="38"/>
      </c>
      <c r="E98" s="1">
        <f t="shared" si="39"/>
      </c>
      <c r="F98" s="118">
        <f>IF(ISBLANK($A98),"",VLOOKUP(A98,#REF!,4,FALSE))</f>
      </c>
      <c r="G98" s="118">
        <f t="shared" si="40"/>
      </c>
      <c r="H98" s="118">
        <f>IF(ISBLANK($A98),"",VLOOKUP(A98,#REF!,6,FALSE))</f>
      </c>
      <c r="I98" s="118">
        <f t="shared" si="41"/>
      </c>
      <c r="J98" s="119">
        <f t="shared" si="42"/>
      </c>
      <c r="M98" s="113">
        <f t="shared" si="43"/>
      </c>
      <c r="N98" s="113" t="e">
        <f t="shared" si="56"/>
        <v>#N/A</v>
      </c>
      <c r="O98" s="113" t="e">
        <f t="shared" si="56"/>
        <v>#N/A</v>
      </c>
      <c r="P98" s="113" t="e">
        <f t="shared" si="56"/>
        <v>#N/A</v>
      </c>
      <c r="Q98" s="113" t="e">
        <f t="shared" si="56"/>
        <v>#N/A</v>
      </c>
      <c r="R98" s="113" t="e">
        <f t="shared" si="56"/>
        <v>#N/A</v>
      </c>
      <c r="S98" s="113" t="e">
        <f t="shared" si="56"/>
        <v>#N/A</v>
      </c>
      <c r="T98" s="113" t="e">
        <f t="shared" si="56"/>
        <v>#N/A</v>
      </c>
      <c r="U98" s="113" t="e">
        <f t="shared" si="56"/>
        <v>#N/A</v>
      </c>
      <c r="V98" s="20">
        <f t="shared" si="44"/>
        <v>0</v>
      </c>
      <c r="W98" s="113" t="e">
        <f t="shared" si="45"/>
        <v>#N/A</v>
      </c>
      <c r="X98" s="113" t="e">
        <f t="shared" si="45"/>
        <v>#N/A</v>
      </c>
      <c r="Y98" s="113" t="e">
        <f t="shared" si="45"/>
        <v>#N/A</v>
      </c>
      <c r="Z98" s="113" t="e">
        <f t="shared" si="45"/>
        <v>#N/A</v>
      </c>
      <c r="AA98" s="20" t="e">
        <f t="shared" si="46"/>
        <v>#N/A</v>
      </c>
      <c r="AB98" s="113" t="e">
        <f t="shared" si="47"/>
        <v>#N/A</v>
      </c>
      <c r="AC98" s="20" t="str">
        <f t="shared" si="48"/>
        <v>31.08.2024</v>
      </c>
      <c r="AD98" s="20">
        <f t="shared" si="49"/>
      </c>
      <c r="AE98" s="20">
        <f t="shared" si="50"/>
      </c>
      <c r="AO98" s="102"/>
      <c r="AP98" s="102"/>
      <c r="AQ98" s="102"/>
      <c r="AR98" s="102">
        <f t="shared" si="55"/>
        <v>83</v>
      </c>
      <c r="AS98" s="102" t="e">
        <f ca="1" t="shared" si="51"/>
        <v>#N/A</v>
      </c>
      <c r="AT98" s="104" t="e">
        <f t="shared" si="52"/>
        <v>#N/A</v>
      </c>
      <c r="AU98" s="105" t="e">
        <f t="shared" si="53"/>
        <v>#N/A</v>
      </c>
      <c r="AV98" s="102" t="e">
        <f ca="1" t="shared" si="54"/>
        <v>#N/A</v>
      </c>
      <c r="AW98" s="102" t="e">
        <f ca="1" t="shared" si="54"/>
        <v>#N/A</v>
      </c>
      <c r="AX98" s="102" t="e">
        <f ca="1" t="shared" si="54"/>
        <v>#N/A</v>
      </c>
      <c r="AY98" s="102" t="e">
        <f ca="1" t="shared" si="54"/>
        <v>#N/A</v>
      </c>
      <c r="AZ98" s="102" t="e">
        <f ca="1" t="shared" si="54"/>
        <v>#N/A</v>
      </c>
      <c r="BA98" s="102" t="e">
        <f ca="1" t="shared" si="54"/>
        <v>#N/A</v>
      </c>
      <c r="BB98" s="102" t="e">
        <f ca="1" t="shared" si="54"/>
        <v>#N/A</v>
      </c>
      <c r="BC98" s="102" t="e">
        <f ca="1" t="shared" si="54"/>
        <v>#N/A</v>
      </c>
      <c r="BD98" s="102" t="e">
        <f ca="1" t="shared" si="54"/>
        <v>#N/A</v>
      </c>
      <c r="BE98" s="102" t="e">
        <f ca="1" t="shared" si="54"/>
        <v>#N/A</v>
      </c>
      <c r="BF98" s="102" t="e">
        <f ca="1" t="shared" si="54"/>
        <v>#N/A</v>
      </c>
      <c r="BG98" s="102" t="e">
        <f ca="1" t="shared" si="54"/>
        <v>#N/A</v>
      </c>
      <c r="BH98" s="102" t="e">
        <f ca="1" t="shared" si="54"/>
        <v>#N/A</v>
      </c>
    </row>
    <row r="99" spans="1:60" ht="22.5" customHeight="1">
      <c r="A99" s="34"/>
      <c r="B99" s="34"/>
      <c r="C99" s="116"/>
      <c r="D99" s="117">
        <f t="shared" si="38"/>
      </c>
      <c r="E99" s="1">
        <f t="shared" si="39"/>
      </c>
      <c r="F99" s="118">
        <f>IF(ISBLANK($A99),"",VLOOKUP(A99,#REF!,4,FALSE))</f>
      </c>
      <c r="G99" s="118">
        <f t="shared" si="40"/>
      </c>
      <c r="H99" s="118">
        <f>IF(ISBLANK($A99),"",VLOOKUP(A99,#REF!,6,FALSE))</f>
      </c>
      <c r="I99" s="118">
        <f t="shared" si="41"/>
      </c>
      <c r="J99" s="119">
        <f t="shared" si="42"/>
      </c>
      <c r="M99" s="113">
        <f t="shared" si="43"/>
      </c>
      <c r="N99" s="113" t="e">
        <f t="shared" si="56"/>
        <v>#N/A</v>
      </c>
      <c r="O99" s="113" t="e">
        <f t="shared" si="56"/>
        <v>#N/A</v>
      </c>
      <c r="P99" s="113" t="e">
        <f t="shared" si="56"/>
        <v>#N/A</v>
      </c>
      <c r="Q99" s="113" t="e">
        <f t="shared" si="56"/>
        <v>#N/A</v>
      </c>
      <c r="R99" s="113" t="e">
        <f t="shared" si="56"/>
        <v>#N/A</v>
      </c>
      <c r="S99" s="113" t="e">
        <f t="shared" si="56"/>
        <v>#N/A</v>
      </c>
      <c r="T99" s="113" t="e">
        <f t="shared" si="56"/>
        <v>#N/A</v>
      </c>
      <c r="U99" s="113" t="e">
        <f t="shared" si="56"/>
        <v>#N/A</v>
      </c>
      <c r="V99" s="20">
        <f t="shared" si="44"/>
        <v>0</v>
      </c>
      <c r="W99" s="113" t="e">
        <f t="shared" si="45"/>
        <v>#N/A</v>
      </c>
      <c r="X99" s="113" t="e">
        <f t="shared" si="45"/>
        <v>#N/A</v>
      </c>
      <c r="Y99" s="113" t="e">
        <f t="shared" si="45"/>
        <v>#N/A</v>
      </c>
      <c r="Z99" s="113" t="e">
        <f t="shared" si="45"/>
        <v>#N/A</v>
      </c>
      <c r="AA99" s="20" t="e">
        <f t="shared" si="46"/>
        <v>#N/A</v>
      </c>
      <c r="AB99" s="113" t="e">
        <f t="shared" si="47"/>
        <v>#N/A</v>
      </c>
      <c r="AC99" s="20" t="str">
        <f t="shared" si="48"/>
        <v>31.08.2024</v>
      </c>
      <c r="AD99" s="20">
        <f t="shared" si="49"/>
      </c>
      <c r="AE99" s="20">
        <f t="shared" si="50"/>
      </c>
      <c r="AO99" s="102"/>
      <c r="AP99" s="102"/>
      <c r="AQ99" s="102"/>
      <c r="AR99" s="102">
        <f t="shared" si="55"/>
        <v>84</v>
      </c>
      <c r="AS99" s="102" t="e">
        <f ca="1" t="shared" si="51"/>
        <v>#N/A</v>
      </c>
      <c r="AT99" s="104" t="e">
        <f t="shared" si="52"/>
        <v>#N/A</v>
      </c>
      <c r="AU99" s="105" t="e">
        <f t="shared" si="53"/>
        <v>#N/A</v>
      </c>
      <c r="AV99" s="102" t="e">
        <f ca="1" t="shared" si="54"/>
        <v>#N/A</v>
      </c>
      <c r="AW99" s="102" t="e">
        <f ca="1" t="shared" si="54"/>
        <v>#N/A</v>
      </c>
      <c r="AX99" s="102" t="e">
        <f ca="1" t="shared" si="54"/>
        <v>#N/A</v>
      </c>
      <c r="AY99" s="102" t="e">
        <f ca="1" t="shared" si="54"/>
        <v>#N/A</v>
      </c>
      <c r="AZ99" s="102" t="e">
        <f ca="1" t="shared" si="54"/>
        <v>#N/A</v>
      </c>
      <c r="BA99" s="102" t="e">
        <f ca="1" t="shared" si="54"/>
        <v>#N/A</v>
      </c>
      <c r="BB99" s="102" t="e">
        <f ca="1" t="shared" si="54"/>
        <v>#N/A</v>
      </c>
      <c r="BC99" s="102" t="e">
        <f ca="1" t="shared" si="54"/>
        <v>#N/A</v>
      </c>
      <c r="BD99" s="102" t="e">
        <f ca="1" t="shared" si="54"/>
        <v>#N/A</v>
      </c>
      <c r="BE99" s="102" t="e">
        <f ca="1" t="shared" si="54"/>
        <v>#N/A</v>
      </c>
      <c r="BF99" s="102" t="e">
        <f ca="1" t="shared" si="54"/>
        <v>#N/A</v>
      </c>
      <c r="BG99" s="102" t="e">
        <f ca="1" t="shared" si="54"/>
        <v>#N/A</v>
      </c>
      <c r="BH99" s="102" t="e">
        <f ca="1" t="shared" si="54"/>
        <v>#N/A</v>
      </c>
    </row>
    <row r="100" spans="1:60" ht="22.5" customHeight="1">
      <c r="A100" s="34"/>
      <c r="B100" s="34"/>
      <c r="C100" s="116"/>
      <c r="D100" s="117">
        <f t="shared" si="38"/>
      </c>
      <c r="E100" s="1">
        <f t="shared" si="39"/>
      </c>
      <c r="F100" s="118">
        <f>IF(ISBLANK($A100),"",VLOOKUP(A100,#REF!,4,FALSE))</f>
      </c>
      <c r="G100" s="118">
        <f t="shared" si="40"/>
      </c>
      <c r="H100" s="118">
        <f>IF(ISBLANK($A100),"",VLOOKUP(A100,#REF!,6,FALSE))</f>
      </c>
      <c r="I100" s="118">
        <f t="shared" si="41"/>
      </c>
      <c r="J100" s="119">
        <f t="shared" si="42"/>
      </c>
      <c r="M100" s="113">
        <f t="shared" si="43"/>
      </c>
      <c r="N100" s="113" t="e">
        <f t="shared" si="56"/>
        <v>#N/A</v>
      </c>
      <c r="O100" s="113" t="e">
        <f t="shared" si="56"/>
        <v>#N/A</v>
      </c>
      <c r="P100" s="113" t="e">
        <f t="shared" si="56"/>
        <v>#N/A</v>
      </c>
      <c r="Q100" s="113" t="e">
        <f t="shared" si="56"/>
        <v>#N/A</v>
      </c>
      <c r="R100" s="113" t="e">
        <f t="shared" si="56"/>
        <v>#N/A</v>
      </c>
      <c r="S100" s="113" t="e">
        <f t="shared" si="56"/>
        <v>#N/A</v>
      </c>
      <c r="T100" s="113" t="e">
        <f t="shared" si="56"/>
        <v>#N/A</v>
      </c>
      <c r="U100" s="113" t="e">
        <f t="shared" si="56"/>
        <v>#N/A</v>
      </c>
      <c r="V100" s="20">
        <f t="shared" si="44"/>
        <v>0</v>
      </c>
      <c r="W100" s="113" t="e">
        <f t="shared" si="45"/>
        <v>#N/A</v>
      </c>
      <c r="X100" s="113" t="e">
        <f t="shared" si="45"/>
        <v>#N/A</v>
      </c>
      <c r="Y100" s="113" t="e">
        <f t="shared" si="45"/>
        <v>#N/A</v>
      </c>
      <c r="Z100" s="113" t="e">
        <f t="shared" si="45"/>
        <v>#N/A</v>
      </c>
      <c r="AA100" s="20" t="e">
        <f t="shared" si="46"/>
        <v>#N/A</v>
      </c>
      <c r="AB100" s="113" t="e">
        <f t="shared" si="47"/>
        <v>#N/A</v>
      </c>
      <c r="AC100" s="20" t="str">
        <f t="shared" si="48"/>
        <v>31.08.2024</v>
      </c>
      <c r="AD100" s="20">
        <f t="shared" si="49"/>
      </c>
      <c r="AE100" s="20">
        <f t="shared" si="50"/>
      </c>
      <c r="AO100" s="102"/>
      <c r="AP100" s="102"/>
      <c r="AQ100" s="102"/>
      <c r="AR100" s="102">
        <f t="shared" si="55"/>
        <v>85</v>
      </c>
      <c r="AS100" s="102" t="e">
        <f ca="1" t="shared" si="51"/>
        <v>#N/A</v>
      </c>
      <c r="AT100" s="104" t="e">
        <f t="shared" si="52"/>
        <v>#N/A</v>
      </c>
      <c r="AU100" s="105" t="e">
        <f t="shared" si="53"/>
        <v>#N/A</v>
      </c>
      <c r="AV100" s="102" t="e">
        <f ca="1" t="shared" si="57" ref="AV100:BH115">INDIRECT($AR$18&amp;AV$17&amp;$AR100)</f>
        <v>#N/A</v>
      </c>
      <c r="AW100" s="102" t="e">
        <f ca="1" t="shared" si="57"/>
        <v>#N/A</v>
      </c>
      <c r="AX100" s="102" t="e">
        <f ca="1" t="shared" si="57"/>
        <v>#N/A</v>
      </c>
      <c r="AY100" s="102" t="e">
        <f ca="1" t="shared" si="57"/>
        <v>#N/A</v>
      </c>
      <c r="AZ100" s="102" t="e">
        <f ca="1" t="shared" si="57"/>
        <v>#N/A</v>
      </c>
      <c r="BA100" s="102" t="e">
        <f ca="1" t="shared" si="57"/>
        <v>#N/A</v>
      </c>
      <c r="BB100" s="102" t="e">
        <f ca="1" t="shared" si="57"/>
        <v>#N/A</v>
      </c>
      <c r="BC100" s="102" t="e">
        <f ca="1" t="shared" si="57"/>
        <v>#N/A</v>
      </c>
      <c r="BD100" s="102" t="e">
        <f ca="1" t="shared" si="57"/>
        <v>#N/A</v>
      </c>
      <c r="BE100" s="102" t="e">
        <f ca="1" t="shared" si="57"/>
        <v>#N/A</v>
      </c>
      <c r="BF100" s="102" t="e">
        <f ca="1" t="shared" si="57"/>
        <v>#N/A</v>
      </c>
      <c r="BG100" s="102" t="e">
        <f ca="1" t="shared" si="57"/>
        <v>#N/A</v>
      </c>
      <c r="BH100" s="102" t="e">
        <f ca="1" t="shared" si="57"/>
        <v>#N/A</v>
      </c>
    </row>
    <row r="101" spans="1:60" ht="22.5" customHeight="1">
      <c r="A101" s="34"/>
      <c r="B101" s="34"/>
      <c r="C101" s="116"/>
      <c r="D101" s="117">
        <f t="shared" si="38"/>
      </c>
      <c r="E101" s="1">
        <f t="shared" si="39"/>
      </c>
      <c r="F101" s="118">
        <f>IF(ISBLANK($A101),"",VLOOKUP(A101,#REF!,4,FALSE))</f>
      </c>
      <c r="G101" s="118">
        <f t="shared" si="40"/>
      </c>
      <c r="H101" s="118">
        <f>IF(ISBLANK($A101),"",VLOOKUP(A101,#REF!,6,FALSE))</f>
      </c>
      <c r="I101" s="118">
        <f t="shared" si="41"/>
      </c>
      <c r="J101" s="119">
        <f t="shared" si="42"/>
      </c>
      <c r="M101" s="113">
        <f t="shared" si="43"/>
      </c>
      <c r="N101" s="113" t="e">
        <f t="shared" si="56"/>
        <v>#N/A</v>
      </c>
      <c r="O101" s="113" t="e">
        <f t="shared" si="56"/>
        <v>#N/A</v>
      </c>
      <c r="P101" s="113" t="e">
        <f t="shared" si="56"/>
        <v>#N/A</v>
      </c>
      <c r="Q101" s="113" t="e">
        <f t="shared" si="56"/>
        <v>#N/A</v>
      </c>
      <c r="R101" s="113" t="e">
        <f t="shared" si="56"/>
        <v>#N/A</v>
      </c>
      <c r="S101" s="113" t="e">
        <f t="shared" si="56"/>
        <v>#N/A</v>
      </c>
      <c r="T101" s="113" t="e">
        <f t="shared" si="56"/>
        <v>#N/A</v>
      </c>
      <c r="U101" s="113" t="e">
        <f t="shared" si="56"/>
        <v>#N/A</v>
      </c>
      <c r="V101" s="20">
        <f t="shared" si="44"/>
        <v>0</v>
      </c>
      <c r="W101" s="113" t="e">
        <f t="shared" si="45"/>
        <v>#N/A</v>
      </c>
      <c r="X101" s="113" t="e">
        <f t="shared" si="45"/>
        <v>#N/A</v>
      </c>
      <c r="Y101" s="113" t="e">
        <f t="shared" si="45"/>
        <v>#N/A</v>
      </c>
      <c r="Z101" s="113" t="e">
        <f t="shared" si="45"/>
        <v>#N/A</v>
      </c>
      <c r="AA101" s="20" t="e">
        <f t="shared" si="46"/>
        <v>#N/A</v>
      </c>
      <c r="AB101" s="113" t="e">
        <f t="shared" si="47"/>
        <v>#N/A</v>
      </c>
      <c r="AC101" s="20" t="str">
        <f t="shared" si="48"/>
        <v>31.08.2024</v>
      </c>
      <c r="AD101" s="20">
        <f t="shared" si="49"/>
      </c>
      <c r="AE101" s="20">
        <f t="shared" si="50"/>
      </c>
      <c r="AO101" s="102"/>
      <c r="AP101" s="102"/>
      <c r="AQ101" s="102"/>
      <c r="AR101" s="102">
        <f t="shared" si="55"/>
        <v>86</v>
      </c>
      <c r="AS101" s="102" t="e">
        <f ca="1" t="shared" si="51"/>
        <v>#N/A</v>
      </c>
      <c r="AT101" s="104" t="e">
        <f t="shared" si="52"/>
        <v>#N/A</v>
      </c>
      <c r="AU101" s="105" t="e">
        <f t="shared" si="53"/>
        <v>#N/A</v>
      </c>
      <c r="AV101" s="102" t="e">
        <f ca="1" t="shared" si="57"/>
        <v>#N/A</v>
      </c>
      <c r="AW101" s="102" t="e">
        <f ca="1" t="shared" si="57"/>
        <v>#N/A</v>
      </c>
      <c r="AX101" s="102" t="e">
        <f ca="1" t="shared" si="57"/>
        <v>#N/A</v>
      </c>
      <c r="AY101" s="102" t="e">
        <f ca="1" t="shared" si="57"/>
        <v>#N/A</v>
      </c>
      <c r="AZ101" s="102" t="e">
        <f ca="1" t="shared" si="57"/>
        <v>#N/A</v>
      </c>
      <c r="BA101" s="102" t="e">
        <f ca="1" t="shared" si="57"/>
        <v>#N/A</v>
      </c>
      <c r="BB101" s="102" t="e">
        <f ca="1" t="shared" si="57"/>
        <v>#N/A</v>
      </c>
      <c r="BC101" s="102" t="e">
        <f ca="1" t="shared" si="57"/>
        <v>#N/A</v>
      </c>
      <c r="BD101" s="102" t="e">
        <f ca="1" t="shared" si="57"/>
        <v>#N/A</v>
      </c>
      <c r="BE101" s="102" t="e">
        <f ca="1" t="shared" si="57"/>
        <v>#N/A</v>
      </c>
      <c r="BF101" s="102" t="e">
        <f ca="1" t="shared" si="57"/>
        <v>#N/A</v>
      </c>
      <c r="BG101" s="102" t="e">
        <f ca="1" t="shared" si="57"/>
        <v>#N/A</v>
      </c>
      <c r="BH101" s="102" t="e">
        <f ca="1" t="shared" si="57"/>
        <v>#N/A</v>
      </c>
    </row>
    <row r="102" spans="1:60" ht="22.5" customHeight="1">
      <c r="A102" s="34"/>
      <c r="B102" s="34"/>
      <c r="C102" s="116"/>
      <c r="D102" s="117">
        <f t="shared" si="38"/>
      </c>
      <c r="E102" s="1">
        <f t="shared" si="39"/>
      </c>
      <c r="F102" s="118">
        <f>IF(ISBLANK($A102),"",VLOOKUP(A102,#REF!,4,FALSE))</f>
      </c>
      <c r="G102" s="118">
        <f t="shared" si="40"/>
      </c>
      <c r="H102" s="118">
        <f>IF(ISBLANK($A102),"",VLOOKUP(A102,#REF!,6,FALSE))</f>
      </c>
      <c r="I102" s="118">
        <f t="shared" si="41"/>
      </c>
      <c r="J102" s="119">
        <f t="shared" si="42"/>
      </c>
      <c r="M102" s="113">
        <f t="shared" si="43"/>
      </c>
      <c r="N102" s="113" t="e">
        <f t="shared" si="56"/>
        <v>#N/A</v>
      </c>
      <c r="O102" s="113" t="e">
        <f t="shared" si="56"/>
        <v>#N/A</v>
      </c>
      <c r="P102" s="113" t="e">
        <f t="shared" si="56"/>
        <v>#N/A</v>
      </c>
      <c r="Q102" s="113" t="e">
        <f t="shared" si="56"/>
        <v>#N/A</v>
      </c>
      <c r="R102" s="113" t="e">
        <f t="shared" si="56"/>
        <v>#N/A</v>
      </c>
      <c r="S102" s="113" t="e">
        <f t="shared" si="56"/>
        <v>#N/A</v>
      </c>
      <c r="T102" s="113" t="e">
        <f t="shared" si="56"/>
        <v>#N/A</v>
      </c>
      <c r="U102" s="113" t="e">
        <f t="shared" si="56"/>
        <v>#N/A</v>
      </c>
      <c r="V102" s="20">
        <f t="shared" si="44"/>
        <v>0</v>
      </c>
      <c r="W102" s="113" t="e">
        <f t="shared" si="45"/>
        <v>#N/A</v>
      </c>
      <c r="X102" s="113" t="e">
        <f t="shared" si="45"/>
        <v>#N/A</v>
      </c>
      <c r="Y102" s="113" t="e">
        <f t="shared" si="45"/>
        <v>#N/A</v>
      </c>
      <c r="Z102" s="113" t="e">
        <f t="shared" si="45"/>
        <v>#N/A</v>
      </c>
      <c r="AA102" s="20" t="e">
        <f t="shared" si="46"/>
        <v>#N/A</v>
      </c>
      <c r="AB102" s="113" t="e">
        <f t="shared" si="47"/>
        <v>#N/A</v>
      </c>
      <c r="AC102" s="20" t="str">
        <f t="shared" si="48"/>
        <v>31.08.2024</v>
      </c>
      <c r="AD102" s="20">
        <f t="shared" si="49"/>
      </c>
      <c r="AE102" s="20">
        <f t="shared" si="50"/>
      </c>
      <c r="AO102" s="102"/>
      <c r="AP102" s="102"/>
      <c r="AQ102" s="102"/>
      <c r="AR102" s="102">
        <f t="shared" si="55"/>
        <v>87</v>
      </c>
      <c r="AS102" s="102" t="e">
        <f ca="1" t="shared" si="51"/>
        <v>#N/A</v>
      </c>
      <c r="AT102" s="104" t="e">
        <f t="shared" si="52"/>
        <v>#N/A</v>
      </c>
      <c r="AU102" s="105" t="e">
        <f t="shared" si="53"/>
        <v>#N/A</v>
      </c>
      <c r="AV102" s="102" t="e">
        <f ca="1" t="shared" si="57"/>
        <v>#N/A</v>
      </c>
      <c r="AW102" s="102" t="e">
        <f ca="1" t="shared" si="57"/>
        <v>#N/A</v>
      </c>
      <c r="AX102" s="102" t="e">
        <f ca="1" t="shared" si="57"/>
        <v>#N/A</v>
      </c>
      <c r="AY102" s="102" t="e">
        <f ca="1" t="shared" si="57"/>
        <v>#N/A</v>
      </c>
      <c r="AZ102" s="102" t="e">
        <f ca="1" t="shared" si="57"/>
        <v>#N/A</v>
      </c>
      <c r="BA102" s="102" t="e">
        <f ca="1" t="shared" si="57"/>
        <v>#N/A</v>
      </c>
      <c r="BB102" s="102" t="e">
        <f ca="1" t="shared" si="57"/>
        <v>#N/A</v>
      </c>
      <c r="BC102" s="102" t="e">
        <f ca="1" t="shared" si="57"/>
        <v>#N/A</v>
      </c>
      <c r="BD102" s="102" t="e">
        <f ca="1" t="shared" si="57"/>
        <v>#N/A</v>
      </c>
      <c r="BE102" s="102" t="e">
        <f ca="1" t="shared" si="57"/>
        <v>#N/A</v>
      </c>
      <c r="BF102" s="102" t="e">
        <f ca="1" t="shared" si="57"/>
        <v>#N/A</v>
      </c>
      <c r="BG102" s="102" t="e">
        <f ca="1" t="shared" si="57"/>
        <v>#N/A</v>
      </c>
      <c r="BH102" s="102" t="e">
        <f ca="1" t="shared" si="57"/>
        <v>#N/A</v>
      </c>
    </row>
    <row r="103" spans="1:60" ht="22.5" customHeight="1">
      <c r="A103" s="34"/>
      <c r="B103" s="34"/>
      <c r="C103" s="116"/>
      <c r="D103" s="117">
        <f t="shared" si="38"/>
      </c>
      <c r="E103" s="1">
        <f t="shared" si="39"/>
      </c>
      <c r="F103" s="118">
        <f>IF(ISBLANK($A103),"",VLOOKUP(A103,#REF!,4,FALSE))</f>
      </c>
      <c r="G103" s="118">
        <f t="shared" si="40"/>
      </c>
      <c r="H103" s="118">
        <f>IF(ISBLANK($A103),"",VLOOKUP(A103,#REF!,6,FALSE))</f>
      </c>
      <c r="I103" s="118">
        <f t="shared" si="41"/>
      </c>
      <c r="J103" s="119">
        <f t="shared" si="42"/>
      </c>
      <c r="M103" s="113">
        <f t="shared" si="43"/>
      </c>
      <c r="N103" s="113" t="e">
        <f t="shared" si="56"/>
        <v>#N/A</v>
      </c>
      <c r="O103" s="113" t="e">
        <f t="shared" si="56"/>
        <v>#N/A</v>
      </c>
      <c r="P103" s="113" t="e">
        <f t="shared" si="56"/>
        <v>#N/A</v>
      </c>
      <c r="Q103" s="113" t="e">
        <f t="shared" si="56"/>
        <v>#N/A</v>
      </c>
      <c r="R103" s="113" t="e">
        <f t="shared" si="56"/>
        <v>#N/A</v>
      </c>
      <c r="S103" s="113" t="e">
        <f t="shared" si="56"/>
        <v>#N/A</v>
      </c>
      <c r="T103" s="113" t="e">
        <f t="shared" si="56"/>
        <v>#N/A</v>
      </c>
      <c r="U103" s="113" t="e">
        <f t="shared" si="56"/>
        <v>#N/A</v>
      </c>
      <c r="V103" s="20">
        <f t="shared" si="44"/>
        <v>0</v>
      </c>
      <c r="W103" s="113" t="e">
        <f t="shared" si="45"/>
        <v>#N/A</v>
      </c>
      <c r="X103" s="113" t="e">
        <f t="shared" si="45"/>
        <v>#N/A</v>
      </c>
      <c r="Y103" s="113" t="e">
        <f t="shared" si="45"/>
        <v>#N/A</v>
      </c>
      <c r="Z103" s="113" t="e">
        <f t="shared" si="45"/>
        <v>#N/A</v>
      </c>
      <c r="AA103" s="20" t="e">
        <f t="shared" si="46"/>
        <v>#N/A</v>
      </c>
      <c r="AB103" s="113" t="e">
        <f t="shared" si="47"/>
        <v>#N/A</v>
      </c>
      <c r="AC103" s="20" t="str">
        <f t="shared" si="48"/>
        <v>31.08.2024</v>
      </c>
      <c r="AD103" s="20">
        <f t="shared" si="49"/>
      </c>
      <c r="AE103" s="20">
        <f t="shared" si="50"/>
      </c>
      <c r="AO103" s="102"/>
      <c r="AP103" s="102"/>
      <c r="AQ103" s="102"/>
      <c r="AR103" s="102">
        <f t="shared" si="55"/>
        <v>88</v>
      </c>
      <c r="AS103" s="102" t="e">
        <f ca="1" t="shared" si="51"/>
        <v>#N/A</v>
      </c>
      <c r="AT103" s="104" t="e">
        <f t="shared" si="52"/>
        <v>#N/A</v>
      </c>
      <c r="AU103" s="105" t="e">
        <f t="shared" si="53"/>
        <v>#N/A</v>
      </c>
      <c r="AV103" s="102" t="e">
        <f ca="1" t="shared" si="57"/>
        <v>#N/A</v>
      </c>
      <c r="AW103" s="102" t="e">
        <f ca="1" t="shared" si="57"/>
        <v>#N/A</v>
      </c>
      <c r="AX103" s="102" t="e">
        <f ca="1" t="shared" si="57"/>
        <v>#N/A</v>
      </c>
      <c r="AY103" s="102" t="e">
        <f ca="1" t="shared" si="57"/>
        <v>#N/A</v>
      </c>
      <c r="AZ103" s="102" t="e">
        <f ca="1" t="shared" si="57"/>
        <v>#N/A</v>
      </c>
      <c r="BA103" s="102" t="e">
        <f ca="1" t="shared" si="57"/>
        <v>#N/A</v>
      </c>
      <c r="BB103" s="102" t="e">
        <f ca="1" t="shared" si="57"/>
        <v>#N/A</v>
      </c>
      <c r="BC103" s="102" t="e">
        <f ca="1" t="shared" si="57"/>
        <v>#N/A</v>
      </c>
      <c r="BD103" s="102" t="e">
        <f ca="1" t="shared" si="57"/>
        <v>#N/A</v>
      </c>
      <c r="BE103" s="102" t="e">
        <f ca="1" t="shared" si="57"/>
        <v>#N/A</v>
      </c>
      <c r="BF103" s="102" t="e">
        <f ca="1" t="shared" si="57"/>
        <v>#N/A</v>
      </c>
      <c r="BG103" s="102" t="e">
        <f ca="1" t="shared" si="57"/>
        <v>#N/A</v>
      </c>
      <c r="BH103" s="102" t="e">
        <f ca="1" t="shared" si="57"/>
        <v>#N/A</v>
      </c>
    </row>
    <row r="104" spans="1:60" ht="22.5" customHeight="1">
      <c r="A104" s="34"/>
      <c r="B104" s="34"/>
      <c r="C104" s="116"/>
      <c r="D104" s="117">
        <f t="shared" si="38"/>
      </c>
      <c r="E104" s="1">
        <f t="shared" si="39"/>
      </c>
      <c r="F104" s="118">
        <f>IF(ISBLANK($A104),"",VLOOKUP(A104,#REF!,4,FALSE))</f>
      </c>
      <c r="G104" s="118">
        <f t="shared" si="40"/>
      </c>
      <c r="H104" s="118">
        <f>IF(ISBLANK($A104),"",VLOOKUP(A104,#REF!,6,FALSE))</f>
      </c>
      <c r="I104" s="118">
        <f t="shared" si="41"/>
      </c>
      <c r="J104" s="119">
        <f t="shared" si="42"/>
      </c>
      <c r="M104" s="113">
        <f t="shared" si="43"/>
      </c>
      <c r="N104" s="113" t="e">
        <f t="shared" si="56"/>
        <v>#N/A</v>
      </c>
      <c r="O104" s="113" t="e">
        <f t="shared" si="56"/>
        <v>#N/A</v>
      </c>
      <c r="P104" s="113" t="e">
        <f t="shared" si="56"/>
        <v>#N/A</v>
      </c>
      <c r="Q104" s="113" t="e">
        <f t="shared" si="56"/>
        <v>#N/A</v>
      </c>
      <c r="R104" s="113" t="e">
        <f t="shared" si="56"/>
        <v>#N/A</v>
      </c>
      <c r="S104" s="113" t="e">
        <f t="shared" si="56"/>
        <v>#N/A</v>
      </c>
      <c r="T104" s="113" t="e">
        <f t="shared" si="56"/>
        <v>#N/A</v>
      </c>
      <c r="U104" s="113" t="e">
        <f t="shared" si="56"/>
        <v>#N/A</v>
      </c>
      <c r="V104" s="20">
        <f t="shared" si="44"/>
        <v>0</v>
      </c>
      <c r="W104" s="113" t="e">
        <f t="shared" si="45"/>
        <v>#N/A</v>
      </c>
      <c r="X104" s="113" t="e">
        <f t="shared" si="45"/>
        <v>#N/A</v>
      </c>
      <c r="Y104" s="113" t="e">
        <f t="shared" si="45"/>
        <v>#N/A</v>
      </c>
      <c r="Z104" s="113" t="e">
        <f t="shared" si="45"/>
        <v>#N/A</v>
      </c>
      <c r="AA104" s="20" t="e">
        <f t="shared" si="46"/>
        <v>#N/A</v>
      </c>
      <c r="AB104" s="113" t="e">
        <f t="shared" si="47"/>
        <v>#N/A</v>
      </c>
      <c r="AC104" s="20" t="str">
        <f t="shared" si="48"/>
        <v>31.08.2024</v>
      </c>
      <c r="AD104" s="20">
        <f t="shared" si="49"/>
      </c>
      <c r="AE104" s="20">
        <f t="shared" si="50"/>
      </c>
      <c r="AO104" s="102"/>
      <c r="AP104" s="102"/>
      <c r="AQ104" s="102"/>
      <c r="AR104" s="102">
        <f t="shared" si="55"/>
        <v>89</v>
      </c>
      <c r="AS104" s="102" t="e">
        <f ca="1" t="shared" si="51"/>
        <v>#N/A</v>
      </c>
      <c r="AT104" s="104" t="e">
        <f t="shared" si="52"/>
        <v>#N/A</v>
      </c>
      <c r="AU104" s="105" t="e">
        <f t="shared" si="53"/>
        <v>#N/A</v>
      </c>
      <c r="AV104" s="102" t="e">
        <f ca="1" t="shared" si="57"/>
        <v>#N/A</v>
      </c>
      <c r="AW104" s="102" t="e">
        <f ca="1" t="shared" si="57"/>
        <v>#N/A</v>
      </c>
      <c r="AX104" s="102" t="e">
        <f ca="1" t="shared" si="57"/>
        <v>#N/A</v>
      </c>
      <c r="AY104" s="102" t="e">
        <f ca="1" t="shared" si="57"/>
        <v>#N/A</v>
      </c>
      <c r="AZ104" s="102" t="e">
        <f ca="1" t="shared" si="57"/>
        <v>#N/A</v>
      </c>
      <c r="BA104" s="102" t="e">
        <f ca="1" t="shared" si="57"/>
        <v>#N/A</v>
      </c>
      <c r="BB104" s="102" t="e">
        <f ca="1" t="shared" si="57"/>
        <v>#N/A</v>
      </c>
      <c r="BC104" s="102" t="e">
        <f ca="1" t="shared" si="57"/>
        <v>#N/A</v>
      </c>
      <c r="BD104" s="102" t="e">
        <f ca="1" t="shared" si="57"/>
        <v>#N/A</v>
      </c>
      <c r="BE104" s="102" t="e">
        <f ca="1" t="shared" si="57"/>
        <v>#N/A</v>
      </c>
      <c r="BF104" s="102" t="e">
        <f ca="1" t="shared" si="57"/>
        <v>#N/A</v>
      </c>
      <c r="BG104" s="102" t="e">
        <f ca="1" t="shared" si="57"/>
        <v>#N/A</v>
      </c>
      <c r="BH104" s="102" t="e">
        <f ca="1" t="shared" si="57"/>
        <v>#N/A</v>
      </c>
    </row>
    <row r="105" spans="1:60" ht="22.5" customHeight="1">
      <c r="A105" s="34"/>
      <c r="B105" s="34"/>
      <c r="C105" s="116"/>
      <c r="D105" s="117">
        <f t="shared" si="38"/>
      </c>
      <c r="E105" s="1">
        <f t="shared" si="39"/>
      </c>
      <c r="F105" s="118">
        <f>IF(ISBLANK($A105),"",VLOOKUP(A105,#REF!,4,FALSE))</f>
      </c>
      <c r="G105" s="118">
        <f t="shared" si="40"/>
      </c>
      <c r="H105" s="118">
        <f>IF(ISBLANK($A105),"",VLOOKUP(A105,#REF!,6,FALSE))</f>
      </c>
      <c r="I105" s="118">
        <f t="shared" si="41"/>
      </c>
      <c r="J105" s="119">
        <f t="shared" si="42"/>
      </c>
      <c r="M105" s="113">
        <f t="shared" si="43"/>
      </c>
      <c r="N105" s="113" t="e">
        <f t="shared" si="56"/>
        <v>#N/A</v>
      </c>
      <c r="O105" s="113" t="e">
        <f t="shared" si="56"/>
        <v>#N/A</v>
      </c>
      <c r="P105" s="113" t="e">
        <f t="shared" si="56"/>
        <v>#N/A</v>
      </c>
      <c r="Q105" s="113" t="e">
        <f t="shared" si="56"/>
        <v>#N/A</v>
      </c>
      <c r="R105" s="113" t="e">
        <f t="shared" si="56"/>
        <v>#N/A</v>
      </c>
      <c r="S105" s="113" t="e">
        <f t="shared" si="56"/>
        <v>#N/A</v>
      </c>
      <c r="T105" s="113" t="e">
        <f t="shared" si="56"/>
        <v>#N/A</v>
      </c>
      <c r="U105" s="113" t="e">
        <f t="shared" si="56"/>
        <v>#N/A</v>
      </c>
      <c r="V105" s="20">
        <f t="shared" si="44"/>
        <v>0</v>
      </c>
      <c r="W105" s="113" t="e">
        <f t="shared" si="45"/>
        <v>#N/A</v>
      </c>
      <c r="X105" s="113" t="e">
        <f t="shared" si="45"/>
        <v>#N/A</v>
      </c>
      <c r="Y105" s="113" t="e">
        <f t="shared" si="45"/>
        <v>#N/A</v>
      </c>
      <c r="Z105" s="113" t="e">
        <f t="shared" si="45"/>
        <v>#N/A</v>
      </c>
      <c r="AA105" s="20" t="e">
        <f t="shared" si="46"/>
        <v>#N/A</v>
      </c>
      <c r="AB105" s="113" t="e">
        <f t="shared" si="47"/>
        <v>#N/A</v>
      </c>
      <c r="AC105" s="20" t="str">
        <f t="shared" si="48"/>
        <v>31.08.2024</v>
      </c>
      <c r="AD105" s="20">
        <f t="shared" si="49"/>
      </c>
      <c r="AE105" s="20">
        <f t="shared" si="50"/>
      </c>
      <c r="AO105" s="102"/>
      <c r="AP105" s="102"/>
      <c r="AQ105" s="102"/>
      <c r="AR105" s="102">
        <f t="shared" si="55"/>
        <v>90</v>
      </c>
      <c r="AS105" s="102" t="e">
        <f ca="1" t="shared" si="51"/>
        <v>#N/A</v>
      </c>
      <c r="AT105" s="104" t="e">
        <f t="shared" si="52"/>
        <v>#N/A</v>
      </c>
      <c r="AU105" s="105" t="e">
        <f t="shared" si="53"/>
        <v>#N/A</v>
      </c>
      <c r="AV105" s="102" t="e">
        <f ca="1" t="shared" si="57"/>
        <v>#N/A</v>
      </c>
      <c r="AW105" s="102" t="e">
        <f ca="1" t="shared" si="57"/>
        <v>#N/A</v>
      </c>
      <c r="AX105" s="102" t="e">
        <f ca="1" t="shared" si="57"/>
        <v>#N/A</v>
      </c>
      <c r="AY105" s="102" t="e">
        <f ca="1" t="shared" si="57"/>
        <v>#N/A</v>
      </c>
      <c r="AZ105" s="102" t="e">
        <f ca="1" t="shared" si="57"/>
        <v>#N/A</v>
      </c>
      <c r="BA105" s="102" t="e">
        <f ca="1" t="shared" si="57"/>
        <v>#N/A</v>
      </c>
      <c r="BB105" s="102" t="e">
        <f ca="1" t="shared" si="57"/>
        <v>#N/A</v>
      </c>
      <c r="BC105" s="102" t="e">
        <f ca="1" t="shared" si="57"/>
        <v>#N/A</v>
      </c>
      <c r="BD105" s="102" t="e">
        <f ca="1" t="shared" si="57"/>
        <v>#N/A</v>
      </c>
      <c r="BE105" s="102" t="e">
        <f ca="1" t="shared" si="57"/>
        <v>#N/A</v>
      </c>
      <c r="BF105" s="102" t="e">
        <f ca="1" t="shared" si="57"/>
        <v>#N/A</v>
      </c>
      <c r="BG105" s="102" t="e">
        <f ca="1" t="shared" si="57"/>
        <v>#N/A</v>
      </c>
      <c r="BH105" s="102" t="e">
        <f ca="1" t="shared" si="57"/>
        <v>#N/A</v>
      </c>
    </row>
    <row r="106" spans="1:60" ht="22.5" customHeight="1">
      <c r="A106" s="34"/>
      <c r="B106" s="34"/>
      <c r="C106" s="116"/>
      <c r="D106" s="117">
        <f t="shared" si="38"/>
      </c>
      <c r="E106" s="1">
        <f t="shared" si="39"/>
      </c>
      <c r="F106" s="118">
        <f>IF(ISBLANK($A106),"",VLOOKUP(A106,#REF!,4,FALSE))</f>
      </c>
      <c r="G106" s="118">
        <f t="shared" si="40"/>
      </c>
      <c r="H106" s="118">
        <f>IF(ISBLANK($A106),"",VLOOKUP(A106,#REF!,6,FALSE))</f>
      </c>
      <c r="I106" s="118">
        <f t="shared" si="41"/>
      </c>
      <c r="J106" s="119">
        <f t="shared" si="42"/>
      </c>
      <c r="M106" s="113">
        <f t="shared" si="43"/>
      </c>
      <c r="N106" s="113" t="e">
        <f t="shared" si="56"/>
        <v>#N/A</v>
      </c>
      <c r="O106" s="113" t="e">
        <f t="shared" si="56"/>
        <v>#N/A</v>
      </c>
      <c r="P106" s="113" t="e">
        <f t="shared" si="56"/>
        <v>#N/A</v>
      </c>
      <c r="Q106" s="113" t="e">
        <f t="shared" si="56"/>
        <v>#N/A</v>
      </c>
      <c r="R106" s="113" t="e">
        <f t="shared" si="56"/>
        <v>#N/A</v>
      </c>
      <c r="S106" s="113" t="e">
        <f t="shared" si="56"/>
        <v>#N/A</v>
      </c>
      <c r="T106" s="113" t="e">
        <f t="shared" si="56"/>
        <v>#N/A</v>
      </c>
      <c r="U106" s="113" t="e">
        <f t="shared" si="56"/>
        <v>#N/A</v>
      </c>
      <c r="V106" s="20">
        <f t="shared" si="44"/>
        <v>0</v>
      </c>
      <c r="W106" s="113" t="e">
        <f t="shared" si="45"/>
        <v>#N/A</v>
      </c>
      <c r="X106" s="113" t="e">
        <f t="shared" si="45"/>
        <v>#N/A</v>
      </c>
      <c r="Y106" s="113" t="e">
        <f t="shared" si="45"/>
        <v>#N/A</v>
      </c>
      <c r="Z106" s="113" t="e">
        <f t="shared" si="45"/>
        <v>#N/A</v>
      </c>
      <c r="AA106" s="20" t="e">
        <f t="shared" si="46"/>
        <v>#N/A</v>
      </c>
      <c r="AB106" s="113" t="e">
        <f t="shared" si="47"/>
        <v>#N/A</v>
      </c>
      <c r="AC106" s="20" t="str">
        <f t="shared" si="48"/>
        <v>31.08.2024</v>
      </c>
      <c r="AD106" s="20">
        <f t="shared" si="49"/>
      </c>
      <c r="AE106" s="20">
        <f t="shared" si="50"/>
      </c>
      <c r="AO106" s="102"/>
      <c r="AP106" s="102"/>
      <c r="AQ106" s="102"/>
      <c r="AR106" s="102">
        <f t="shared" si="55"/>
        <v>91</v>
      </c>
      <c r="AS106" s="102" t="e">
        <f ca="1" t="shared" si="51"/>
        <v>#N/A</v>
      </c>
      <c r="AT106" s="104" t="e">
        <f t="shared" si="52"/>
        <v>#N/A</v>
      </c>
      <c r="AU106" s="105" t="e">
        <f t="shared" si="53"/>
        <v>#N/A</v>
      </c>
      <c r="AV106" s="102" t="e">
        <f ca="1" t="shared" si="57"/>
        <v>#N/A</v>
      </c>
      <c r="AW106" s="102" t="e">
        <f ca="1" t="shared" si="57"/>
        <v>#N/A</v>
      </c>
      <c r="AX106" s="102" t="e">
        <f ca="1" t="shared" si="57"/>
        <v>#N/A</v>
      </c>
      <c r="AY106" s="102" t="e">
        <f ca="1" t="shared" si="57"/>
        <v>#N/A</v>
      </c>
      <c r="AZ106" s="102" t="e">
        <f ca="1" t="shared" si="57"/>
        <v>#N/A</v>
      </c>
      <c r="BA106" s="102" t="e">
        <f ca="1" t="shared" si="57"/>
        <v>#N/A</v>
      </c>
      <c r="BB106" s="102" t="e">
        <f ca="1" t="shared" si="57"/>
        <v>#N/A</v>
      </c>
      <c r="BC106" s="102" t="e">
        <f ca="1" t="shared" si="57"/>
        <v>#N/A</v>
      </c>
      <c r="BD106" s="102" t="e">
        <f ca="1" t="shared" si="57"/>
        <v>#N/A</v>
      </c>
      <c r="BE106" s="102" t="e">
        <f ca="1" t="shared" si="57"/>
        <v>#N/A</v>
      </c>
      <c r="BF106" s="102" t="e">
        <f ca="1" t="shared" si="57"/>
        <v>#N/A</v>
      </c>
      <c r="BG106" s="102" t="e">
        <f ca="1" t="shared" si="57"/>
        <v>#N/A</v>
      </c>
      <c r="BH106" s="102" t="e">
        <f ca="1" t="shared" si="57"/>
        <v>#N/A</v>
      </c>
    </row>
    <row r="107" spans="1:60" ht="22.5" customHeight="1">
      <c r="A107" s="34"/>
      <c r="B107" s="34"/>
      <c r="C107" s="116"/>
      <c r="D107" s="117">
        <f t="shared" si="38"/>
      </c>
      <c r="E107" s="1">
        <f t="shared" si="39"/>
      </c>
      <c r="F107" s="118">
        <f>IF(ISBLANK($A107),"",VLOOKUP(A107,#REF!,4,FALSE))</f>
      </c>
      <c r="G107" s="118">
        <f t="shared" si="40"/>
      </c>
      <c r="H107" s="118">
        <f>IF(ISBLANK($A107),"",VLOOKUP(A107,#REF!,6,FALSE))</f>
      </c>
      <c r="I107" s="118">
        <f t="shared" si="41"/>
      </c>
      <c r="J107" s="119">
        <f t="shared" si="42"/>
      </c>
      <c r="M107" s="113">
        <f t="shared" si="43"/>
      </c>
      <c r="N107" s="113" t="e">
        <f t="shared" si="56"/>
        <v>#N/A</v>
      </c>
      <c r="O107" s="113" t="e">
        <f t="shared" si="56"/>
        <v>#N/A</v>
      </c>
      <c r="P107" s="113" t="e">
        <f t="shared" si="56"/>
        <v>#N/A</v>
      </c>
      <c r="Q107" s="113" t="e">
        <f t="shared" si="56"/>
        <v>#N/A</v>
      </c>
      <c r="R107" s="113" t="e">
        <f t="shared" si="56"/>
        <v>#N/A</v>
      </c>
      <c r="S107" s="113" t="e">
        <f t="shared" si="56"/>
        <v>#N/A</v>
      </c>
      <c r="T107" s="113" t="e">
        <f t="shared" si="56"/>
        <v>#N/A</v>
      </c>
      <c r="U107" s="113" t="e">
        <f t="shared" si="56"/>
        <v>#N/A</v>
      </c>
      <c r="V107" s="20">
        <f t="shared" si="44"/>
        <v>0</v>
      </c>
      <c r="W107" s="113" t="e">
        <f t="shared" si="45"/>
        <v>#N/A</v>
      </c>
      <c r="X107" s="113" t="e">
        <f t="shared" si="45"/>
        <v>#N/A</v>
      </c>
      <c r="Y107" s="113" t="e">
        <f t="shared" si="45"/>
        <v>#N/A</v>
      </c>
      <c r="Z107" s="113" t="e">
        <f t="shared" si="45"/>
        <v>#N/A</v>
      </c>
      <c r="AA107" s="20" t="e">
        <f t="shared" si="46"/>
        <v>#N/A</v>
      </c>
      <c r="AB107" s="113" t="e">
        <f t="shared" si="47"/>
        <v>#N/A</v>
      </c>
      <c r="AC107" s="20" t="str">
        <f t="shared" si="48"/>
        <v>31.08.2024</v>
      </c>
      <c r="AD107" s="20">
        <f t="shared" si="49"/>
      </c>
      <c r="AE107" s="20">
        <f t="shared" si="50"/>
      </c>
      <c r="AO107" s="102"/>
      <c r="AP107" s="102"/>
      <c r="AQ107" s="102"/>
      <c r="AR107" s="102">
        <f t="shared" si="55"/>
        <v>92</v>
      </c>
      <c r="AS107" s="102" t="e">
        <f ca="1" t="shared" si="51"/>
        <v>#N/A</v>
      </c>
      <c r="AT107" s="104" t="e">
        <f t="shared" si="52"/>
        <v>#N/A</v>
      </c>
      <c r="AU107" s="105" t="e">
        <f t="shared" si="53"/>
        <v>#N/A</v>
      </c>
      <c r="AV107" s="102" t="e">
        <f ca="1" t="shared" si="57"/>
        <v>#N/A</v>
      </c>
      <c r="AW107" s="102" t="e">
        <f ca="1" t="shared" si="57"/>
        <v>#N/A</v>
      </c>
      <c r="AX107" s="102" t="e">
        <f ca="1" t="shared" si="57"/>
        <v>#N/A</v>
      </c>
      <c r="AY107" s="102" t="e">
        <f ca="1" t="shared" si="57"/>
        <v>#N/A</v>
      </c>
      <c r="AZ107" s="102" t="e">
        <f ca="1" t="shared" si="57"/>
        <v>#N/A</v>
      </c>
      <c r="BA107" s="102" t="e">
        <f ca="1" t="shared" si="57"/>
        <v>#N/A</v>
      </c>
      <c r="BB107" s="102" t="e">
        <f ca="1" t="shared" si="57"/>
        <v>#N/A</v>
      </c>
      <c r="BC107" s="102" t="e">
        <f ca="1" t="shared" si="57"/>
        <v>#N/A</v>
      </c>
      <c r="BD107" s="102" t="e">
        <f ca="1" t="shared" si="57"/>
        <v>#N/A</v>
      </c>
      <c r="BE107" s="102" t="e">
        <f ca="1" t="shared" si="57"/>
        <v>#N/A</v>
      </c>
      <c r="BF107" s="102" t="e">
        <f ca="1" t="shared" si="57"/>
        <v>#N/A</v>
      </c>
      <c r="BG107" s="102" t="e">
        <f ca="1" t="shared" si="57"/>
        <v>#N/A</v>
      </c>
      <c r="BH107" s="102" t="e">
        <f ca="1" t="shared" si="57"/>
        <v>#N/A</v>
      </c>
    </row>
    <row r="108" spans="2:60" ht="12.75">
      <c r="B108" s="21"/>
      <c r="C108" s="21"/>
      <c r="D108" s="21"/>
      <c r="E108" s="21"/>
      <c r="F108" s="22"/>
      <c r="G108" s="22"/>
      <c r="H108" s="23"/>
      <c r="I108" s="24"/>
      <c r="AO108" s="102"/>
      <c r="AP108" s="102"/>
      <c r="AQ108" s="102"/>
      <c r="AR108" s="102">
        <f t="shared" si="55"/>
        <v>93</v>
      </c>
      <c r="AS108" s="102" t="e">
        <f ca="1" t="shared" si="51"/>
        <v>#N/A</v>
      </c>
      <c r="AT108" s="104" t="e">
        <f t="shared" si="52"/>
        <v>#N/A</v>
      </c>
      <c r="AU108" s="105" t="e">
        <f t="shared" si="53"/>
        <v>#N/A</v>
      </c>
      <c r="AV108" s="102" t="e">
        <f ca="1" t="shared" si="57"/>
        <v>#N/A</v>
      </c>
      <c r="AW108" s="102" t="e">
        <f ca="1" t="shared" si="57"/>
        <v>#N/A</v>
      </c>
      <c r="AX108" s="102" t="e">
        <f ca="1" t="shared" si="57"/>
        <v>#N/A</v>
      </c>
      <c r="AY108" s="102" t="e">
        <f ca="1" t="shared" si="57"/>
        <v>#N/A</v>
      </c>
      <c r="AZ108" s="102" t="e">
        <f ca="1" t="shared" si="57"/>
        <v>#N/A</v>
      </c>
      <c r="BA108" s="102" t="e">
        <f ca="1" t="shared" si="57"/>
        <v>#N/A</v>
      </c>
      <c r="BB108" s="102" t="e">
        <f ca="1" t="shared" si="57"/>
        <v>#N/A</v>
      </c>
      <c r="BC108" s="102" t="e">
        <f ca="1" t="shared" si="57"/>
        <v>#N/A</v>
      </c>
      <c r="BD108" s="102" t="e">
        <f ca="1" t="shared" si="57"/>
        <v>#N/A</v>
      </c>
      <c r="BE108" s="102" t="e">
        <f ca="1" t="shared" si="57"/>
        <v>#N/A</v>
      </c>
      <c r="BF108" s="102" t="e">
        <f ca="1" t="shared" si="57"/>
        <v>#N/A</v>
      </c>
      <c r="BG108" s="102" t="e">
        <f ca="1" t="shared" si="57"/>
        <v>#N/A</v>
      </c>
      <c r="BH108" s="102" t="e">
        <f ca="1" t="shared" si="57"/>
        <v>#N/A</v>
      </c>
    </row>
    <row r="109" spans="2:60" ht="12.75">
      <c r="B109" s="21"/>
      <c r="C109" s="21"/>
      <c r="D109" s="21"/>
      <c r="E109" s="21"/>
      <c r="F109" s="22"/>
      <c r="G109" s="22"/>
      <c r="H109" s="23"/>
      <c r="I109" s="24"/>
      <c r="AO109" s="102"/>
      <c r="AP109" s="102"/>
      <c r="AQ109" s="102"/>
      <c r="AR109" s="102">
        <f t="shared" si="55"/>
        <v>94</v>
      </c>
      <c r="AS109" s="102" t="e">
        <f ca="1" t="shared" si="51"/>
        <v>#N/A</v>
      </c>
      <c r="AT109" s="104" t="e">
        <f t="shared" si="52"/>
        <v>#N/A</v>
      </c>
      <c r="AU109" s="105" t="e">
        <f t="shared" si="53"/>
        <v>#N/A</v>
      </c>
      <c r="AV109" s="102" t="e">
        <f ca="1" t="shared" si="57"/>
        <v>#N/A</v>
      </c>
      <c r="AW109" s="102" t="e">
        <f ca="1" t="shared" si="57"/>
        <v>#N/A</v>
      </c>
      <c r="AX109" s="102" t="e">
        <f ca="1" t="shared" si="57"/>
        <v>#N/A</v>
      </c>
      <c r="AY109" s="102" t="e">
        <f ca="1" t="shared" si="57"/>
        <v>#N/A</v>
      </c>
      <c r="AZ109" s="102" t="e">
        <f ca="1" t="shared" si="57"/>
        <v>#N/A</v>
      </c>
      <c r="BA109" s="102" t="e">
        <f ca="1" t="shared" si="57"/>
        <v>#N/A</v>
      </c>
      <c r="BB109" s="102" t="e">
        <f ca="1" t="shared" si="57"/>
        <v>#N/A</v>
      </c>
      <c r="BC109" s="102" t="e">
        <f ca="1" t="shared" si="57"/>
        <v>#N/A</v>
      </c>
      <c r="BD109" s="102" t="e">
        <f ca="1" t="shared" si="57"/>
        <v>#N/A</v>
      </c>
      <c r="BE109" s="102" t="e">
        <f ca="1" t="shared" si="57"/>
        <v>#N/A</v>
      </c>
      <c r="BF109" s="102" t="e">
        <f ca="1" t="shared" si="57"/>
        <v>#N/A</v>
      </c>
      <c r="BG109" s="102" t="e">
        <f ca="1" t="shared" si="57"/>
        <v>#N/A</v>
      </c>
      <c r="BH109" s="102" t="e">
        <f ca="1" t="shared" si="57"/>
        <v>#N/A</v>
      </c>
    </row>
    <row r="110" spans="2:60" ht="12.75">
      <c r="B110" s="21"/>
      <c r="C110" s="21"/>
      <c r="D110" s="21"/>
      <c r="E110" s="21"/>
      <c r="F110" s="22"/>
      <c r="G110" s="22"/>
      <c r="H110" s="23"/>
      <c r="I110" s="24"/>
      <c r="AO110" s="102"/>
      <c r="AP110" s="102"/>
      <c r="AQ110" s="102"/>
      <c r="AR110" s="102">
        <f t="shared" si="55"/>
        <v>95</v>
      </c>
      <c r="AS110" s="102" t="e">
        <f ca="1" t="shared" si="51"/>
        <v>#N/A</v>
      </c>
      <c r="AT110" s="104" t="e">
        <f t="shared" si="52"/>
        <v>#N/A</v>
      </c>
      <c r="AU110" s="105" t="e">
        <f t="shared" si="53"/>
        <v>#N/A</v>
      </c>
      <c r="AV110" s="102" t="e">
        <f ca="1" t="shared" si="57"/>
        <v>#N/A</v>
      </c>
      <c r="AW110" s="102" t="e">
        <f ca="1" t="shared" si="57"/>
        <v>#N/A</v>
      </c>
      <c r="AX110" s="102" t="e">
        <f ca="1" t="shared" si="57"/>
        <v>#N/A</v>
      </c>
      <c r="AY110" s="102" t="e">
        <f ca="1" t="shared" si="57"/>
        <v>#N/A</v>
      </c>
      <c r="AZ110" s="102" t="e">
        <f ca="1" t="shared" si="57"/>
        <v>#N/A</v>
      </c>
      <c r="BA110" s="102" t="e">
        <f ca="1" t="shared" si="57"/>
        <v>#N/A</v>
      </c>
      <c r="BB110" s="102" t="e">
        <f ca="1" t="shared" si="57"/>
        <v>#N/A</v>
      </c>
      <c r="BC110" s="102" t="e">
        <f ca="1" t="shared" si="57"/>
        <v>#N/A</v>
      </c>
      <c r="BD110" s="102" t="e">
        <f ca="1" t="shared" si="57"/>
        <v>#N/A</v>
      </c>
      <c r="BE110" s="102" t="e">
        <f ca="1" t="shared" si="57"/>
        <v>#N/A</v>
      </c>
      <c r="BF110" s="102" t="e">
        <f ca="1" t="shared" si="57"/>
        <v>#N/A</v>
      </c>
      <c r="BG110" s="102" t="e">
        <f ca="1" t="shared" si="57"/>
        <v>#N/A</v>
      </c>
      <c r="BH110" s="102" t="e">
        <f ca="1" t="shared" si="57"/>
        <v>#N/A</v>
      </c>
    </row>
    <row r="111" spans="2:60" ht="12.75">
      <c r="B111" s="21"/>
      <c r="C111" s="21"/>
      <c r="D111" s="21"/>
      <c r="E111" s="21"/>
      <c r="F111" s="22"/>
      <c r="G111" s="22"/>
      <c r="H111" s="23"/>
      <c r="I111" s="24"/>
      <c r="AO111" s="102"/>
      <c r="AP111" s="102"/>
      <c r="AQ111" s="102"/>
      <c r="AR111" s="102">
        <f t="shared" si="55"/>
        <v>96</v>
      </c>
      <c r="AS111" s="102" t="e">
        <f ca="1" t="shared" si="51"/>
        <v>#N/A</v>
      </c>
      <c r="AT111" s="104" t="e">
        <f t="shared" si="52"/>
        <v>#N/A</v>
      </c>
      <c r="AU111" s="105" t="e">
        <f t="shared" si="53"/>
        <v>#N/A</v>
      </c>
      <c r="AV111" s="102" t="e">
        <f ca="1" t="shared" si="57"/>
        <v>#N/A</v>
      </c>
      <c r="AW111" s="102" t="e">
        <f ca="1" t="shared" si="57"/>
        <v>#N/A</v>
      </c>
      <c r="AX111" s="102" t="e">
        <f ca="1" t="shared" si="57"/>
        <v>#N/A</v>
      </c>
      <c r="AY111" s="102" t="e">
        <f ca="1" t="shared" si="57"/>
        <v>#N/A</v>
      </c>
      <c r="AZ111" s="102" t="e">
        <f ca="1" t="shared" si="57"/>
        <v>#N/A</v>
      </c>
      <c r="BA111" s="102" t="e">
        <f ca="1" t="shared" si="57"/>
        <v>#N/A</v>
      </c>
      <c r="BB111" s="102" t="e">
        <f ca="1" t="shared" si="57"/>
        <v>#N/A</v>
      </c>
      <c r="BC111" s="102" t="e">
        <f ca="1" t="shared" si="57"/>
        <v>#N/A</v>
      </c>
      <c r="BD111" s="102" t="e">
        <f ca="1" t="shared" si="57"/>
        <v>#N/A</v>
      </c>
      <c r="BE111" s="102" t="e">
        <f ca="1" t="shared" si="57"/>
        <v>#N/A</v>
      </c>
      <c r="BF111" s="102" t="e">
        <f ca="1" t="shared" si="57"/>
        <v>#N/A</v>
      </c>
      <c r="BG111" s="102" t="e">
        <f ca="1" t="shared" si="57"/>
        <v>#N/A</v>
      </c>
      <c r="BH111" s="102" t="e">
        <f ca="1" t="shared" si="57"/>
        <v>#N/A</v>
      </c>
    </row>
    <row r="112" spans="2:60" ht="12.75">
      <c r="B112" s="21"/>
      <c r="C112" s="21"/>
      <c r="D112" s="21"/>
      <c r="E112" s="21"/>
      <c r="F112" s="22"/>
      <c r="G112" s="22"/>
      <c r="H112" s="23"/>
      <c r="I112" s="24"/>
      <c r="AO112" s="102"/>
      <c r="AP112" s="102"/>
      <c r="AQ112" s="102"/>
      <c r="AR112" s="102">
        <f t="shared" si="55"/>
        <v>97</v>
      </c>
      <c r="AS112" s="102" t="e">
        <f ca="1" t="shared" si="51"/>
        <v>#N/A</v>
      </c>
      <c r="AT112" s="104" t="e">
        <f t="shared" si="52"/>
        <v>#N/A</v>
      </c>
      <c r="AU112" s="105" t="e">
        <f t="shared" si="53"/>
        <v>#N/A</v>
      </c>
      <c r="AV112" s="102" t="e">
        <f ca="1" t="shared" si="57"/>
        <v>#N/A</v>
      </c>
      <c r="AW112" s="102" t="e">
        <f ca="1" t="shared" si="57"/>
        <v>#N/A</v>
      </c>
      <c r="AX112" s="102" t="e">
        <f ca="1" t="shared" si="57"/>
        <v>#N/A</v>
      </c>
      <c r="AY112" s="102" t="e">
        <f ca="1" t="shared" si="57"/>
        <v>#N/A</v>
      </c>
      <c r="AZ112" s="102" t="e">
        <f ca="1" t="shared" si="57"/>
        <v>#N/A</v>
      </c>
      <c r="BA112" s="102" t="e">
        <f ca="1" t="shared" si="57"/>
        <v>#N/A</v>
      </c>
      <c r="BB112" s="102" t="e">
        <f ca="1" t="shared" si="57"/>
        <v>#N/A</v>
      </c>
      <c r="BC112" s="102" t="e">
        <f ca="1" t="shared" si="57"/>
        <v>#N/A</v>
      </c>
      <c r="BD112" s="102" t="e">
        <f ca="1" t="shared" si="57"/>
        <v>#N/A</v>
      </c>
      <c r="BE112" s="102" t="e">
        <f ca="1" t="shared" si="57"/>
        <v>#N/A</v>
      </c>
      <c r="BF112" s="102" t="e">
        <f ca="1" t="shared" si="57"/>
        <v>#N/A</v>
      </c>
      <c r="BG112" s="102" t="e">
        <f ca="1" t="shared" si="57"/>
        <v>#N/A</v>
      </c>
      <c r="BH112" s="102" t="e">
        <f ca="1" t="shared" si="57"/>
        <v>#N/A</v>
      </c>
    </row>
    <row r="113" spans="2:60" ht="12.75">
      <c r="B113" s="21"/>
      <c r="C113" s="21"/>
      <c r="D113" s="21"/>
      <c r="E113" s="21"/>
      <c r="F113" s="22"/>
      <c r="G113" s="22"/>
      <c r="H113" s="23"/>
      <c r="I113" s="24"/>
      <c r="AO113" s="102"/>
      <c r="AP113" s="102"/>
      <c r="AQ113" s="102"/>
      <c r="AR113" s="102">
        <f t="shared" si="55"/>
        <v>98</v>
      </c>
      <c r="AS113" s="102" t="e">
        <f ca="1" t="shared" si="51"/>
        <v>#N/A</v>
      </c>
      <c r="AT113" s="104" t="e">
        <f t="shared" si="52"/>
        <v>#N/A</v>
      </c>
      <c r="AU113" s="105" t="e">
        <f t="shared" si="53"/>
        <v>#N/A</v>
      </c>
      <c r="AV113" s="102" t="e">
        <f ca="1" t="shared" si="57"/>
        <v>#N/A</v>
      </c>
      <c r="AW113" s="102" t="e">
        <f ca="1" t="shared" si="57"/>
        <v>#N/A</v>
      </c>
      <c r="AX113" s="102" t="e">
        <f ca="1" t="shared" si="57"/>
        <v>#N/A</v>
      </c>
      <c r="AY113" s="102" t="e">
        <f ca="1" t="shared" si="57"/>
        <v>#N/A</v>
      </c>
      <c r="AZ113" s="102" t="e">
        <f ca="1" t="shared" si="57"/>
        <v>#N/A</v>
      </c>
      <c r="BA113" s="102" t="e">
        <f ca="1" t="shared" si="57"/>
        <v>#N/A</v>
      </c>
      <c r="BB113" s="102" t="e">
        <f ca="1" t="shared" si="57"/>
        <v>#N/A</v>
      </c>
      <c r="BC113" s="102" t="e">
        <f ca="1" t="shared" si="57"/>
        <v>#N/A</v>
      </c>
      <c r="BD113" s="102" t="e">
        <f ca="1" t="shared" si="57"/>
        <v>#N/A</v>
      </c>
      <c r="BE113" s="102" t="e">
        <f ca="1" t="shared" si="57"/>
        <v>#N/A</v>
      </c>
      <c r="BF113" s="102" t="e">
        <f ca="1" t="shared" si="57"/>
        <v>#N/A</v>
      </c>
      <c r="BG113" s="102" t="e">
        <f ca="1" t="shared" si="57"/>
        <v>#N/A</v>
      </c>
      <c r="BH113" s="102" t="e">
        <f ca="1" t="shared" si="57"/>
        <v>#N/A</v>
      </c>
    </row>
    <row r="114" spans="2:60" ht="12.75">
      <c r="B114" s="21"/>
      <c r="C114" s="21"/>
      <c r="D114" s="21"/>
      <c r="E114" s="21"/>
      <c r="F114" s="22"/>
      <c r="G114" s="22"/>
      <c r="H114" s="23"/>
      <c r="I114" s="24"/>
      <c r="AO114" s="102"/>
      <c r="AP114" s="102"/>
      <c r="AQ114" s="102"/>
      <c r="AR114" s="102">
        <f t="shared" si="55"/>
        <v>99</v>
      </c>
      <c r="AS114" s="102" t="e">
        <f ca="1" t="shared" si="51"/>
        <v>#N/A</v>
      </c>
      <c r="AT114" s="104" t="e">
        <f t="shared" si="52"/>
        <v>#N/A</v>
      </c>
      <c r="AU114" s="105" t="e">
        <f t="shared" si="53"/>
        <v>#N/A</v>
      </c>
      <c r="AV114" s="102" t="e">
        <f ca="1" t="shared" si="57"/>
        <v>#N/A</v>
      </c>
      <c r="AW114" s="102" t="e">
        <f ca="1" t="shared" si="57"/>
        <v>#N/A</v>
      </c>
      <c r="AX114" s="102" t="e">
        <f ca="1" t="shared" si="57"/>
        <v>#N/A</v>
      </c>
      <c r="AY114" s="102" t="e">
        <f ca="1" t="shared" si="57"/>
        <v>#N/A</v>
      </c>
      <c r="AZ114" s="102" t="e">
        <f ca="1" t="shared" si="57"/>
        <v>#N/A</v>
      </c>
      <c r="BA114" s="102" t="e">
        <f ca="1" t="shared" si="57"/>
        <v>#N/A</v>
      </c>
      <c r="BB114" s="102" t="e">
        <f ca="1" t="shared" si="57"/>
        <v>#N/A</v>
      </c>
      <c r="BC114" s="102" t="e">
        <f ca="1" t="shared" si="57"/>
        <v>#N/A</v>
      </c>
      <c r="BD114" s="102" t="e">
        <f ca="1" t="shared" si="57"/>
        <v>#N/A</v>
      </c>
      <c r="BE114" s="102" t="e">
        <f ca="1" t="shared" si="57"/>
        <v>#N/A</v>
      </c>
      <c r="BF114" s="102" t="e">
        <f ca="1" t="shared" si="57"/>
        <v>#N/A</v>
      </c>
      <c r="BG114" s="102" t="e">
        <f ca="1" t="shared" si="57"/>
        <v>#N/A</v>
      </c>
      <c r="BH114" s="102" t="e">
        <f ca="1" t="shared" si="57"/>
        <v>#N/A</v>
      </c>
    </row>
    <row r="115" spans="2:60" ht="12.75">
      <c r="B115" s="21"/>
      <c r="C115" s="21"/>
      <c r="D115" s="21"/>
      <c r="E115" s="21"/>
      <c r="F115" s="22"/>
      <c r="G115" s="22"/>
      <c r="H115" s="23"/>
      <c r="I115" s="24"/>
      <c r="AO115" s="102"/>
      <c r="AP115" s="102"/>
      <c r="AQ115" s="102"/>
      <c r="AR115" s="102">
        <f t="shared" si="55"/>
        <v>100</v>
      </c>
      <c r="AS115" s="102" t="e">
        <f ca="1" t="shared" si="58" ref="AS115:AS150">INDIRECT($AR$18&amp;AS$17&amp;$AR115)</f>
        <v>#N/A</v>
      </c>
      <c r="AT115" s="104" t="e">
        <f aca="true" t="shared" si="59" ref="AT115:AT150">IF(AV115="0310",BA115,"van "&amp;BA115&amp;" naar "&amp;BF115)</f>
        <v>#N/A</v>
      </c>
      <c r="AU115" s="105" t="e">
        <f aca="true" t="shared" si="60" ref="AU115:AU146">AS115&amp;AT115</f>
        <v>#N/A</v>
      </c>
      <c r="AV115" s="102" t="e">
        <f ca="1" t="shared" si="57"/>
        <v>#N/A</v>
      </c>
      <c r="AW115" s="102" t="e">
        <f ca="1" t="shared" si="57"/>
        <v>#N/A</v>
      </c>
      <c r="AX115" s="102" t="e">
        <f ca="1" t="shared" si="57"/>
        <v>#N/A</v>
      </c>
      <c r="AY115" s="102" t="e">
        <f ca="1" t="shared" si="57"/>
        <v>#N/A</v>
      </c>
      <c r="AZ115" s="102" t="e">
        <f ca="1" t="shared" si="57"/>
        <v>#N/A</v>
      </c>
      <c r="BA115" s="102" t="e">
        <f ca="1" t="shared" si="57"/>
        <v>#N/A</v>
      </c>
      <c r="BB115" s="102" t="e">
        <f ca="1" t="shared" si="57"/>
        <v>#N/A</v>
      </c>
      <c r="BC115" s="102" t="e">
        <f ca="1" t="shared" si="57"/>
        <v>#N/A</v>
      </c>
      <c r="BD115" s="102" t="e">
        <f ca="1" t="shared" si="57"/>
        <v>#N/A</v>
      </c>
      <c r="BE115" s="102" t="e">
        <f ca="1" t="shared" si="57"/>
        <v>#N/A</v>
      </c>
      <c r="BF115" s="102" t="e">
        <f ca="1" t="shared" si="57"/>
        <v>#N/A</v>
      </c>
      <c r="BG115" s="102" t="e">
        <f ca="1" t="shared" si="57"/>
        <v>#N/A</v>
      </c>
      <c r="BH115" s="102" t="e">
        <f ca="1" t="shared" si="57"/>
        <v>#N/A</v>
      </c>
    </row>
    <row r="116" spans="2:60" ht="12.75">
      <c r="B116" s="21"/>
      <c r="C116" s="21"/>
      <c r="D116" s="21"/>
      <c r="E116" s="21"/>
      <c r="F116" s="22"/>
      <c r="G116" s="22"/>
      <c r="H116" s="23"/>
      <c r="I116" s="24"/>
      <c r="AO116" s="102"/>
      <c r="AP116" s="102"/>
      <c r="AQ116" s="102"/>
      <c r="AR116" s="102">
        <f t="shared" si="55"/>
        <v>101</v>
      </c>
      <c r="AS116" s="102" t="e">
        <f ca="1" t="shared" si="58"/>
        <v>#N/A</v>
      </c>
      <c r="AT116" s="104" t="e">
        <f t="shared" si="59"/>
        <v>#N/A</v>
      </c>
      <c r="AU116" s="105" t="e">
        <f t="shared" si="60"/>
        <v>#N/A</v>
      </c>
      <c r="AV116" s="102" t="e">
        <f ca="1" t="shared" si="61" ref="AV116:BH131">INDIRECT($AR$18&amp;AV$17&amp;$AR116)</f>
        <v>#N/A</v>
      </c>
      <c r="AW116" s="102" t="e">
        <f ca="1" t="shared" si="61"/>
        <v>#N/A</v>
      </c>
      <c r="AX116" s="102" t="e">
        <f ca="1" t="shared" si="61"/>
        <v>#N/A</v>
      </c>
      <c r="AY116" s="102" t="e">
        <f ca="1" t="shared" si="61"/>
        <v>#N/A</v>
      </c>
      <c r="AZ116" s="102" t="e">
        <f ca="1" t="shared" si="61"/>
        <v>#N/A</v>
      </c>
      <c r="BA116" s="102" t="e">
        <f ca="1" t="shared" si="61"/>
        <v>#N/A</v>
      </c>
      <c r="BB116" s="102" t="e">
        <f ca="1" t="shared" si="61"/>
        <v>#N/A</v>
      </c>
      <c r="BC116" s="102" t="e">
        <f ca="1" t="shared" si="61"/>
        <v>#N/A</v>
      </c>
      <c r="BD116" s="102" t="e">
        <f ca="1" t="shared" si="61"/>
        <v>#N/A</v>
      </c>
      <c r="BE116" s="102" t="e">
        <f ca="1" t="shared" si="61"/>
        <v>#N/A</v>
      </c>
      <c r="BF116" s="102" t="e">
        <f ca="1" t="shared" si="61"/>
        <v>#N/A</v>
      </c>
      <c r="BG116" s="102" t="e">
        <f ca="1" t="shared" si="61"/>
        <v>#N/A</v>
      </c>
      <c r="BH116" s="102" t="e">
        <f ca="1" t="shared" si="61"/>
        <v>#N/A</v>
      </c>
    </row>
    <row r="117" spans="2:60" ht="12.75">
      <c r="B117" s="21"/>
      <c r="C117" s="21"/>
      <c r="D117" s="21"/>
      <c r="E117" s="21"/>
      <c r="F117" s="22"/>
      <c r="G117" s="22"/>
      <c r="H117" s="23"/>
      <c r="I117" s="24"/>
      <c r="AO117" s="102"/>
      <c r="AP117" s="102"/>
      <c r="AQ117" s="102"/>
      <c r="AR117" s="102">
        <f t="shared" si="55"/>
        <v>102</v>
      </c>
      <c r="AS117" s="102" t="e">
        <f ca="1" t="shared" si="58"/>
        <v>#N/A</v>
      </c>
      <c r="AT117" s="104" t="e">
        <f t="shared" si="59"/>
        <v>#N/A</v>
      </c>
      <c r="AU117" s="105" t="e">
        <f t="shared" si="60"/>
        <v>#N/A</v>
      </c>
      <c r="AV117" s="102" t="e">
        <f ca="1" t="shared" si="61"/>
        <v>#N/A</v>
      </c>
      <c r="AW117" s="102" t="e">
        <f ca="1" t="shared" si="61"/>
        <v>#N/A</v>
      </c>
      <c r="AX117" s="102" t="e">
        <f ca="1" t="shared" si="61"/>
        <v>#N/A</v>
      </c>
      <c r="AY117" s="102" t="e">
        <f ca="1" t="shared" si="61"/>
        <v>#N/A</v>
      </c>
      <c r="AZ117" s="102" t="e">
        <f ca="1" t="shared" si="61"/>
        <v>#N/A</v>
      </c>
      <c r="BA117" s="102" t="e">
        <f ca="1" t="shared" si="61"/>
        <v>#N/A</v>
      </c>
      <c r="BB117" s="102" t="e">
        <f ca="1" t="shared" si="61"/>
        <v>#N/A</v>
      </c>
      <c r="BC117" s="102" t="e">
        <f ca="1" t="shared" si="61"/>
        <v>#N/A</v>
      </c>
      <c r="BD117" s="102" t="e">
        <f ca="1" t="shared" si="61"/>
        <v>#N/A</v>
      </c>
      <c r="BE117" s="102" t="e">
        <f ca="1" t="shared" si="61"/>
        <v>#N/A</v>
      </c>
      <c r="BF117" s="102" t="e">
        <f ca="1" t="shared" si="61"/>
        <v>#N/A</v>
      </c>
      <c r="BG117" s="102" t="e">
        <f ca="1" t="shared" si="61"/>
        <v>#N/A</v>
      </c>
      <c r="BH117" s="102" t="e">
        <f ca="1" t="shared" si="61"/>
        <v>#N/A</v>
      </c>
    </row>
    <row r="118" spans="2:60" ht="12.75">
      <c r="B118" s="21"/>
      <c r="C118" s="21"/>
      <c r="D118" s="21"/>
      <c r="E118" s="21"/>
      <c r="F118" s="22"/>
      <c r="G118" s="22"/>
      <c r="H118" s="23"/>
      <c r="I118" s="24"/>
      <c r="AO118" s="102"/>
      <c r="AP118" s="102"/>
      <c r="AQ118" s="102"/>
      <c r="AR118" s="102">
        <f t="shared" si="55"/>
        <v>103</v>
      </c>
      <c r="AS118" s="102" t="e">
        <f ca="1" t="shared" si="58"/>
        <v>#N/A</v>
      </c>
      <c r="AT118" s="104" t="e">
        <f t="shared" si="59"/>
        <v>#N/A</v>
      </c>
      <c r="AU118" s="105" t="e">
        <f t="shared" si="60"/>
        <v>#N/A</v>
      </c>
      <c r="AV118" s="102" t="e">
        <f ca="1" t="shared" si="61"/>
        <v>#N/A</v>
      </c>
      <c r="AW118" s="102" t="e">
        <f ca="1" t="shared" si="61"/>
        <v>#N/A</v>
      </c>
      <c r="AX118" s="102" t="e">
        <f ca="1" t="shared" si="61"/>
        <v>#N/A</v>
      </c>
      <c r="AY118" s="102" t="e">
        <f ca="1" t="shared" si="61"/>
        <v>#N/A</v>
      </c>
      <c r="AZ118" s="102" t="e">
        <f ca="1" t="shared" si="61"/>
        <v>#N/A</v>
      </c>
      <c r="BA118" s="102" t="e">
        <f ca="1" t="shared" si="61"/>
        <v>#N/A</v>
      </c>
      <c r="BB118" s="102" t="e">
        <f ca="1" t="shared" si="61"/>
        <v>#N/A</v>
      </c>
      <c r="BC118" s="102" t="e">
        <f ca="1" t="shared" si="61"/>
        <v>#N/A</v>
      </c>
      <c r="BD118" s="102" t="e">
        <f ca="1" t="shared" si="61"/>
        <v>#N/A</v>
      </c>
      <c r="BE118" s="102" t="e">
        <f ca="1" t="shared" si="61"/>
        <v>#N/A</v>
      </c>
      <c r="BF118" s="102" t="e">
        <f ca="1" t="shared" si="61"/>
        <v>#N/A</v>
      </c>
      <c r="BG118" s="102" t="e">
        <f ca="1" t="shared" si="61"/>
        <v>#N/A</v>
      </c>
      <c r="BH118" s="102" t="e">
        <f ca="1" t="shared" si="61"/>
        <v>#N/A</v>
      </c>
    </row>
    <row r="119" spans="2:60" ht="12.75">
      <c r="B119" s="21"/>
      <c r="C119" s="21"/>
      <c r="D119" s="21"/>
      <c r="E119" s="21"/>
      <c r="F119" s="22"/>
      <c r="G119" s="22"/>
      <c r="H119" s="23"/>
      <c r="I119" s="24"/>
      <c r="AO119" s="102"/>
      <c r="AP119" s="102"/>
      <c r="AQ119" s="102"/>
      <c r="AR119" s="102">
        <f t="shared" si="55"/>
        <v>104</v>
      </c>
      <c r="AS119" s="102" t="e">
        <f ca="1" t="shared" si="58"/>
        <v>#N/A</v>
      </c>
      <c r="AT119" s="104" t="e">
        <f t="shared" si="59"/>
        <v>#N/A</v>
      </c>
      <c r="AU119" s="105" t="e">
        <f t="shared" si="60"/>
        <v>#N/A</v>
      </c>
      <c r="AV119" s="102" t="e">
        <f ca="1" t="shared" si="61"/>
        <v>#N/A</v>
      </c>
      <c r="AW119" s="102" t="e">
        <f ca="1" t="shared" si="61"/>
        <v>#N/A</v>
      </c>
      <c r="AX119" s="102" t="e">
        <f ca="1" t="shared" si="61"/>
        <v>#N/A</v>
      </c>
      <c r="AY119" s="102" t="e">
        <f ca="1" t="shared" si="61"/>
        <v>#N/A</v>
      </c>
      <c r="AZ119" s="102" t="e">
        <f ca="1" t="shared" si="61"/>
        <v>#N/A</v>
      </c>
      <c r="BA119" s="102" t="e">
        <f ca="1" t="shared" si="61"/>
        <v>#N/A</v>
      </c>
      <c r="BB119" s="102" t="e">
        <f ca="1" t="shared" si="61"/>
        <v>#N/A</v>
      </c>
      <c r="BC119" s="102" t="e">
        <f ca="1" t="shared" si="61"/>
        <v>#N/A</v>
      </c>
      <c r="BD119" s="102" t="e">
        <f ca="1" t="shared" si="61"/>
        <v>#N/A</v>
      </c>
      <c r="BE119" s="102" t="e">
        <f ca="1" t="shared" si="61"/>
        <v>#N/A</v>
      </c>
      <c r="BF119" s="102" t="e">
        <f ca="1" t="shared" si="61"/>
        <v>#N/A</v>
      </c>
      <c r="BG119" s="102" t="e">
        <f ca="1" t="shared" si="61"/>
        <v>#N/A</v>
      </c>
      <c r="BH119" s="102" t="e">
        <f ca="1" t="shared" si="61"/>
        <v>#N/A</v>
      </c>
    </row>
    <row r="120" spans="2:60" ht="12.75">
      <c r="B120" s="21"/>
      <c r="C120" s="21"/>
      <c r="D120" s="21"/>
      <c r="E120" s="21"/>
      <c r="F120" s="22"/>
      <c r="G120" s="22"/>
      <c r="H120" s="23"/>
      <c r="I120" s="24"/>
      <c r="AO120" s="102"/>
      <c r="AP120" s="102"/>
      <c r="AQ120" s="102"/>
      <c r="AR120" s="102">
        <f t="shared" si="55"/>
        <v>105</v>
      </c>
      <c r="AS120" s="102" t="e">
        <f ca="1" t="shared" si="58"/>
        <v>#N/A</v>
      </c>
      <c r="AT120" s="104" t="e">
        <f t="shared" si="59"/>
        <v>#N/A</v>
      </c>
      <c r="AU120" s="105" t="e">
        <f t="shared" si="60"/>
        <v>#N/A</v>
      </c>
      <c r="AV120" s="102" t="e">
        <f ca="1" t="shared" si="61"/>
        <v>#N/A</v>
      </c>
      <c r="AW120" s="102" t="e">
        <f ca="1" t="shared" si="61"/>
        <v>#N/A</v>
      </c>
      <c r="AX120" s="102" t="e">
        <f ca="1" t="shared" si="61"/>
        <v>#N/A</v>
      </c>
      <c r="AY120" s="102" t="e">
        <f ca="1" t="shared" si="61"/>
        <v>#N/A</v>
      </c>
      <c r="AZ120" s="102" t="e">
        <f ca="1" t="shared" si="61"/>
        <v>#N/A</v>
      </c>
      <c r="BA120" s="102" t="e">
        <f ca="1" t="shared" si="61"/>
        <v>#N/A</v>
      </c>
      <c r="BB120" s="102" t="e">
        <f ca="1" t="shared" si="61"/>
        <v>#N/A</v>
      </c>
      <c r="BC120" s="102" t="e">
        <f ca="1" t="shared" si="61"/>
        <v>#N/A</v>
      </c>
      <c r="BD120" s="102" t="e">
        <f ca="1" t="shared" si="61"/>
        <v>#N/A</v>
      </c>
      <c r="BE120" s="102" t="e">
        <f ca="1" t="shared" si="61"/>
        <v>#N/A</v>
      </c>
      <c r="BF120" s="102" t="e">
        <f ca="1" t="shared" si="61"/>
        <v>#N/A</v>
      </c>
      <c r="BG120" s="102" t="e">
        <f ca="1" t="shared" si="61"/>
        <v>#N/A</v>
      </c>
      <c r="BH120" s="102" t="e">
        <f ca="1" t="shared" si="61"/>
        <v>#N/A</v>
      </c>
    </row>
    <row r="121" spans="2:60" ht="12.75">
      <c r="B121" s="21"/>
      <c r="C121" s="21"/>
      <c r="D121" s="21"/>
      <c r="E121" s="21"/>
      <c r="F121" s="22"/>
      <c r="G121" s="22"/>
      <c r="H121" s="23"/>
      <c r="I121" s="24"/>
      <c r="AO121" s="102"/>
      <c r="AP121" s="102"/>
      <c r="AQ121" s="102"/>
      <c r="AR121" s="102">
        <f t="shared" si="55"/>
        <v>106</v>
      </c>
      <c r="AS121" s="102" t="e">
        <f ca="1" t="shared" si="58"/>
        <v>#N/A</v>
      </c>
      <c r="AT121" s="104" t="e">
        <f t="shared" si="59"/>
        <v>#N/A</v>
      </c>
      <c r="AU121" s="105" t="e">
        <f t="shared" si="60"/>
        <v>#N/A</v>
      </c>
      <c r="AV121" s="102" t="e">
        <f ca="1" t="shared" si="61"/>
        <v>#N/A</v>
      </c>
      <c r="AW121" s="102" t="e">
        <f ca="1" t="shared" si="61"/>
        <v>#N/A</v>
      </c>
      <c r="AX121" s="102" t="e">
        <f ca="1" t="shared" si="61"/>
        <v>#N/A</v>
      </c>
      <c r="AY121" s="102" t="e">
        <f ca="1" t="shared" si="61"/>
        <v>#N/A</v>
      </c>
      <c r="AZ121" s="102" t="e">
        <f ca="1" t="shared" si="61"/>
        <v>#N/A</v>
      </c>
      <c r="BA121" s="102" t="e">
        <f ca="1" t="shared" si="61"/>
        <v>#N/A</v>
      </c>
      <c r="BB121" s="102" t="e">
        <f ca="1" t="shared" si="61"/>
        <v>#N/A</v>
      </c>
      <c r="BC121" s="102" t="e">
        <f ca="1" t="shared" si="61"/>
        <v>#N/A</v>
      </c>
      <c r="BD121" s="102" t="e">
        <f ca="1" t="shared" si="61"/>
        <v>#N/A</v>
      </c>
      <c r="BE121" s="102" t="e">
        <f ca="1" t="shared" si="61"/>
        <v>#N/A</v>
      </c>
      <c r="BF121" s="102" t="e">
        <f ca="1" t="shared" si="61"/>
        <v>#N/A</v>
      </c>
      <c r="BG121" s="102" t="e">
        <f ca="1" t="shared" si="61"/>
        <v>#N/A</v>
      </c>
      <c r="BH121" s="102" t="e">
        <f ca="1" t="shared" si="61"/>
        <v>#N/A</v>
      </c>
    </row>
    <row r="122" spans="2:60" ht="12.75">
      <c r="B122" s="21"/>
      <c r="C122" s="21"/>
      <c r="D122" s="21"/>
      <c r="E122" s="21"/>
      <c r="F122" s="22"/>
      <c r="G122" s="22"/>
      <c r="H122" s="23"/>
      <c r="I122" s="24"/>
      <c r="AO122" s="102"/>
      <c r="AP122" s="102"/>
      <c r="AQ122" s="102"/>
      <c r="AR122" s="102">
        <f t="shared" si="55"/>
        <v>107</v>
      </c>
      <c r="AS122" s="102" t="e">
        <f ca="1" t="shared" si="58"/>
        <v>#N/A</v>
      </c>
      <c r="AT122" s="104" t="e">
        <f t="shared" si="59"/>
        <v>#N/A</v>
      </c>
      <c r="AU122" s="105" t="e">
        <f t="shared" si="60"/>
        <v>#N/A</v>
      </c>
      <c r="AV122" s="102" t="e">
        <f ca="1" t="shared" si="61"/>
        <v>#N/A</v>
      </c>
      <c r="AW122" s="102" t="e">
        <f ca="1" t="shared" si="61"/>
        <v>#N/A</v>
      </c>
      <c r="AX122" s="102" t="e">
        <f ca="1" t="shared" si="61"/>
        <v>#N/A</v>
      </c>
      <c r="AY122" s="102" t="e">
        <f ca="1" t="shared" si="61"/>
        <v>#N/A</v>
      </c>
      <c r="AZ122" s="102" t="e">
        <f ca="1" t="shared" si="61"/>
        <v>#N/A</v>
      </c>
      <c r="BA122" s="102" t="e">
        <f ca="1" t="shared" si="61"/>
        <v>#N/A</v>
      </c>
      <c r="BB122" s="102" t="e">
        <f ca="1" t="shared" si="61"/>
        <v>#N/A</v>
      </c>
      <c r="BC122" s="102" t="e">
        <f ca="1" t="shared" si="61"/>
        <v>#N/A</v>
      </c>
      <c r="BD122" s="102" t="e">
        <f ca="1" t="shared" si="61"/>
        <v>#N/A</v>
      </c>
      <c r="BE122" s="102" t="e">
        <f ca="1" t="shared" si="61"/>
        <v>#N/A</v>
      </c>
      <c r="BF122" s="102" t="e">
        <f ca="1" t="shared" si="61"/>
        <v>#N/A</v>
      </c>
      <c r="BG122" s="102" t="e">
        <f ca="1" t="shared" si="61"/>
        <v>#N/A</v>
      </c>
      <c r="BH122" s="102" t="e">
        <f ca="1" t="shared" si="61"/>
        <v>#N/A</v>
      </c>
    </row>
    <row r="123" spans="2:60" ht="12.75">
      <c r="B123" s="21"/>
      <c r="C123" s="21"/>
      <c r="D123" s="21"/>
      <c r="E123" s="21"/>
      <c r="F123" s="22"/>
      <c r="G123" s="22"/>
      <c r="H123" s="23"/>
      <c r="I123" s="24"/>
      <c r="AO123" s="102"/>
      <c r="AP123" s="102"/>
      <c r="AQ123" s="102"/>
      <c r="AR123" s="102">
        <f t="shared" si="55"/>
        <v>108</v>
      </c>
      <c r="AS123" s="102" t="e">
        <f ca="1" t="shared" si="58"/>
        <v>#N/A</v>
      </c>
      <c r="AT123" s="104" t="e">
        <f t="shared" si="59"/>
        <v>#N/A</v>
      </c>
      <c r="AU123" s="105" t="e">
        <f t="shared" si="60"/>
        <v>#N/A</v>
      </c>
      <c r="AV123" s="102" t="e">
        <f ca="1" t="shared" si="61"/>
        <v>#N/A</v>
      </c>
      <c r="AW123" s="102" t="e">
        <f ca="1" t="shared" si="61"/>
        <v>#N/A</v>
      </c>
      <c r="AX123" s="102" t="e">
        <f ca="1" t="shared" si="61"/>
        <v>#N/A</v>
      </c>
      <c r="AY123" s="102" t="e">
        <f ca="1" t="shared" si="61"/>
        <v>#N/A</v>
      </c>
      <c r="AZ123" s="102" t="e">
        <f ca="1" t="shared" si="61"/>
        <v>#N/A</v>
      </c>
      <c r="BA123" s="102" t="e">
        <f ca="1" t="shared" si="61"/>
        <v>#N/A</v>
      </c>
      <c r="BB123" s="102" t="e">
        <f ca="1" t="shared" si="61"/>
        <v>#N/A</v>
      </c>
      <c r="BC123" s="102" t="e">
        <f ca="1" t="shared" si="61"/>
        <v>#N/A</v>
      </c>
      <c r="BD123" s="102" t="e">
        <f ca="1" t="shared" si="61"/>
        <v>#N/A</v>
      </c>
      <c r="BE123" s="102" t="e">
        <f ca="1" t="shared" si="61"/>
        <v>#N/A</v>
      </c>
      <c r="BF123" s="102" t="e">
        <f ca="1" t="shared" si="61"/>
        <v>#N/A</v>
      </c>
      <c r="BG123" s="102" t="e">
        <f ca="1" t="shared" si="61"/>
        <v>#N/A</v>
      </c>
      <c r="BH123" s="102" t="e">
        <f ca="1" t="shared" si="61"/>
        <v>#N/A</v>
      </c>
    </row>
    <row r="124" spans="2:60" ht="12.75">
      <c r="B124" s="21"/>
      <c r="C124" s="21"/>
      <c r="D124" s="21"/>
      <c r="E124" s="21"/>
      <c r="F124" s="22"/>
      <c r="G124" s="22"/>
      <c r="H124" s="23"/>
      <c r="I124" s="24"/>
      <c r="AO124" s="102"/>
      <c r="AP124" s="102"/>
      <c r="AQ124" s="102"/>
      <c r="AR124" s="102">
        <f t="shared" si="55"/>
        <v>109</v>
      </c>
      <c r="AS124" s="102" t="e">
        <f ca="1" t="shared" si="58"/>
        <v>#N/A</v>
      </c>
      <c r="AT124" s="104" t="e">
        <f t="shared" si="59"/>
        <v>#N/A</v>
      </c>
      <c r="AU124" s="105" t="e">
        <f t="shared" si="60"/>
        <v>#N/A</v>
      </c>
      <c r="AV124" s="102" t="e">
        <f ca="1" t="shared" si="61"/>
        <v>#N/A</v>
      </c>
      <c r="AW124" s="102" t="e">
        <f ca="1" t="shared" si="61"/>
        <v>#N/A</v>
      </c>
      <c r="AX124" s="102" t="e">
        <f ca="1" t="shared" si="61"/>
        <v>#N/A</v>
      </c>
      <c r="AY124" s="102" t="e">
        <f ca="1" t="shared" si="61"/>
        <v>#N/A</v>
      </c>
      <c r="AZ124" s="102" t="e">
        <f ca="1" t="shared" si="61"/>
        <v>#N/A</v>
      </c>
      <c r="BA124" s="102" t="e">
        <f ca="1" t="shared" si="61"/>
        <v>#N/A</v>
      </c>
      <c r="BB124" s="102" t="e">
        <f ca="1" t="shared" si="61"/>
        <v>#N/A</v>
      </c>
      <c r="BC124" s="102" t="e">
        <f ca="1" t="shared" si="61"/>
        <v>#N/A</v>
      </c>
      <c r="BD124" s="102" t="e">
        <f ca="1" t="shared" si="61"/>
        <v>#N/A</v>
      </c>
      <c r="BE124" s="102" t="e">
        <f ca="1" t="shared" si="61"/>
        <v>#N/A</v>
      </c>
      <c r="BF124" s="102" t="e">
        <f ca="1" t="shared" si="61"/>
        <v>#N/A</v>
      </c>
      <c r="BG124" s="102" t="e">
        <f ca="1" t="shared" si="61"/>
        <v>#N/A</v>
      </c>
      <c r="BH124" s="102" t="e">
        <f ca="1" t="shared" si="61"/>
        <v>#N/A</v>
      </c>
    </row>
    <row r="125" spans="2:60" ht="12.75">
      <c r="B125" s="21"/>
      <c r="C125" s="21"/>
      <c r="D125" s="21"/>
      <c r="E125" s="21"/>
      <c r="F125" s="22"/>
      <c r="G125" s="22"/>
      <c r="H125" s="23"/>
      <c r="I125" s="24"/>
      <c r="AO125" s="102"/>
      <c r="AP125" s="102"/>
      <c r="AQ125" s="102"/>
      <c r="AR125" s="102">
        <f t="shared" si="55"/>
        <v>110</v>
      </c>
      <c r="AS125" s="102" t="e">
        <f ca="1" t="shared" si="58"/>
        <v>#N/A</v>
      </c>
      <c r="AT125" s="104" t="e">
        <f t="shared" si="59"/>
        <v>#N/A</v>
      </c>
      <c r="AU125" s="105" t="e">
        <f t="shared" si="60"/>
        <v>#N/A</v>
      </c>
      <c r="AV125" s="102" t="e">
        <f ca="1" t="shared" si="61"/>
        <v>#N/A</v>
      </c>
      <c r="AW125" s="102" t="e">
        <f ca="1" t="shared" si="61"/>
        <v>#N/A</v>
      </c>
      <c r="AX125" s="102" t="e">
        <f ca="1" t="shared" si="61"/>
        <v>#N/A</v>
      </c>
      <c r="AY125" s="102" t="e">
        <f ca="1" t="shared" si="61"/>
        <v>#N/A</v>
      </c>
      <c r="AZ125" s="102" t="e">
        <f ca="1" t="shared" si="61"/>
        <v>#N/A</v>
      </c>
      <c r="BA125" s="102" t="e">
        <f ca="1" t="shared" si="61"/>
        <v>#N/A</v>
      </c>
      <c r="BB125" s="102" t="e">
        <f ca="1" t="shared" si="61"/>
        <v>#N/A</v>
      </c>
      <c r="BC125" s="102" t="e">
        <f ca="1" t="shared" si="61"/>
        <v>#N/A</v>
      </c>
      <c r="BD125" s="102" t="e">
        <f ca="1" t="shared" si="61"/>
        <v>#N/A</v>
      </c>
      <c r="BE125" s="102" t="e">
        <f ca="1" t="shared" si="61"/>
        <v>#N/A</v>
      </c>
      <c r="BF125" s="102" t="e">
        <f ca="1" t="shared" si="61"/>
        <v>#N/A</v>
      </c>
      <c r="BG125" s="102" t="e">
        <f ca="1" t="shared" si="61"/>
        <v>#N/A</v>
      </c>
      <c r="BH125" s="102" t="e">
        <f ca="1" t="shared" si="61"/>
        <v>#N/A</v>
      </c>
    </row>
    <row r="126" spans="2:60" ht="12.75">
      <c r="B126" s="21"/>
      <c r="C126" s="21"/>
      <c r="D126" s="21"/>
      <c r="E126" s="21"/>
      <c r="F126" s="22"/>
      <c r="G126" s="22"/>
      <c r="H126" s="23"/>
      <c r="I126" s="24"/>
      <c r="AO126" s="102"/>
      <c r="AP126" s="102"/>
      <c r="AQ126" s="102"/>
      <c r="AR126" s="102">
        <f t="shared" si="55"/>
        <v>111</v>
      </c>
      <c r="AS126" s="102" t="e">
        <f ca="1" t="shared" si="58"/>
        <v>#N/A</v>
      </c>
      <c r="AT126" s="104" t="e">
        <f t="shared" si="59"/>
        <v>#N/A</v>
      </c>
      <c r="AU126" s="105" t="e">
        <f t="shared" si="60"/>
        <v>#N/A</v>
      </c>
      <c r="AV126" s="102" t="e">
        <f ca="1" t="shared" si="61"/>
        <v>#N/A</v>
      </c>
      <c r="AW126" s="102" t="e">
        <f ca="1" t="shared" si="61"/>
        <v>#N/A</v>
      </c>
      <c r="AX126" s="102" t="e">
        <f ca="1" t="shared" si="61"/>
        <v>#N/A</v>
      </c>
      <c r="AY126" s="102" t="e">
        <f ca="1" t="shared" si="61"/>
        <v>#N/A</v>
      </c>
      <c r="AZ126" s="102" t="e">
        <f ca="1" t="shared" si="61"/>
        <v>#N/A</v>
      </c>
      <c r="BA126" s="102" t="e">
        <f ca="1" t="shared" si="61"/>
        <v>#N/A</v>
      </c>
      <c r="BB126" s="102" t="e">
        <f ca="1" t="shared" si="61"/>
        <v>#N/A</v>
      </c>
      <c r="BC126" s="102" t="e">
        <f ca="1" t="shared" si="61"/>
        <v>#N/A</v>
      </c>
      <c r="BD126" s="102" t="e">
        <f ca="1" t="shared" si="61"/>
        <v>#N/A</v>
      </c>
      <c r="BE126" s="102" t="e">
        <f ca="1" t="shared" si="61"/>
        <v>#N/A</v>
      </c>
      <c r="BF126" s="102" t="e">
        <f ca="1" t="shared" si="61"/>
        <v>#N/A</v>
      </c>
      <c r="BG126" s="102" t="e">
        <f ca="1" t="shared" si="61"/>
        <v>#N/A</v>
      </c>
      <c r="BH126" s="102" t="e">
        <f ca="1" t="shared" si="61"/>
        <v>#N/A</v>
      </c>
    </row>
    <row r="127" spans="2:60" ht="12.75">
      <c r="B127" s="21"/>
      <c r="C127" s="21"/>
      <c r="D127" s="21"/>
      <c r="E127" s="21"/>
      <c r="F127" s="22"/>
      <c r="G127" s="22"/>
      <c r="H127" s="23"/>
      <c r="I127" s="24"/>
      <c r="AO127" s="102"/>
      <c r="AP127" s="102"/>
      <c r="AQ127" s="102"/>
      <c r="AR127" s="102">
        <f t="shared" si="55"/>
        <v>112</v>
      </c>
      <c r="AS127" s="102" t="e">
        <f ca="1" t="shared" si="58"/>
        <v>#N/A</v>
      </c>
      <c r="AT127" s="104" t="e">
        <f t="shared" si="59"/>
        <v>#N/A</v>
      </c>
      <c r="AU127" s="105" t="e">
        <f t="shared" si="60"/>
        <v>#N/A</v>
      </c>
      <c r="AV127" s="102" t="e">
        <f ca="1" t="shared" si="61"/>
        <v>#N/A</v>
      </c>
      <c r="AW127" s="102" t="e">
        <f ca="1" t="shared" si="61"/>
        <v>#N/A</v>
      </c>
      <c r="AX127" s="102" t="e">
        <f ca="1" t="shared" si="61"/>
        <v>#N/A</v>
      </c>
      <c r="AY127" s="102" t="e">
        <f ca="1" t="shared" si="61"/>
        <v>#N/A</v>
      </c>
      <c r="AZ127" s="102" t="e">
        <f ca="1" t="shared" si="61"/>
        <v>#N/A</v>
      </c>
      <c r="BA127" s="102" t="e">
        <f ca="1" t="shared" si="61"/>
        <v>#N/A</v>
      </c>
      <c r="BB127" s="102" t="e">
        <f ca="1" t="shared" si="61"/>
        <v>#N/A</v>
      </c>
      <c r="BC127" s="102" t="e">
        <f ca="1" t="shared" si="61"/>
        <v>#N/A</v>
      </c>
      <c r="BD127" s="102" t="e">
        <f ca="1" t="shared" si="61"/>
        <v>#N/A</v>
      </c>
      <c r="BE127" s="102" t="e">
        <f ca="1" t="shared" si="61"/>
        <v>#N/A</v>
      </c>
      <c r="BF127" s="102" t="e">
        <f ca="1" t="shared" si="61"/>
        <v>#N/A</v>
      </c>
      <c r="BG127" s="102" t="e">
        <f ca="1" t="shared" si="61"/>
        <v>#N/A</v>
      </c>
      <c r="BH127" s="102" t="e">
        <f ca="1" t="shared" si="61"/>
        <v>#N/A</v>
      </c>
    </row>
    <row r="128" spans="2:60" ht="12.75">
      <c r="B128" s="21"/>
      <c r="C128" s="21"/>
      <c r="D128" s="21"/>
      <c r="E128" s="21"/>
      <c r="F128" s="22"/>
      <c r="G128" s="22"/>
      <c r="H128" s="23"/>
      <c r="I128" s="24"/>
      <c r="AO128" s="102"/>
      <c r="AP128" s="102"/>
      <c r="AQ128" s="102"/>
      <c r="AR128" s="102">
        <f t="shared" si="55"/>
        <v>113</v>
      </c>
      <c r="AS128" s="102" t="e">
        <f ca="1" t="shared" si="58"/>
        <v>#N/A</v>
      </c>
      <c r="AT128" s="104" t="e">
        <f t="shared" si="59"/>
        <v>#N/A</v>
      </c>
      <c r="AU128" s="105" t="e">
        <f t="shared" si="60"/>
        <v>#N/A</v>
      </c>
      <c r="AV128" s="102" t="e">
        <f ca="1" t="shared" si="61"/>
        <v>#N/A</v>
      </c>
      <c r="AW128" s="102" t="e">
        <f ca="1" t="shared" si="61"/>
        <v>#N/A</v>
      </c>
      <c r="AX128" s="102" t="e">
        <f ca="1" t="shared" si="61"/>
        <v>#N/A</v>
      </c>
      <c r="AY128" s="102" t="e">
        <f ca="1" t="shared" si="61"/>
        <v>#N/A</v>
      </c>
      <c r="AZ128" s="102" t="e">
        <f ca="1" t="shared" si="61"/>
        <v>#N/A</v>
      </c>
      <c r="BA128" s="102" t="e">
        <f ca="1" t="shared" si="61"/>
        <v>#N/A</v>
      </c>
      <c r="BB128" s="102" t="e">
        <f ca="1" t="shared" si="61"/>
        <v>#N/A</v>
      </c>
      <c r="BC128" s="102" t="e">
        <f ca="1" t="shared" si="61"/>
        <v>#N/A</v>
      </c>
      <c r="BD128" s="102" t="e">
        <f ca="1" t="shared" si="61"/>
        <v>#N/A</v>
      </c>
      <c r="BE128" s="102" t="e">
        <f ca="1" t="shared" si="61"/>
        <v>#N/A</v>
      </c>
      <c r="BF128" s="102" t="e">
        <f ca="1" t="shared" si="61"/>
        <v>#N/A</v>
      </c>
      <c r="BG128" s="102" t="e">
        <f ca="1" t="shared" si="61"/>
        <v>#N/A</v>
      </c>
      <c r="BH128" s="102" t="e">
        <f ca="1" t="shared" si="61"/>
        <v>#N/A</v>
      </c>
    </row>
    <row r="129" spans="2:60" ht="12.75">
      <c r="B129" s="21"/>
      <c r="C129" s="21"/>
      <c r="D129" s="21"/>
      <c r="E129" s="21"/>
      <c r="F129" s="22"/>
      <c r="G129" s="22"/>
      <c r="H129" s="23"/>
      <c r="I129" s="24"/>
      <c r="AO129" s="102"/>
      <c r="AP129" s="102"/>
      <c r="AQ129" s="102"/>
      <c r="AR129" s="102">
        <f t="shared" si="55"/>
        <v>114</v>
      </c>
      <c r="AS129" s="102" t="e">
        <f ca="1" t="shared" si="58"/>
        <v>#N/A</v>
      </c>
      <c r="AT129" s="104" t="e">
        <f t="shared" si="59"/>
        <v>#N/A</v>
      </c>
      <c r="AU129" s="105" t="e">
        <f t="shared" si="60"/>
        <v>#N/A</v>
      </c>
      <c r="AV129" s="102" t="e">
        <f ca="1" t="shared" si="61"/>
        <v>#N/A</v>
      </c>
      <c r="AW129" s="102" t="e">
        <f ca="1" t="shared" si="61"/>
        <v>#N/A</v>
      </c>
      <c r="AX129" s="102" t="e">
        <f ca="1" t="shared" si="61"/>
        <v>#N/A</v>
      </c>
      <c r="AY129" s="102" t="e">
        <f ca="1" t="shared" si="61"/>
        <v>#N/A</v>
      </c>
      <c r="AZ129" s="102" t="e">
        <f ca="1" t="shared" si="61"/>
        <v>#N/A</v>
      </c>
      <c r="BA129" s="102" t="e">
        <f ca="1" t="shared" si="61"/>
        <v>#N/A</v>
      </c>
      <c r="BB129" s="102" t="e">
        <f ca="1" t="shared" si="61"/>
        <v>#N/A</v>
      </c>
      <c r="BC129" s="102" t="e">
        <f ca="1" t="shared" si="61"/>
        <v>#N/A</v>
      </c>
      <c r="BD129" s="102" t="e">
        <f ca="1" t="shared" si="61"/>
        <v>#N/A</v>
      </c>
      <c r="BE129" s="102" t="e">
        <f ca="1" t="shared" si="61"/>
        <v>#N/A</v>
      </c>
      <c r="BF129" s="102" t="e">
        <f ca="1" t="shared" si="61"/>
        <v>#N/A</v>
      </c>
      <c r="BG129" s="102" t="e">
        <f ca="1" t="shared" si="61"/>
        <v>#N/A</v>
      </c>
      <c r="BH129" s="102" t="e">
        <f ca="1" t="shared" si="61"/>
        <v>#N/A</v>
      </c>
    </row>
    <row r="130" spans="2:60" ht="12.75">
      <c r="B130" s="21"/>
      <c r="C130" s="21"/>
      <c r="D130" s="21"/>
      <c r="E130" s="21"/>
      <c r="F130" s="22"/>
      <c r="G130" s="22"/>
      <c r="H130" s="23"/>
      <c r="I130" s="24"/>
      <c r="AO130" s="102"/>
      <c r="AP130" s="102"/>
      <c r="AQ130" s="102"/>
      <c r="AR130" s="102">
        <f t="shared" si="55"/>
        <v>115</v>
      </c>
      <c r="AS130" s="102" t="e">
        <f ca="1" t="shared" si="58"/>
        <v>#N/A</v>
      </c>
      <c r="AT130" s="104" t="e">
        <f t="shared" si="59"/>
        <v>#N/A</v>
      </c>
      <c r="AU130" s="105" t="e">
        <f t="shared" si="60"/>
        <v>#N/A</v>
      </c>
      <c r="AV130" s="102" t="e">
        <f ca="1" t="shared" si="61"/>
        <v>#N/A</v>
      </c>
      <c r="AW130" s="102" t="e">
        <f ca="1" t="shared" si="61"/>
        <v>#N/A</v>
      </c>
      <c r="AX130" s="102" t="e">
        <f ca="1" t="shared" si="61"/>
        <v>#N/A</v>
      </c>
      <c r="AY130" s="102" t="e">
        <f ca="1" t="shared" si="61"/>
        <v>#N/A</v>
      </c>
      <c r="AZ130" s="102" t="e">
        <f ca="1" t="shared" si="61"/>
        <v>#N/A</v>
      </c>
      <c r="BA130" s="102" t="e">
        <f ca="1" t="shared" si="61"/>
        <v>#N/A</v>
      </c>
      <c r="BB130" s="102" t="e">
        <f ca="1" t="shared" si="61"/>
        <v>#N/A</v>
      </c>
      <c r="BC130" s="102" t="e">
        <f ca="1" t="shared" si="61"/>
        <v>#N/A</v>
      </c>
      <c r="BD130" s="102" t="e">
        <f ca="1" t="shared" si="61"/>
        <v>#N/A</v>
      </c>
      <c r="BE130" s="102" t="e">
        <f ca="1" t="shared" si="61"/>
        <v>#N/A</v>
      </c>
      <c r="BF130" s="102" t="e">
        <f ca="1" t="shared" si="61"/>
        <v>#N/A</v>
      </c>
      <c r="BG130" s="102" t="e">
        <f ca="1" t="shared" si="61"/>
        <v>#N/A</v>
      </c>
      <c r="BH130" s="102" t="e">
        <f ca="1" t="shared" si="61"/>
        <v>#N/A</v>
      </c>
    </row>
    <row r="131" spans="2:60" ht="12.75">
      <c r="B131" s="21"/>
      <c r="C131" s="21"/>
      <c r="D131" s="21"/>
      <c r="E131" s="21"/>
      <c r="F131" s="22"/>
      <c r="G131" s="22"/>
      <c r="H131" s="23"/>
      <c r="I131" s="24"/>
      <c r="AO131" s="102"/>
      <c r="AP131" s="102"/>
      <c r="AQ131" s="102"/>
      <c r="AR131" s="102">
        <f t="shared" si="55"/>
        <v>116</v>
      </c>
      <c r="AS131" s="102" t="e">
        <f ca="1" t="shared" si="58"/>
        <v>#N/A</v>
      </c>
      <c r="AT131" s="104" t="e">
        <f t="shared" si="59"/>
        <v>#N/A</v>
      </c>
      <c r="AU131" s="105" t="e">
        <f t="shared" si="60"/>
        <v>#N/A</v>
      </c>
      <c r="AV131" s="102" t="e">
        <f ca="1" t="shared" si="61"/>
        <v>#N/A</v>
      </c>
      <c r="AW131" s="102" t="e">
        <f ca="1" t="shared" si="61"/>
        <v>#N/A</v>
      </c>
      <c r="AX131" s="102" t="e">
        <f ca="1" t="shared" si="61"/>
        <v>#N/A</v>
      </c>
      <c r="AY131" s="102" t="e">
        <f ca="1" t="shared" si="61"/>
        <v>#N/A</v>
      </c>
      <c r="AZ131" s="102" t="e">
        <f ca="1" t="shared" si="61"/>
        <v>#N/A</v>
      </c>
      <c r="BA131" s="102" t="e">
        <f ca="1" t="shared" si="61"/>
        <v>#N/A</v>
      </c>
      <c r="BB131" s="102" t="e">
        <f ca="1" t="shared" si="61"/>
        <v>#N/A</v>
      </c>
      <c r="BC131" s="102" t="e">
        <f ca="1" t="shared" si="61"/>
        <v>#N/A</v>
      </c>
      <c r="BD131" s="102" t="e">
        <f ca="1" t="shared" si="61"/>
        <v>#N/A</v>
      </c>
      <c r="BE131" s="102" t="e">
        <f ca="1" t="shared" si="61"/>
        <v>#N/A</v>
      </c>
      <c r="BF131" s="102" t="e">
        <f ca="1" t="shared" si="61"/>
        <v>#N/A</v>
      </c>
      <c r="BG131" s="102" t="e">
        <f ca="1" t="shared" si="61"/>
        <v>#N/A</v>
      </c>
      <c r="BH131" s="102" t="e">
        <f ca="1" t="shared" si="61"/>
        <v>#N/A</v>
      </c>
    </row>
    <row r="132" spans="2:60" ht="12.75">
      <c r="B132" s="21"/>
      <c r="C132" s="21"/>
      <c r="D132" s="21"/>
      <c r="E132" s="21"/>
      <c r="F132" s="22"/>
      <c r="G132" s="22"/>
      <c r="H132" s="23"/>
      <c r="I132" s="24"/>
      <c r="AO132" s="102"/>
      <c r="AP132" s="102"/>
      <c r="AQ132" s="102"/>
      <c r="AR132" s="102">
        <f t="shared" si="55"/>
        <v>117</v>
      </c>
      <c r="AS132" s="102" t="e">
        <f ca="1" t="shared" si="58"/>
        <v>#N/A</v>
      </c>
      <c r="AT132" s="104" t="e">
        <f t="shared" si="59"/>
        <v>#N/A</v>
      </c>
      <c r="AU132" s="105" t="e">
        <f t="shared" si="60"/>
        <v>#N/A</v>
      </c>
      <c r="AV132" s="102" t="e">
        <f ca="1" t="shared" si="62" ref="AV132:BH147">INDIRECT($AR$18&amp;AV$17&amp;$AR132)</f>
        <v>#N/A</v>
      </c>
      <c r="AW132" s="102" t="e">
        <f ca="1" t="shared" si="62"/>
        <v>#N/A</v>
      </c>
      <c r="AX132" s="102" t="e">
        <f ca="1" t="shared" si="62"/>
        <v>#N/A</v>
      </c>
      <c r="AY132" s="102" t="e">
        <f ca="1" t="shared" si="62"/>
        <v>#N/A</v>
      </c>
      <c r="AZ132" s="102" t="e">
        <f ca="1" t="shared" si="62"/>
        <v>#N/A</v>
      </c>
      <c r="BA132" s="102" t="e">
        <f ca="1" t="shared" si="62"/>
        <v>#N/A</v>
      </c>
      <c r="BB132" s="102" t="e">
        <f ca="1" t="shared" si="62"/>
        <v>#N/A</v>
      </c>
      <c r="BC132" s="102" t="e">
        <f ca="1" t="shared" si="62"/>
        <v>#N/A</v>
      </c>
      <c r="BD132" s="102" t="e">
        <f ca="1" t="shared" si="62"/>
        <v>#N/A</v>
      </c>
      <c r="BE132" s="102" t="e">
        <f ca="1" t="shared" si="62"/>
        <v>#N/A</v>
      </c>
      <c r="BF132" s="102" t="e">
        <f ca="1" t="shared" si="62"/>
        <v>#N/A</v>
      </c>
      <c r="BG132" s="102" t="e">
        <f ca="1" t="shared" si="62"/>
        <v>#N/A</v>
      </c>
      <c r="BH132" s="102" t="e">
        <f ca="1" t="shared" si="62"/>
        <v>#N/A</v>
      </c>
    </row>
    <row r="133" spans="2:60" ht="12.75">
      <c r="B133" s="21"/>
      <c r="C133" s="21"/>
      <c r="D133" s="21"/>
      <c r="E133" s="21"/>
      <c r="F133" s="22"/>
      <c r="G133" s="22"/>
      <c r="H133" s="23"/>
      <c r="I133" s="24"/>
      <c r="AO133" s="102"/>
      <c r="AP133" s="102"/>
      <c r="AQ133" s="102"/>
      <c r="AR133" s="102">
        <f t="shared" si="55"/>
        <v>118</v>
      </c>
      <c r="AS133" s="102" t="e">
        <f ca="1" t="shared" si="58"/>
        <v>#N/A</v>
      </c>
      <c r="AT133" s="104" t="e">
        <f t="shared" si="59"/>
        <v>#N/A</v>
      </c>
      <c r="AU133" s="105" t="e">
        <f t="shared" si="60"/>
        <v>#N/A</v>
      </c>
      <c r="AV133" s="102" t="e">
        <f ca="1" t="shared" si="62"/>
        <v>#N/A</v>
      </c>
      <c r="AW133" s="102" t="e">
        <f ca="1" t="shared" si="62"/>
        <v>#N/A</v>
      </c>
      <c r="AX133" s="102" t="e">
        <f ca="1" t="shared" si="62"/>
        <v>#N/A</v>
      </c>
      <c r="AY133" s="102" t="e">
        <f ca="1" t="shared" si="62"/>
        <v>#N/A</v>
      </c>
      <c r="AZ133" s="102" t="e">
        <f ca="1" t="shared" si="62"/>
        <v>#N/A</v>
      </c>
      <c r="BA133" s="102" t="e">
        <f ca="1" t="shared" si="62"/>
        <v>#N/A</v>
      </c>
      <c r="BB133" s="102" t="e">
        <f ca="1" t="shared" si="62"/>
        <v>#N/A</v>
      </c>
      <c r="BC133" s="102" t="e">
        <f ca="1" t="shared" si="62"/>
        <v>#N/A</v>
      </c>
      <c r="BD133" s="102" t="e">
        <f ca="1" t="shared" si="62"/>
        <v>#N/A</v>
      </c>
      <c r="BE133" s="102" t="e">
        <f ca="1" t="shared" si="62"/>
        <v>#N/A</v>
      </c>
      <c r="BF133" s="102" t="e">
        <f ca="1" t="shared" si="62"/>
        <v>#N/A</v>
      </c>
      <c r="BG133" s="102" t="e">
        <f ca="1" t="shared" si="62"/>
        <v>#N/A</v>
      </c>
      <c r="BH133" s="102" t="e">
        <f ca="1" t="shared" si="62"/>
        <v>#N/A</v>
      </c>
    </row>
    <row r="134" spans="2:60" ht="12.75">
      <c r="B134" s="21"/>
      <c r="C134" s="21"/>
      <c r="D134" s="21"/>
      <c r="E134" s="21"/>
      <c r="F134" s="22"/>
      <c r="G134" s="22"/>
      <c r="H134" s="23"/>
      <c r="I134" s="24"/>
      <c r="AO134" s="102"/>
      <c r="AP134" s="102"/>
      <c r="AQ134" s="102"/>
      <c r="AR134" s="102">
        <f t="shared" si="55"/>
        <v>119</v>
      </c>
      <c r="AS134" s="102" t="e">
        <f ca="1" t="shared" si="58"/>
        <v>#N/A</v>
      </c>
      <c r="AT134" s="104" t="e">
        <f t="shared" si="59"/>
        <v>#N/A</v>
      </c>
      <c r="AU134" s="105" t="e">
        <f t="shared" si="60"/>
        <v>#N/A</v>
      </c>
      <c r="AV134" s="102" t="e">
        <f ca="1" t="shared" si="62"/>
        <v>#N/A</v>
      </c>
      <c r="AW134" s="102" t="e">
        <f ca="1" t="shared" si="62"/>
        <v>#N/A</v>
      </c>
      <c r="AX134" s="102" t="e">
        <f ca="1" t="shared" si="62"/>
        <v>#N/A</v>
      </c>
      <c r="AY134" s="102" t="e">
        <f ca="1" t="shared" si="62"/>
        <v>#N/A</v>
      </c>
      <c r="AZ134" s="102" t="e">
        <f ca="1" t="shared" si="62"/>
        <v>#N/A</v>
      </c>
      <c r="BA134" s="102" t="e">
        <f ca="1" t="shared" si="62"/>
        <v>#N/A</v>
      </c>
      <c r="BB134" s="102" t="e">
        <f ca="1" t="shared" si="62"/>
        <v>#N/A</v>
      </c>
      <c r="BC134" s="102" t="e">
        <f ca="1" t="shared" si="62"/>
        <v>#N/A</v>
      </c>
      <c r="BD134" s="102" t="e">
        <f ca="1" t="shared" si="62"/>
        <v>#N/A</v>
      </c>
      <c r="BE134" s="102" t="e">
        <f ca="1" t="shared" si="62"/>
        <v>#N/A</v>
      </c>
      <c r="BF134" s="102" t="e">
        <f ca="1" t="shared" si="62"/>
        <v>#N/A</v>
      </c>
      <c r="BG134" s="102" t="e">
        <f ca="1" t="shared" si="62"/>
        <v>#N/A</v>
      </c>
      <c r="BH134" s="102" t="e">
        <f ca="1" t="shared" si="62"/>
        <v>#N/A</v>
      </c>
    </row>
    <row r="135" spans="2:60" ht="12.75">
      <c r="B135" s="21"/>
      <c r="C135" s="21"/>
      <c r="D135" s="21"/>
      <c r="E135" s="21"/>
      <c r="F135" s="22"/>
      <c r="G135" s="22"/>
      <c r="H135" s="23"/>
      <c r="I135" s="24"/>
      <c r="AO135" s="102"/>
      <c r="AP135" s="102"/>
      <c r="AQ135" s="102"/>
      <c r="AR135" s="102">
        <f t="shared" si="55"/>
        <v>120</v>
      </c>
      <c r="AS135" s="102" t="e">
        <f ca="1" t="shared" si="58"/>
        <v>#N/A</v>
      </c>
      <c r="AT135" s="104" t="e">
        <f t="shared" si="59"/>
        <v>#N/A</v>
      </c>
      <c r="AU135" s="105" t="e">
        <f t="shared" si="60"/>
        <v>#N/A</v>
      </c>
      <c r="AV135" s="102" t="e">
        <f ca="1" t="shared" si="62"/>
        <v>#N/A</v>
      </c>
      <c r="AW135" s="102" t="e">
        <f ca="1" t="shared" si="62"/>
        <v>#N/A</v>
      </c>
      <c r="AX135" s="102" t="e">
        <f ca="1" t="shared" si="62"/>
        <v>#N/A</v>
      </c>
      <c r="AY135" s="102" t="e">
        <f ca="1" t="shared" si="62"/>
        <v>#N/A</v>
      </c>
      <c r="AZ135" s="102" t="e">
        <f ca="1" t="shared" si="62"/>
        <v>#N/A</v>
      </c>
      <c r="BA135" s="102" t="e">
        <f ca="1" t="shared" si="62"/>
        <v>#N/A</v>
      </c>
      <c r="BB135" s="102" t="e">
        <f ca="1" t="shared" si="62"/>
        <v>#N/A</v>
      </c>
      <c r="BC135" s="102" t="e">
        <f ca="1" t="shared" si="62"/>
        <v>#N/A</v>
      </c>
      <c r="BD135" s="102" t="e">
        <f ca="1" t="shared" si="62"/>
        <v>#N/A</v>
      </c>
      <c r="BE135" s="102" t="e">
        <f ca="1" t="shared" si="62"/>
        <v>#N/A</v>
      </c>
      <c r="BF135" s="102" t="e">
        <f ca="1" t="shared" si="62"/>
        <v>#N/A</v>
      </c>
      <c r="BG135" s="102" t="e">
        <f ca="1" t="shared" si="62"/>
        <v>#N/A</v>
      </c>
      <c r="BH135" s="102" t="e">
        <f ca="1" t="shared" si="62"/>
        <v>#N/A</v>
      </c>
    </row>
    <row r="136" spans="2:60" ht="12.75">
      <c r="B136" s="21"/>
      <c r="C136" s="21"/>
      <c r="D136" s="21"/>
      <c r="E136" s="21"/>
      <c r="F136" s="22"/>
      <c r="G136" s="22"/>
      <c r="H136" s="23"/>
      <c r="I136" s="24"/>
      <c r="AO136" s="102"/>
      <c r="AP136" s="102"/>
      <c r="AQ136" s="102"/>
      <c r="AR136" s="102">
        <f t="shared" si="55"/>
        <v>121</v>
      </c>
      <c r="AS136" s="102" t="e">
        <f ca="1" t="shared" si="58"/>
        <v>#N/A</v>
      </c>
      <c r="AT136" s="104" t="e">
        <f t="shared" si="59"/>
        <v>#N/A</v>
      </c>
      <c r="AU136" s="105" t="e">
        <f t="shared" si="60"/>
        <v>#N/A</v>
      </c>
      <c r="AV136" s="102" t="e">
        <f ca="1" t="shared" si="62"/>
        <v>#N/A</v>
      </c>
      <c r="AW136" s="102" t="e">
        <f ca="1" t="shared" si="62"/>
        <v>#N/A</v>
      </c>
      <c r="AX136" s="102" t="e">
        <f ca="1" t="shared" si="62"/>
        <v>#N/A</v>
      </c>
      <c r="AY136" s="102" t="e">
        <f ca="1" t="shared" si="62"/>
        <v>#N/A</v>
      </c>
      <c r="AZ136" s="102" t="e">
        <f ca="1" t="shared" si="62"/>
        <v>#N/A</v>
      </c>
      <c r="BA136" s="102" t="e">
        <f ca="1" t="shared" si="62"/>
        <v>#N/A</v>
      </c>
      <c r="BB136" s="102" t="e">
        <f ca="1" t="shared" si="62"/>
        <v>#N/A</v>
      </c>
      <c r="BC136" s="102" t="e">
        <f ca="1" t="shared" si="62"/>
        <v>#N/A</v>
      </c>
      <c r="BD136" s="102" t="e">
        <f ca="1" t="shared" si="62"/>
        <v>#N/A</v>
      </c>
      <c r="BE136" s="102" t="e">
        <f ca="1" t="shared" si="62"/>
        <v>#N/A</v>
      </c>
      <c r="BF136" s="102" t="e">
        <f ca="1" t="shared" si="62"/>
        <v>#N/A</v>
      </c>
      <c r="BG136" s="102" t="e">
        <f ca="1" t="shared" si="62"/>
        <v>#N/A</v>
      </c>
      <c r="BH136" s="102" t="e">
        <f ca="1" t="shared" si="62"/>
        <v>#N/A</v>
      </c>
    </row>
    <row r="137" spans="2:60" ht="12.75">
      <c r="B137" s="21"/>
      <c r="C137" s="21"/>
      <c r="D137" s="21"/>
      <c r="E137" s="21"/>
      <c r="F137" s="22"/>
      <c r="G137" s="22"/>
      <c r="H137" s="23"/>
      <c r="I137" s="24"/>
      <c r="AO137" s="102"/>
      <c r="AP137" s="102"/>
      <c r="AQ137" s="102"/>
      <c r="AR137" s="102">
        <f t="shared" si="55"/>
        <v>122</v>
      </c>
      <c r="AS137" s="102" t="e">
        <f ca="1" t="shared" si="58"/>
        <v>#N/A</v>
      </c>
      <c r="AT137" s="104" t="e">
        <f t="shared" si="59"/>
        <v>#N/A</v>
      </c>
      <c r="AU137" s="105" t="e">
        <f t="shared" si="60"/>
        <v>#N/A</v>
      </c>
      <c r="AV137" s="102" t="e">
        <f ca="1" t="shared" si="62"/>
        <v>#N/A</v>
      </c>
      <c r="AW137" s="102" t="e">
        <f ca="1" t="shared" si="62"/>
        <v>#N/A</v>
      </c>
      <c r="AX137" s="102" t="e">
        <f ca="1" t="shared" si="62"/>
        <v>#N/A</v>
      </c>
      <c r="AY137" s="102" t="e">
        <f ca="1" t="shared" si="62"/>
        <v>#N/A</v>
      </c>
      <c r="AZ137" s="102" t="e">
        <f ca="1" t="shared" si="62"/>
        <v>#N/A</v>
      </c>
      <c r="BA137" s="102" t="e">
        <f ca="1" t="shared" si="62"/>
        <v>#N/A</v>
      </c>
      <c r="BB137" s="102" t="e">
        <f ca="1" t="shared" si="62"/>
        <v>#N/A</v>
      </c>
      <c r="BC137" s="102" t="e">
        <f ca="1" t="shared" si="62"/>
        <v>#N/A</v>
      </c>
      <c r="BD137" s="102" t="e">
        <f ca="1" t="shared" si="62"/>
        <v>#N/A</v>
      </c>
      <c r="BE137" s="102" t="e">
        <f ca="1" t="shared" si="62"/>
        <v>#N/A</v>
      </c>
      <c r="BF137" s="102" t="e">
        <f ca="1" t="shared" si="62"/>
        <v>#N/A</v>
      </c>
      <c r="BG137" s="102" t="e">
        <f ca="1" t="shared" si="62"/>
        <v>#N/A</v>
      </c>
      <c r="BH137" s="102" t="e">
        <f ca="1" t="shared" si="62"/>
        <v>#N/A</v>
      </c>
    </row>
    <row r="138" spans="2:60" ht="12.75">
      <c r="B138" s="21"/>
      <c r="C138" s="21"/>
      <c r="D138" s="21"/>
      <c r="E138" s="21"/>
      <c r="F138" s="22"/>
      <c r="G138" s="22"/>
      <c r="H138" s="23"/>
      <c r="I138" s="24"/>
      <c r="AO138" s="102"/>
      <c r="AP138" s="102"/>
      <c r="AQ138" s="102"/>
      <c r="AR138" s="102">
        <f t="shared" si="55"/>
        <v>123</v>
      </c>
      <c r="AS138" s="102" t="e">
        <f ca="1" t="shared" si="58"/>
        <v>#N/A</v>
      </c>
      <c r="AT138" s="104" t="e">
        <f t="shared" si="59"/>
        <v>#N/A</v>
      </c>
      <c r="AU138" s="105" t="e">
        <f t="shared" si="60"/>
        <v>#N/A</v>
      </c>
      <c r="AV138" s="102" t="e">
        <f ca="1" t="shared" si="62"/>
        <v>#N/A</v>
      </c>
      <c r="AW138" s="102" t="e">
        <f ca="1" t="shared" si="62"/>
        <v>#N/A</v>
      </c>
      <c r="AX138" s="102" t="e">
        <f ca="1" t="shared" si="62"/>
        <v>#N/A</v>
      </c>
      <c r="AY138" s="102" t="e">
        <f ca="1" t="shared" si="62"/>
        <v>#N/A</v>
      </c>
      <c r="AZ138" s="102" t="e">
        <f ca="1" t="shared" si="62"/>
        <v>#N/A</v>
      </c>
      <c r="BA138" s="102" t="e">
        <f ca="1" t="shared" si="62"/>
        <v>#N/A</v>
      </c>
      <c r="BB138" s="102" t="e">
        <f ca="1" t="shared" si="62"/>
        <v>#N/A</v>
      </c>
      <c r="BC138" s="102" t="e">
        <f ca="1" t="shared" si="62"/>
        <v>#N/A</v>
      </c>
      <c r="BD138" s="102" t="e">
        <f ca="1" t="shared" si="62"/>
        <v>#N/A</v>
      </c>
      <c r="BE138" s="102" t="e">
        <f ca="1" t="shared" si="62"/>
        <v>#N/A</v>
      </c>
      <c r="BF138" s="102" t="e">
        <f ca="1" t="shared" si="62"/>
        <v>#N/A</v>
      </c>
      <c r="BG138" s="102" t="e">
        <f ca="1" t="shared" si="62"/>
        <v>#N/A</v>
      </c>
      <c r="BH138" s="102" t="e">
        <f ca="1" t="shared" si="62"/>
        <v>#N/A</v>
      </c>
    </row>
    <row r="139" spans="2:60" ht="12.75">
      <c r="B139" s="21"/>
      <c r="C139" s="21"/>
      <c r="D139" s="21"/>
      <c r="E139" s="21"/>
      <c r="F139" s="22"/>
      <c r="G139" s="22"/>
      <c r="H139" s="23"/>
      <c r="I139" s="24"/>
      <c r="AO139" s="102"/>
      <c r="AP139" s="102"/>
      <c r="AQ139" s="102"/>
      <c r="AR139" s="102">
        <f t="shared" si="55"/>
        <v>124</v>
      </c>
      <c r="AS139" s="102" t="e">
        <f ca="1" t="shared" si="58"/>
        <v>#N/A</v>
      </c>
      <c r="AT139" s="104" t="e">
        <f t="shared" si="59"/>
        <v>#N/A</v>
      </c>
      <c r="AU139" s="105" t="e">
        <f t="shared" si="60"/>
        <v>#N/A</v>
      </c>
      <c r="AV139" s="102" t="e">
        <f ca="1" t="shared" si="62"/>
        <v>#N/A</v>
      </c>
      <c r="AW139" s="102" t="e">
        <f ca="1" t="shared" si="62"/>
        <v>#N/A</v>
      </c>
      <c r="AX139" s="102" t="e">
        <f ca="1" t="shared" si="62"/>
        <v>#N/A</v>
      </c>
      <c r="AY139" s="102" t="e">
        <f ca="1" t="shared" si="62"/>
        <v>#N/A</v>
      </c>
      <c r="AZ139" s="102" t="e">
        <f ca="1" t="shared" si="62"/>
        <v>#N/A</v>
      </c>
      <c r="BA139" s="102" t="e">
        <f ca="1" t="shared" si="62"/>
        <v>#N/A</v>
      </c>
      <c r="BB139" s="102" t="e">
        <f ca="1" t="shared" si="62"/>
        <v>#N/A</v>
      </c>
      <c r="BC139" s="102" t="e">
        <f ca="1" t="shared" si="62"/>
        <v>#N/A</v>
      </c>
      <c r="BD139" s="102" t="e">
        <f ca="1" t="shared" si="62"/>
        <v>#N/A</v>
      </c>
      <c r="BE139" s="102" t="e">
        <f ca="1" t="shared" si="62"/>
        <v>#N/A</v>
      </c>
      <c r="BF139" s="102" t="e">
        <f ca="1" t="shared" si="62"/>
        <v>#N/A</v>
      </c>
      <c r="BG139" s="102" t="e">
        <f ca="1" t="shared" si="62"/>
        <v>#N/A</v>
      </c>
      <c r="BH139" s="102" t="e">
        <f ca="1" t="shared" si="62"/>
        <v>#N/A</v>
      </c>
    </row>
    <row r="140" spans="2:60" ht="12.75">
      <c r="B140" s="21"/>
      <c r="C140" s="21"/>
      <c r="D140" s="21"/>
      <c r="E140" s="21"/>
      <c r="F140" s="22"/>
      <c r="G140" s="22"/>
      <c r="H140" s="23"/>
      <c r="I140" s="24"/>
      <c r="AO140" s="102"/>
      <c r="AP140" s="102"/>
      <c r="AQ140" s="102"/>
      <c r="AR140" s="102">
        <f t="shared" si="55"/>
        <v>125</v>
      </c>
      <c r="AS140" s="102" t="e">
        <f ca="1" t="shared" si="58"/>
        <v>#N/A</v>
      </c>
      <c r="AT140" s="104" t="e">
        <f t="shared" si="59"/>
        <v>#N/A</v>
      </c>
      <c r="AU140" s="105" t="e">
        <f t="shared" si="60"/>
        <v>#N/A</v>
      </c>
      <c r="AV140" s="102" t="e">
        <f ca="1" t="shared" si="62"/>
        <v>#N/A</v>
      </c>
      <c r="AW140" s="102" t="e">
        <f ca="1" t="shared" si="62"/>
        <v>#N/A</v>
      </c>
      <c r="AX140" s="102" t="e">
        <f ca="1" t="shared" si="62"/>
        <v>#N/A</v>
      </c>
      <c r="AY140" s="102" t="e">
        <f ca="1" t="shared" si="62"/>
        <v>#N/A</v>
      </c>
      <c r="AZ140" s="102" t="e">
        <f ca="1" t="shared" si="62"/>
        <v>#N/A</v>
      </c>
      <c r="BA140" s="102" t="e">
        <f ca="1" t="shared" si="62"/>
        <v>#N/A</v>
      </c>
      <c r="BB140" s="102" t="e">
        <f ca="1" t="shared" si="62"/>
        <v>#N/A</v>
      </c>
      <c r="BC140" s="102" t="e">
        <f ca="1" t="shared" si="62"/>
        <v>#N/A</v>
      </c>
      <c r="BD140" s="102" t="e">
        <f ca="1" t="shared" si="62"/>
        <v>#N/A</v>
      </c>
      <c r="BE140" s="102" t="e">
        <f ca="1" t="shared" si="62"/>
        <v>#N/A</v>
      </c>
      <c r="BF140" s="102" t="e">
        <f ca="1" t="shared" si="62"/>
        <v>#N/A</v>
      </c>
      <c r="BG140" s="102" t="e">
        <f ca="1" t="shared" si="62"/>
        <v>#N/A</v>
      </c>
      <c r="BH140" s="102" t="e">
        <f ca="1" t="shared" si="62"/>
        <v>#N/A</v>
      </c>
    </row>
    <row r="141" spans="2:60" ht="12.75">
      <c r="B141" s="21"/>
      <c r="C141" s="21"/>
      <c r="D141" s="21"/>
      <c r="E141" s="21"/>
      <c r="F141" s="22"/>
      <c r="G141" s="22"/>
      <c r="H141" s="23"/>
      <c r="I141" s="24"/>
      <c r="AO141" s="102"/>
      <c r="AP141" s="102"/>
      <c r="AQ141" s="102"/>
      <c r="AR141" s="102">
        <f t="shared" si="55"/>
        <v>126</v>
      </c>
      <c r="AS141" s="102" t="e">
        <f ca="1" t="shared" si="58"/>
        <v>#N/A</v>
      </c>
      <c r="AT141" s="104" t="e">
        <f t="shared" si="59"/>
        <v>#N/A</v>
      </c>
      <c r="AU141" s="105" t="e">
        <f t="shared" si="60"/>
        <v>#N/A</v>
      </c>
      <c r="AV141" s="102" t="e">
        <f ca="1" t="shared" si="62"/>
        <v>#N/A</v>
      </c>
      <c r="AW141" s="102" t="e">
        <f ca="1" t="shared" si="62"/>
        <v>#N/A</v>
      </c>
      <c r="AX141" s="102" t="e">
        <f ca="1" t="shared" si="62"/>
        <v>#N/A</v>
      </c>
      <c r="AY141" s="102" t="e">
        <f ca="1" t="shared" si="62"/>
        <v>#N/A</v>
      </c>
      <c r="AZ141" s="102" t="e">
        <f ca="1" t="shared" si="62"/>
        <v>#N/A</v>
      </c>
      <c r="BA141" s="102" t="e">
        <f ca="1" t="shared" si="62"/>
        <v>#N/A</v>
      </c>
      <c r="BB141" s="102" t="e">
        <f ca="1" t="shared" si="62"/>
        <v>#N/A</v>
      </c>
      <c r="BC141" s="102" t="e">
        <f ca="1" t="shared" si="62"/>
        <v>#N/A</v>
      </c>
      <c r="BD141" s="102" t="e">
        <f ca="1" t="shared" si="62"/>
        <v>#N/A</v>
      </c>
      <c r="BE141" s="102" t="e">
        <f ca="1" t="shared" si="62"/>
        <v>#N/A</v>
      </c>
      <c r="BF141" s="102" t="e">
        <f ca="1" t="shared" si="62"/>
        <v>#N/A</v>
      </c>
      <c r="BG141" s="102" t="e">
        <f ca="1" t="shared" si="62"/>
        <v>#N/A</v>
      </c>
      <c r="BH141" s="102" t="e">
        <f ca="1" t="shared" si="62"/>
        <v>#N/A</v>
      </c>
    </row>
    <row r="142" spans="2:60" ht="12.75">
      <c r="B142" s="21"/>
      <c r="C142" s="21"/>
      <c r="D142" s="21"/>
      <c r="E142" s="21"/>
      <c r="F142" s="22"/>
      <c r="G142" s="22"/>
      <c r="H142" s="23"/>
      <c r="I142" s="24"/>
      <c r="AO142" s="102"/>
      <c r="AP142" s="102"/>
      <c r="AQ142" s="102"/>
      <c r="AR142" s="102">
        <f t="shared" si="55"/>
        <v>127</v>
      </c>
      <c r="AS142" s="102" t="e">
        <f ca="1" t="shared" si="58"/>
        <v>#N/A</v>
      </c>
      <c r="AT142" s="104" t="e">
        <f t="shared" si="59"/>
        <v>#N/A</v>
      </c>
      <c r="AU142" s="105" t="e">
        <f t="shared" si="60"/>
        <v>#N/A</v>
      </c>
      <c r="AV142" s="102" t="e">
        <f ca="1" t="shared" si="62"/>
        <v>#N/A</v>
      </c>
      <c r="AW142" s="102" t="e">
        <f ca="1" t="shared" si="62"/>
        <v>#N/A</v>
      </c>
      <c r="AX142" s="102" t="e">
        <f ca="1" t="shared" si="62"/>
        <v>#N/A</v>
      </c>
      <c r="AY142" s="102" t="e">
        <f ca="1" t="shared" si="62"/>
        <v>#N/A</v>
      </c>
      <c r="AZ142" s="102" t="e">
        <f ca="1" t="shared" si="62"/>
        <v>#N/A</v>
      </c>
      <c r="BA142" s="102" t="e">
        <f ca="1" t="shared" si="62"/>
        <v>#N/A</v>
      </c>
      <c r="BB142" s="102" t="e">
        <f ca="1" t="shared" si="62"/>
        <v>#N/A</v>
      </c>
      <c r="BC142" s="102" t="e">
        <f ca="1" t="shared" si="62"/>
        <v>#N/A</v>
      </c>
      <c r="BD142" s="102" t="e">
        <f ca="1" t="shared" si="62"/>
        <v>#N/A</v>
      </c>
      <c r="BE142" s="102" t="e">
        <f ca="1" t="shared" si="62"/>
        <v>#N/A</v>
      </c>
      <c r="BF142" s="102" t="e">
        <f ca="1" t="shared" si="62"/>
        <v>#N/A</v>
      </c>
      <c r="BG142" s="102" t="e">
        <f ca="1" t="shared" si="62"/>
        <v>#N/A</v>
      </c>
      <c r="BH142" s="102" t="e">
        <f ca="1" t="shared" si="62"/>
        <v>#N/A</v>
      </c>
    </row>
    <row r="143" spans="2:60" ht="12.75">
      <c r="B143" s="21"/>
      <c r="C143" s="21"/>
      <c r="D143" s="21"/>
      <c r="E143" s="21"/>
      <c r="F143" s="22"/>
      <c r="G143" s="22"/>
      <c r="H143" s="23"/>
      <c r="I143" s="24"/>
      <c r="AO143" s="102"/>
      <c r="AP143" s="102"/>
      <c r="AQ143" s="102"/>
      <c r="AR143" s="102">
        <f t="shared" si="55"/>
        <v>128</v>
      </c>
      <c r="AS143" s="102" t="e">
        <f ca="1" t="shared" si="58"/>
        <v>#N/A</v>
      </c>
      <c r="AT143" s="104" t="e">
        <f t="shared" si="59"/>
        <v>#N/A</v>
      </c>
      <c r="AU143" s="105" t="e">
        <f t="shared" si="60"/>
        <v>#N/A</v>
      </c>
      <c r="AV143" s="102" t="e">
        <f ca="1" t="shared" si="62"/>
        <v>#N/A</v>
      </c>
      <c r="AW143" s="102" t="e">
        <f ca="1" t="shared" si="62"/>
        <v>#N/A</v>
      </c>
      <c r="AX143" s="102" t="e">
        <f ca="1" t="shared" si="62"/>
        <v>#N/A</v>
      </c>
      <c r="AY143" s="102" t="e">
        <f ca="1" t="shared" si="62"/>
        <v>#N/A</v>
      </c>
      <c r="AZ143" s="102" t="e">
        <f ca="1" t="shared" si="62"/>
        <v>#N/A</v>
      </c>
      <c r="BA143" s="102" t="e">
        <f ca="1" t="shared" si="62"/>
        <v>#N/A</v>
      </c>
      <c r="BB143" s="102" t="e">
        <f ca="1" t="shared" si="62"/>
        <v>#N/A</v>
      </c>
      <c r="BC143" s="102" t="e">
        <f ca="1" t="shared" si="62"/>
        <v>#N/A</v>
      </c>
      <c r="BD143" s="102" t="e">
        <f ca="1" t="shared" si="62"/>
        <v>#N/A</v>
      </c>
      <c r="BE143" s="102" t="e">
        <f ca="1" t="shared" si="62"/>
        <v>#N/A</v>
      </c>
      <c r="BF143" s="102" t="e">
        <f ca="1" t="shared" si="62"/>
        <v>#N/A</v>
      </c>
      <c r="BG143" s="102" t="e">
        <f ca="1" t="shared" si="62"/>
        <v>#N/A</v>
      </c>
      <c r="BH143" s="102" t="e">
        <f ca="1" t="shared" si="62"/>
        <v>#N/A</v>
      </c>
    </row>
    <row r="144" spans="2:60" ht="12.75">
      <c r="B144" s="21"/>
      <c r="C144" s="21"/>
      <c r="D144" s="21"/>
      <c r="E144" s="21"/>
      <c r="F144" s="22"/>
      <c r="G144" s="22"/>
      <c r="H144" s="23"/>
      <c r="I144" s="24"/>
      <c r="AO144" s="102"/>
      <c r="AP144" s="102"/>
      <c r="AQ144" s="102"/>
      <c r="AR144" s="102">
        <f t="shared" si="55"/>
        <v>129</v>
      </c>
      <c r="AS144" s="102" t="e">
        <f ca="1" t="shared" si="58"/>
        <v>#N/A</v>
      </c>
      <c r="AT144" s="104" t="e">
        <f t="shared" si="59"/>
        <v>#N/A</v>
      </c>
      <c r="AU144" s="105" t="e">
        <f t="shared" si="60"/>
        <v>#N/A</v>
      </c>
      <c r="AV144" s="102" t="e">
        <f ca="1" t="shared" si="62"/>
        <v>#N/A</v>
      </c>
      <c r="AW144" s="102" t="e">
        <f ca="1" t="shared" si="62"/>
        <v>#N/A</v>
      </c>
      <c r="AX144" s="102" t="e">
        <f ca="1" t="shared" si="62"/>
        <v>#N/A</v>
      </c>
      <c r="AY144" s="102" t="e">
        <f ca="1" t="shared" si="62"/>
        <v>#N/A</v>
      </c>
      <c r="AZ144" s="102" t="e">
        <f ca="1" t="shared" si="62"/>
        <v>#N/A</v>
      </c>
      <c r="BA144" s="102" t="e">
        <f ca="1" t="shared" si="62"/>
        <v>#N/A</v>
      </c>
      <c r="BB144" s="102" t="e">
        <f ca="1" t="shared" si="62"/>
        <v>#N/A</v>
      </c>
      <c r="BC144" s="102" t="e">
        <f ca="1" t="shared" si="62"/>
        <v>#N/A</v>
      </c>
      <c r="BD144" s="102" t="e">
        <f ca="1" t="shared" si="62"/>
        <v>#N/A</v>
      </c>
      <c r="BE144" s="102" t="e">
        <f ca="1" t="shared" si="62"/>
        <v>#N/A</v>
      </c>
      <c r="BF144" s="102" t="e">
        <f ca="1" t="shared" si="62"/>
        <v>#N/A</v>
      </c>
      <c r="BG144" s="102" t="e">
        <f ca="1" t="shared" si="62"/>
        <v>#N/A</v>
      </c>
      <c r="BH144" s="102" t="e">
        <f ca="1" t="shared" si="62"/>
        <v>#N/A</v>
      </c>
    </row>
    <row r="145" spans="2:60" ht="12.75">
      <c r="B145" s="21"/>
      <c r="C145" s="21"/>
      <c r="D145" s="21"/>
      <c r="E145" s="21"/>
      <c r="F145" s="22"/>
      <c r="G145" s="22"/>
      <c r="H145" s="23"/>
      <c r="I145" s="24"/>
      <c r="AO145" s="102"/>
      <c r="AP145" s="102"/>
      <c r="AQ145" s="102"/>
      <c r="AR145" s="102">
        <f t="shared" si="55"/>
        <v>130</v>
      </c>
      <c r="AS145" s="102" t="e">
        <f ca="1" t="shared" si="58"/>
        <v>#N/A</v>
      </c>
      <c r="AT145" s="104" t="e">
        <f t="shared" si="59"/>
        <v>#N/A</v>
      </c>
      <c r="AU145" s="105" t="e">
        <f t="shared" si="60"/>
        <v>#N/A</v>
      </c>
      <c r="AV145" s="102" t="e">
        <f ca="1" t="shared" si="62"/>
        <v>#N/A</v>
      </c>
      <c r="AW145" s="102" t="e">
        <f ca="1" t="shared" si="62"/>
        <v>#N/A</v>
      </c>
      <c r="AX145" s="102" t="e">
        <f ca="1" t="shared" si="62"/>
        <v>#N/A</v>
      </c>
      <c r="AY145" s="102" t="e">
        <f ca="1" t="shared" si="62"/>
        <v>#N/A</v>
      </c>
      <c r="AZ145" s="102" t="e">
        <f ca="1" t="shared" si="62"/>
        <v>#N/A</v>
      </c>
      <c r="BA145" s="102" t="e">
        <f ca="1" t="shared" si="62"/>
        <v>#N/A</v>
      </c>
      <c r="BB145" s="102" t="e">
        <f ca="1" t="shared" si="62"/>
        <v>#N/A</v>
      </c>
      <c r="BC145" s="102" t="e">
        <f ca="1" t="shared" si="62"/>
        <v>#N/A</v>
      </c>
      <c r="BD145" s="102" t="e">
        <f ca="1" t="shared" si="62"/>
        <v>#N/A</v>
      </c>
      <c r="BE145" s="102" t="e">
        <f ca="1" t="shared" si="62"/>
        <v>#N/A</v>
      </c>
      <c r="BF145" s="102" t="e">
        <f ca="1" t="shared" si="62"/>
        <v>#N/A</v>
      </c>
      <c r="BG145" s="102" t="e">
        <f ca="1" t="shared" si="62"/>
        <v>#N/A</v>
      </c>
      <c r="BH145" s="102" t="e">
        <f ca="1" t="shared" si="62"/>
        <v>#N/A</v>
      </c>
    </row>
    <row r="146" spans="2:60" ht="12.75">
      <c r="B146" s="21"/>
      <c r="C146" s="21"/>
      <c r="D146" s="21"/>
      <c r="E146" s="21"/>
      <c r="F146" s="22"/>
      <c r="G146" s="22"/>
      <c r="H146" s="23"/>
      <c r="I146" s="24"/>
      <c r="AO146" s="102"/>
      <c r="AP146" s="102"/>
      <c r="AQ146" s="102"/>
      <c r="AR146" s="102">
        <f t="shared" si="55"/>
        <v>131</v>
      </c>
      <c r="AS146" s="102" t="e">
        <f ca="1" t="shared" si="58"/>
        <v>#N/A</v>
      </c>
      <c r="AT146" s="104" t="e">
        <f t="shared" si="59"/>
        <v>#N/A</v>
      </c>
      <c r="AU146" s="105" t="e">
        <f t="shared" si="60"/>
        <v>#N/A</v>
      </c>
      <c r="AV146" s="102" t="e">
        <f ca="1" t="shared" si="62"/>
        <v>#N/A</v>
      </c>
      <c r="AW146" s="102" t="e">
        <f ca="1" t="shared" si="62"/>
        <v>#N/A</v>
      </c>
      <c r="AX146" s="102" t="e">
        <f ca="1" t="shared" si="62"/>
        <v>#N/A</v>
      </c>
      <c r="AY146" s="102" t="e">
        <f ca="1" t="shared" si="62"/>
        <v>#N/A</v>
      </c>
      <c r="AZ146" s="102" t="e">
        <f ca="1" t="shared" si="62"/>
        <v>#N/A</v>
      </c>
      <c r="BA146" s="102" t="e">
        <f ca="1" t="shared" si="62"/>
        <v>#N/A</v>
      </c>
      <c r="BB146" s="102" t="e">
        <f ca="1" t="shared" si="62"/>
        <v>#N/A</v>
      </c>
      <c r="BC146" s="102" t="e">
        <f ca="1" t="shared" si="62"/>
        <v>#N/A</v>
      </c>
      <c r="BD146" s="102" t="e">
        <f ca="1" t="shared" si="62"/>
        <v>#N/A</v>
      </c>
      <c r="BE146" s="102" t="e">
        <f ca="1" t="shared" si="62"/>
        <v>#N/A</v>
      </c>
      <c r="BF146" s="102" t="e">
        <f ca="1" t="shared" si="62"/>
        <v>#N/A</v>
      </c>
      <c r="BG146" s="102" t="e">
        <f ca="1" t="shared" si="62"/>
        <v>#N/A</v>
      </c>
      <c r="BH146" s="102" t="e">
        <f ca="1" t="shared" si="62"/>
        <v>#N/A</v>
      </c>
    </row>
    <row r="147" spans="2:60" ht="12.75">
      <c r="B147" s="21"/>
      <c r="C147" s="21"/>
      <c r="D147" s="21"/>
      <c r="E147" s="21"/>
      <c r="F147" s="22"/>
      <c r="G147" s="22"/>
      <c r="H147" s="23"/>
      <c r="I147" s="24"/>
      <c r="AO147" s="102"/>
      <c r="AP147" s="102"/>
      <c r="AQ147" s="102"/>
      <c r="AR147" s="102">
        <f t="shared" si="55"/>
        <v>132</v>
      </c>
      <c r="AS147" s="102" t="e">
        <f ca="1" t="shared" si="58"/>
        <v>#N/A</v>
      </c>
      <c r="AT147" s="104" t="e">
        <f t="shared" si="59"/>
        <v>#N/A</v>
      </c>
      <c r="AU147" s="105" t="e">
        <f>AS147&amp;AT147</f>
        <v>#N/A</v>
      </c>
      <c r="AV147" s="102" t="e">
        <f ca="1" t="shared" si="62"/>
        <v>#N/A</v>
      </c>
      <c r="AW147" s="102" t="e">
        <f ca="1" t="shared" si="62"/>
        <v>#N/A</v>
      </c>
      <c r="AX147" s="102" t="e">
        <f ca="1" t="shared" si="62"/>
        <v>#N/A</v>
      </c>
      <c r="AY147" s="102" t="e">
        <f ca="1" t="shared" si="62"/>
        <v>#N/A</v>
      </c>
      <c r="AZ147" s="102" t="e">
        <f ca="1" t="shared" si="62"/>
        <v>#N/A</v>
      </c>
      <c r="BA147" s="102" t="e">
        <f ca="1" t="shared" si="62"/>
        <v>#N/A</v>
      </c>
      <c r="BB147" s="102" t="e">
        <f ca="1" t="shared" si="62"/>
        <v>#N/A</v>
      </c>
      <c r="BC147" s="102" t="e">
        <f ca="1" t="shared" si="62"/>
        <v>#N/A</v>
      </c>
      <c r="BD147" s="102" t="e">
        <f ca="1" t="shared" si="62"/>
        <v>#N/A</v>
      </c>
      <c r="BE147" s="102" t="e">
        <f ca="1" t="shared" si="62"/>
        <v>#N/A</v>
      </c>
      <c r="BF147" s="102" t="e">
        <f ca="1" t="shared" si="62"/>
        <v>#N/A</v>
      </c>
      <c r="BG147" s="102" t="e">
        <f ca="1" t="shared" si="62"/>
        <v>#N/A</v>
      </c>
      <c r="BH147" s="102" t="e">
        <f ca="1" t="shared" si="62"/>
        <v>#N/A</v>
      </c>
    </row>
    <row r="148" spans="2:60" ht="12.75">
      <c r="B148" s="21"/>
      <c r="C148" s="21"/>
      <c r="D148" s="21"/>
      <c r="E148" s="21"/>
      <c r="F148" s="22"/>
      <c r="G148" s="22"/>
      <c r="H148" s="23"/>
      <c r="I148" s="24"/>
      <c r="AO148" s="102"/>
      <c r="AP148" s="102"/>
      <c r="AQ148" s="102"/>
      <c r="AR148" s="102">
        <f t="shared" si="55"/>
        <v>133</v>
      </c>
      <c r="AS148" s="102" t="e">
        <f ca="1" t="shared" si="58"/>
        <v>#N/A</v>
      </c>
      <c r="AT148" s="104" t="e">
        <f t="shared" si="59"/>
        <v>#N/A</v>
      </c>
      <c r="AU148" s="105" t="e">
        <f>AS148&amp;AT148</f>
        <v>#N/A</v>
      </c>
      <c r="AV148" s="102" t="e">
        <f ca="1" t="shared" si="63" ref="AV148:BH150">INDIRECT($AR$18&amp;AV$17&amp;$AR148)</f>
        <v>#N/A</v>
      </c>
      <c r="AW148" s="102" t="e">
        <f ca="1" t="shared" si="63"/>
        <v>#N/A</v>
      </c>
      <c r="AX148" s="102" t="e">
        <f ca="1" t="shared" si="63"/>
        <v>#N/A</v>
      </c>
      <c r="AY148" s="102" t="e">
        <f ca="1" t="shared" si="63"/>
        <v>#N/A</v>
      </c>
      <c r="AZ148" s="102" t="e">
        <f ca="1" t="shared" si="63"/>
        <v>#N/A</v>
      </c>
      <c r="BA148" s="102" t="e">
        <f ca="1" t="shared" si="63"/>
        <v>#N/A</v>
      </c>
      <c r="BB148" s="102" t="e">
        <f ca="1" t="shared" si="63"/>
        <v>#N/A</v>
      </c>
      <c r="BC148" s="102" t="e">
        <f ca="1" t="shared" si="63"/>
        <v>#N/A</v>
      </c>
      <c r="BD148" s="102" t="e">
        <f ca="1" t="shared" si="63"/>
        <v>#N/A</v>
      </c>
      <c r="BE148" s="102" t="e">
        <f ca="1" t="shared" si="63"/>
        <v>#N/A</v>
      </c>
      <c r="BF148" s="102" t="e">
        <f ca="1" t="shared" si="63"/>
        <v>#N/A</v>
      </c>
      <c r="BG148" s="102" t="e">
        <f ca="1" t="shared" si="63"/>
        <v>#N/A</v>
      </c>
      <c r="BH148" s="102" t="e">
        <f ca="1" t="shared" si="63"/>
        <v>#N/A</v>
      </c>
    </row>
    <row r="149" spans="2:60" ht="12.75">
      <c r="B149" s="21"/>
      <c r="C149" s="21"/>
      <c r="D149" s="21"/>
      <c r="E149" s="21"/>
      <c r="F149" s="22"/>
      <c r="G149" s="22"/>
      <c r="H149" s="23"/>
      <c r="I149" s="24"/>
      <c r="AO149" s="102"/>
      <c r="AP149" s="102"/>
      <c r="AQ149" s="102"/>
      <c r="AR149" s="102">
        <f>AR148+1</f>
        <v>134</v>
      </c>
      <c r="AS149" s="102" t="e">
        <f ca="1" t="shared" si="58"/>
        <v>#N/A</v>
      </c>
      <c r="AT149" s="104" t="e">
        <f t="shared" si="59"/>
        <v>#N/A</v>
      </c>
      <c r="AU149" s="105" t="e">
        <f>AS149&amp;AT149</f>
        <v>#N/A</v>
      </c>
      <c r="AV149" s="102" t="e">
        <f ca="1" t="shared" si="63"/>
        <v>#N/A</v>
      </c>
      <c r="AW149" s="102" t="e">
        <f ca="1" t="shared" si="63"/>
        <v>#N/A</v>
      </c>
      <c r="AX149" s="102" t="e">
        <f ca="1" t="shared" si="63"/>
        <v>#N/A</v>
      </c>
      <c r="AY149" s="102" t="e">
        <f ca="1" t="shared" si="63"/>
        <v>#N/A</v>
      </c>
      <c r="AZ149" s="102" t="e">
        <f ca="1" t="shared" si="63"/>
        <v>#N/A</v>
      </c>
      <c r="BA149" s="102" t="e">
        <f ca="1" t="shared" si="63"/>
        <v>#N/A</v>
      </c>
      <c r="BB149" s="102" t="e">
        <f ca="1" t="shared" si="63"/>
        <v>#N/A</v>
      </c>
      <c r="BC149" s="102" t="e">
        <f ca="1" t="shared" si="63"/>
        <v>#N/A</v>
      </c>
      <c r="BD149" s="102" t="e">
        <f ca="1" t="shared" si="63"/>
        <v>#N/A</v>
      </c>
      <c r="BE149" s="102" t="e">
        <f ca="1" t="shared" si="63"/>
        <v>#N/A</v>
      </c>
      <c r="BF149" s="102" t="e">
        <f ca="1" t="shared" si="63"/>
        <v>#N/A</v>
      </c>
      <c r="BG149" s="102" t="e">
        <f ca="1" t="shared" si="63"/>
        <v>#N/A</v>
      </c>
      <c r="BH149" s="102" t="e">
        <f ca="1" t="shared" si="63"/>
        <v>#N/A</v>
      </c>
    </row>
    <row r="150" spans="2:60" ht="12.75">
      <c r="B150" s="21"/>
      <c r="C150" s="21"/>
      <c r="D150" s="21"/>
      <c r="E150" s="21"/>
      <c r="F150" s="22"/>
      <c r="G150" s="22"/>
      <c r="H150" s="23"/>
      <c r="I150" s="24"/>
      <c r="AO150" s="102"/>
      <c r="AP150" s="102"/>
      <c r="AQ150" s="102"/>
      <c r="AR150" s="102">
        <f>AR149+1</f>
        <v>135</v>
      </c>
      <c r="AS150" s="102" t="e">
        <f ca="1" t="shared" si="58"/>
        <v>#N/A</v>
      </c>
      <c r="AT150" s="104" t="e">
        <f t="shared" si="59"/>
        <v>#N/A</v>
      </c>
      <c r="AU150" s="105" t="e">
        <f>AS150&amp;AT150</f>
        <v>#N/A</v>
      </c>
      <c r="AV150" s="102" t="e">
        <f ca="1" t="shared" si="63"/>
        <v>#N/A</v>
      </c>
      <c r="AW150" s="102" t="e">
        <f ca="1" t="shared" si="63"/>
        <v>#N/A</v>
      </c>
      <c r="AX150" s="102" t="e">
        <f ca="1" t="shared" si="63"/>
        <v>#N/A</v>
      </c>
      <c r="AY150" s="102" t="e">
        <f ca="1" t="shared" si="63"/>
        <v>#N/A</v>
      </c>
      <c r="AZ150" s="102" t="e">
        <f ca="1" t="shared" si="63"/>
        <v>#N/A</v>
      </c>
      <c r="BA150" s="102" t="e">
        <f ca="1" t="shared" si="63"/>
        <v>#N/A</v>
      </c>
      <c r="BB150" s="102" t="e">
        <f ca="1" t="shared" si="63"/>
        <v>#N/A</v>
      </c>
      <c r="BC150" s="102" t="e">
        <f ca="1" t="shared" si="63"/>
        <v>#N/A</v>
      </c>
      <c r="BD150" s="102" t="e">
        <f ca="1" t="shared" si="63"/>
        <v>#N/A</v>
      </c>
      <c r="BE150" s="102" t="e">
        <f ca="1" t="shared" si="63"/>
        <v>#N/A</v>
      </c>
      <c r="BF150" s="102" t="e">
        <f ca="1" t="shared" si="63"/>
        <v>#N/A</v>
      </c>
      <c r="BG150" s="102" t="e">
        <f ca="1" t="shared" si="63"/>
        <v>#N/A</v>
      </c>
      <c r="BH150" s="102" t="e">
        <f ca="1" t="shared" si="63"/>
        <v>#N/A</v>
      </c>
    </row>
    <row r="151" spans="2:60" ht="12.75">
      <c r="B151" s="21"/>
      <c r="C151" s="21"/>
      <c r="D151" s="21"/>
      <c r="E151" s="21"/>
      <c r="F151" s="22"/>
      <c r="G151" s="22"/>
      <c r="H151" s="23"/>
      <c r="I151" s="24"/>
      <c r="AO151" s="102"/>
      <c r="AP151" s="102"/>
      <c r="AQ151" s="102"/>
      <c r="AR151" s="102"/>
      <c r="AS151" s="102" t="e">
        <f>'BUSO (HS 321)'!#REF!</f>
        <v>#REF!</v>
      </c>
      <c r="AT151" s="102"/>
      <c r="AU151" s="102"/>
      <c r="AV151" s="111" t="s">
        <v>363</v>
      </c>
      <c r="AW151" s="102"/>
      <c r="AX151" s="102"/>
      <c r="AY151" s="102"/>
      <c r="AZ151" s="102"/>
      <c r="BA151" s="102"/>
      <c r="BB151" s="102"/>
      <c r="BC151" s="102"/>
      <c r="BD151" s="102"/>
      <c r="BE151" s="102"/>
      <c r="BF151" s="102"/>
      <c r="BG151" s="102"/>
      <c r="BH151" s="102"/>
    </row>
    <row r="152" spans="2:58" ht="12.75">
      <c r="B152" s="21"/>
      <c r="C152" s="21"/>
      <c r="D152" s="21"/>
      <c r="E152" s="21"/>
      <c r="F152" s="22"/>
      <c r="G152" s="22"/>
      <c r="H152" s="23"/>
      <c r="I152" s="24"/>
      <c r="AO152" s="102"/>
      <c r="AP152" s="102"/>
      <c r="AQ152" s="102"/>
      <c r="AR152" s="102"/>
      <c r="AS152" s="102"/>
      <c r="AT152" s="102"/>
      <c r="AU152" s="102"/>
      <c r="AV152" s="102"/>
      <c r="AW152" s="102"/>
      <c r="AX152" s="102"/>
      <c r="AY152" s="102"/>
      <c r="AZ152" s="102"/>
      <c r="BA152" s="102"/>
      <c r="BB152" s="102"/>
      <c r="BC152" s="102"/>
      <c r="BD152" s="102"/>
      <c r="BE152" s="102"/>
      <c r="BF152" s="102"/>
    </row>
    <row r="153" spans="2:58" ht="12.75">
      <c r="B153" s="21"/>
      <c r="C153" s="21"/>
      <c r="D153" s="21"/>
      <c r="E153" s="21"/>
      <c r="F153" s="22"/>
      <c r="G153" s="22"/>
      <c r="H153" s="23"/>
      <c r="I153" s="24"/>
      <c r="AO153" s="102"/>
      <c r="AP153" s="102"/>
      <c r="AQ153" s="102"/>
      <c r="AR153" s="102"/>
      <c r="AS153" s="102"/>
      <c r="AT153" s="102"/>
      <c r="AU153" s="102"/>
      <c r="AV153" s="102"/>
      <c r="AW153" s="102"/>
      <c r="AX153" s="102"/>
      <c r="AY153" s="102"/>
      <c r="AZ153" s="102"/>
      <c r="BA153" s="102"/>
      <c r="BB153" s="102"/>
      <c r="BC153" s="102"/>
      <c r="BD153" s="102"/>
      <c r="BE153" s="102"/>
      <c r="BF153" s="102"/>
    </row>
    <row r="154" spans="2:58" ht="12.75">
      <c r="B154" s="21"/>
      <c r="C154" s="21"/>
      <c r="D154" s="21"/>
      <c r="E154" s="21"/>
      <c r="F154" s="22"/>
      <c r="G154" s="22"/>
      <c r="H154" s="23"/>
      <c r="I154" s="24"/>
      <c r="AO154" s="102"/>
      <c r="AP154" s="102"/>
      <c r="AQ154" s="102"/>
      <c r="AR154" s="102"/>
      <c r="AS154" s="102"/>
      <c r="AT154" s="102"/>
      <c r="AU154" s="102"/>
      <c r="AV154" s="102"/>
      <c r="AW154" s="102"/>
      <c r="AX154" s="102"/>
      <c r="AY154" s="102"/>
      <c r="AZ154" s="102"/>
      <c r="BA154" s="102"/>
      <c r="BB154" s="102"/>
      <c r="BC154" s="102"/>
      <c r="BD154" s="102"/>
      <c r="BE154" s="102"/>
      <c r="BF154" s="102"/>
    </row>
    <row r="155" spans="2:58" ht="12.75">
      <c r="B155" s="21"/>
      <c r="C155" s="21"/>
      <c r="D155" s="21"/>
      <c r="E155" s="21"/>
      <c r="F155" s="22"/>
      <c r="G155" s="22"/>
      <c r="H155" s="23"/>
      <c r="I155" s="24"/>
      <c r="AO155" s="102"/>
      <c r="AP155" s="102"/>
      <c r="AQ155" s="102"/>
      <c r="AR155" s="102"/>
      <c r="AS155" s="102"/>
      <c r="AT155" s="102"/>
      <c r="AU155" s="102"/>
      <c r="AV155" s="102"/>
      <c r="AW155" s="102"/>
      <c r="AX155" s="102"/>
      <c r="AY155" s="102"/>
      <c r="AZ155" s="102"/>
      <c r="BA155" s="102"/>
      <c r="BB155" s="102"/>
      <c r="BC155" s="102"/>
      <c r="BD155" s="102"/>
      <c r="BE155" s="102"/>
      <c r="BF155" s="102"/>
    </row>
    <row r="156" spans="2:58" ht="12.75">
      <c r="B156" s="21"/>
      <c r="C156" s="21"/>
      <c r="D156" s="21"/>
      <c r="E156" s="21"/>
      <c r="F156" s="22"/>
      <c r="G156" s="22"/>
      <c r="H156" s="23"/>
      <c r="I156" s="24"/>
      <c r="AO156" s="102"/>
      <c r="AP156" s="102"/>
      <c r="AQ156" s="102"/>
      <c r="AR156" s="102"/>
      <c r="AS156" s="102"/>
      <c r="AT156" s="102"/>
      <c r="AU156" s="102"/>
      <c r="AV156" s="102"/>
      <c r="AW156" s="102"/>
      <c r="AX156" s="102"/>
      <c r="AY156" s="102"/>
      <c r="AZ156" s="102"/>
      <c r="BA156" s="102"/>
      <c r="BB156" s="102"/>
      <c r="BC156" s="102"/>
      <c r="BD156" s="102"/>
      <c r="BE156" s="102"/>
      <c r="BF156" s="102"/>
    </row>
    <row r="157" spans="2:58" ht="12.75">
      <c r="B157" s="21"/>
      <c r="C157" s="21"/>
      <c r="D157" s="21"/>
      <c r="E157" s="21"/>
      <c r="F157" s="22"/>
      <c r="G157" s="22"/>
      <c r="H157" s="23"/>
      <c r="I157" s="24"/>
      <c r="AO157" s="102"/>
      <c r="AP157" s="102"/>
      <c r="AQ157" s="102"/>
      <c r="AR157" s="102"/>
      <c r="AS157" s="102"/>
      <c r="AT157" s="102"/>
      <c r="AU157" s="102"/>
      <c r="AV157" s="102"/>
      <c r="AW157" s="102"/>
      <c r="AX157" s="102"/>
      <c r="AY157" s="102"/>
      <c r="AZ157" s="102"/>
      <c r="BA157" s="102"/>
      <c r="BB157" s="102"/>
      <c r="BC157" s="102"/>
      <c r="BD157" s="102"/>
      <c r="BE157" s="102"/>
      <c r="BF157" s="102"/>
    </row>
    <row r="158" spans="2:58" ht="12.75">
      <c r="B158" s="21"/>
      <c r="C158" s="21"/>
      <c r="D158" s="21"/>
      <c r="E158" s="21"/>
      <c r="F158" s="22"/>
      <c r="G158" s="22"/>
      <c r="H158" s="23"/>
      <c r="I158" s="24"/>
      <c r="AO158" s="102"/>
      <c r="AP158" s="102"/>
      <c r="AQ158" s="102"/>
      <c r="AR158" s="102"/>
      <c r="AS158" s="102"/>
      <c r="AT158" s="102"/>
      <c r="AU158" s="102"/>
      <c r="AV158" s="102"/>
      <c r="AW158" s="102"/>
      <c r="AX158" s="102"/>
      <c r="AY158" s="102"/>
      <c r="AZ158" s="102"/>
      <c r="BA158" s="102"/>
      <c r="BB158" s="102"/>
      <c r="BC158" s="102"/>
      <c r="BD158" s="102"/>
      <c r="BE158" s="102"/>
      <c r="BF158" s="102"/>
    </row>
    <row r="159" spans="2:58" ht="12.75">
      <c r="B159" s="21"/>
      <c r="C159" s="21"/>
      <c r="D159" s="21"/>
      <c r="E159" s="21"/>
      <c r="F159" s="22"/>
      <c r="G159" s="22"/>
      <c r="H159" s="23"/>
      <c r="I159" s="24"/>
      <c r="AO159" s="102"/>
      <c r="AP159" s="102"/>
      <c r="AQ159" s="102"/>
      <c r="AR159" s="102"/>
      <c r="AS159" s="102"/>
      <c r="AT159" s="102"/>
      <c r="AU159" s="102"/>
      <c r="AV159" s="102"/>
      <c r="AW159" s="102"/>
      <c r="AX159" s="102"/>
      <c r="AY159" s="102"/>
      <c r="AZ159" s="102"/>
      <c r="BA159" s="102"/>
      <c r="BB159" s="102"/>
      <c r="BC159" s="102"/>
      <c r="BD159" s="102"/>
      <c r="BE159" s="102"/>
      <c r="BF159" s="102"/>
    </row>
    <row r="160" spans="2:58" ht="12.75">
      <c r="B160" s="21"/>
      <c r="C160" s="21"/>
      <c r="D160" s="21"/>
      <c r="E160" s="21"/>
      <c r="F160" s="22"/>
      <c r="G160" s="22"/>
      <c r="H160" s="23"/>
      <c r="I160" s="24"/>
      <c r="AO160" s="102"/>
      <c r="AP160" s="102"/>
      <c r="AQ160" s="102"/>
      <c r="AR160" s="102"/>
      <c r="AS160" s="102"/>
      <c r="AT160" s="102"/>
      <c r="AU160" s="102"/>
      <c r="AV160" s="102"/>
      <c r="AW160" s="102"/>
      <c r="AX160" s="102"/>
      <c r="AY160" s="102"/>
      <c r="AZ160" s="102"/>
      <c r="BA160" s="102"/>
      <c r="BB160" s="102"/>
      <c r="BC160" s="102"/>
      <c r="BD160" s="102"/>
      <c r="BE160" s="102"/>
      <c r="BF160" s="102"/>
    </row>
    <row r="161" spans="2:58" ht="12.75">
      <c r="B161" s="21"/>
      <c r="C161" s="21"/>
      <c r="D161" s="21"/>
      <c r="E161" s="21"/>
      <c r="F161" s="22"/>
      <c r="G161" s="22"/>
      <c r="H161" s="23"/>
      <c r="I161" s="24"/>
      <c r="AO161" s="102"/>
      <c r="AP161" s="102"/>
      <c r="AQ161" s="102"/>
      <c r="AR161" s="102"/>
      <c r="AS161" s="102"/>
      <c r="AT161" s="102"/>
      <c r="AU161" s="102"/>
      <c r="AV161" s="102"/>
      <c r="AW161" s="102"/>
      <c r="AX161" s="102"/>
      <c r="AY161" s="102"/>
      <c r="AZ161" s="102"/>
      <c r="BA161" s="102"/>
      <c r="BB161" s="102"/>
      <c r="BC161" s="102"/>
      <c r="BD161" s="102"/>
      <c r="BE161" s="102"/>
      <c r="BF161" s="102"/>
    </row>
    <row r="162" spans="2:58" ht="12.75">
      <c r="B162" s="21"/>
      <c r="C162" s="21"/>
      <c r="D162" s="21"/>
      <c r="E162" s="21"/>
      <c r="F162" s="22"/>
      <c r="G162" s="22"/>
      <c r="H162" s="23"/>
      <c r="I162" s="24"/>
      <c r="AO162" s="102"/>
      <c r="AP162" s="102"/>
      <c r="AQ162" s="102"/>
      <c r="AR162" s="102"/>
      <c r="AS162" s="102"/>
      <c r="AT162" s="102"/>
      <c r="AU162" s="102"/>
      <c r="AV162" s="102"/>
      <c r="AW162" s="102"/>
      <c r="AX162" s="102"/>
      <c r="AY162" s="102"/>
      <c r="AZ162" s="102"/>
      <c r="BA162" s="102"/>
      <c r="BB162" s="102"/>
      <c r="BC162" s="102"/>
      <c r="BD162" s="102"/>
      <c r="BE162" s="102"/>
      <c r="BF162" s="102"/>
    </row>
    <row r="163" spans="2:58" ht="12.75">
      <c r="B163" s="21"/>
      <c r="C163" s="21"/>
      <c r="D163" s="21"/>
      <c r="E163" s="21"/>
      <c r="F163" s="22"/>
      <c r="G163" s="22"/>
      <c r="H163" s="23"/>
      <c r="I163" s="24"/>
      <c r="AO163" s="102"/>
      <c r="AP163" s="102"/>
      <c r="AQ163" s="102"/>
      <c r="AR163" s="102"/>
      <c r="AS163" s="102"/>
      <c r="AT163" s="102"/>
      <c r="AU163" s="102"/>
      <c r="AV163" s="102"/>
      <c r="AW163" s="102"/>
      <c r="AX163" s="102"/>
      <c r="AY163" s="102"/>
      <c r="AZ163" s="102"/>
      <c r="BA163" s="102"/>
      <c r="BB163" s="102"/>
      <c r="BC163" s="102"/>
      <c r="BD163" s="102"/>
      <c r="BE163" s="102"/>
      <c r="BF163" s="102"/>
    </row>
    <row r="164" spans="2:58" ht="12.75">
      <c r="B164" s="21"/>
      <c r="C164" s="21"/>
      <c r="D164" s="21"/>
      <c r="E164" s="21"/>
      <c r="F164" s="22"/>
      <c r="G164" s="22"/>
      <c r="H164" s="23"/>
      <c r="I164" s="24"/>
      <c r="AO164" s="102"/>
      <c r="AP164" s="102"/>
      <c r="AQ164" s="102"/>
      <c r="AR164" s="102"/>
      <c r="AS164" s="102"/>
      <c r="AT164" s="102"/>
      <c r="AU164" s="102"/>
      <c r="AV164" s="102"/>
      <c r="AW164" s="102"/>
      <c r="AX164" s="102"/>
      <c r="AY164" s="102"/>
      <c r="AZ164" s="102"/>
      <c r="BA164" s="102"/>
      <c r="BB164" s="102"/>
      <c r="BC164" s="102"/>
      <c r="BD164" s="102"/>
      <c r="BE164" s="102"/>
      <c r="BF164" s="102"/>
    </row>
    <row r="165" spans="2:58" ht="12.75">
      <c r="B165" s="21"/>
      <c r="C165" s="21"/>
      <c r="D165" s="21"/>
      <c r="E165" s="21"/>
      <c r="F165" s="22"/>
      <c r="G165" s="22"/>
      <c r="H165" s="23"/>
      <c r="I165" s="24"/>
      <c r="AO165" s="102"/>
      <c r="AP165" s="102"/>
      <c r="AQ165" s="102"/>
      <c r="AR165" s="102"/>
      <c r="AS165" s="102"/>
      <c r="AT165" s="102"/>
      <c r="AU165" s="102"/>
      <c r="AV165" s="102"/>
      <c r="AW165" s="102"/>
      <c r="AX165" s="102"/>
      <c r="AY165" s="102"/>
      <c r="AZ165" s="102"/>
      <c r="BA165" s="102"/>
      <c r="BB165" s="102"/>
      <c r="BC165" s="102"/>
      <c r="BD165" s="102"/>
      <c r="BE165" s="102"/>
      <c r="BF165" s="102"/>
    </row>
    <row r="166" spans="2:58" ht="12.75">
      <c r="B166" s="21"/>
      <c r="C166" s="21"/>
      <c r="D166" s="21"/>
      <c r="E166" s="21"/>
      <c r="F166" s="22"/>
      <c r="G166" s="22"/>
      <c r="H166" s="23"/>
      <c r="I166" s="24"/>
      <c r="AO166" s="102"/>
      <c r="AP166" s="102"/>
      <c r="AQ166" s="102"/>
      <c r="AR166" s="102"/>
      <c r="AS166" s="102"/>
      <c r="AT166" s="102"/>
      <c r="AU166" s="102"/>
      <c r="AV166" s="102"/>
      <c r="AW166" s="102"/>
      <c r="AX166" s="102"/>
      <c r="AY166" s="102"/>
      <c r="AZ166" s="102"/>
      <c r="BA166" s="102"/>
      <c r="BB166" s="102"/>
      <c r="BC166" s="102"/>
      <c r="BD166" s="102"/>
      <c r="BE166" s="102"/>
      <c r="BF166" s="102"/>
    </row>
    <row r="167" spans="2:58" ht="12.75">
      <c r="B167" s="21"/>
      <c r="C167" s="21"/>
      <c r="D167" s="21"/>
      <c r="E167" s="21"/>
      <c r="F167" s="22"/>
      <c r="G167" s="22"/>
      <c r="H167" s="23"/>
      <c r="I167" s="24"/>
      <c r="AO167" s="102"/>
      <c r="AP167" s="102"/>
      <c r="AQ167" s="102"/>
      <c r="AR167" s="102"/>
      <c r="AS167" s="102"/>
      <c r="AT167" s="102"/>
      <c r="AU167" s="102"/>
      <c r="AV167" s="102"/>
      <c r="AW167" s="102"/>
      <c r="AX167" s="102"/>
      <c r="AY167" s="102"/>
      <c r="AZ167" s="102"/>
      <c r="BA167" s="102"/>
      <c r="BB167" s="102"/>
      <c r="BC167" s="102"/>
      <c r="BD167" s="102"/>
      <c r="BE167" s="102"/>
      <c r="BF167" s="102"/>
    </row>
    <row r="168" spans="2:58" ht="12.75">
      <c r="B168" s="21"/>
      <c r="C168" s="21"/>
      <c r="D168" s="21"/>
      <c r="E168" s="21"/>
      <c r="F168" s="22"/>
      <c r="G168" s="22"/>
      <c r="H168" s="23"/>
      <c r="I168" s="24"/>
      <c r="AO168" s="102"/>
      <c r="AP168" s="102"/>
      <c r="AQ168" s="102"/>
      <c r="AR168" s="102"/>
      <c r="AS168" s="102"/>
      <c r="AT168" s="102"/>
      <c r="AU168" s="102"/>
      <c r="AV168" s="102"/>
      <c r="AW168" s="102"/>
      <c r="AX168" s="102"/>
      <c r="AY168" s="102"/>
      <c r="AZ168" s="102"/>
      <c r="BA168" s="102"/>
      <c r="BB168" s="102"/>
      <c r="BC168" s="102"/>
      <c r="BD168" s="102"/>
      <c r="BE168" s="102"/>
      <c r="BF168" s="102"/>
    </row>
    <row r="169" spans="2:58" ht="12.75">
      <c r="B169" s="21"/>
      <c r="C169" s="21"/>
      <c r="D169" s="21"/>
      <c r="E169" s="21"/>
      <c r="F169" s="22"/>
      <c r="G169" s="22"/>
      <c r="H169" s="23"/>
      <c r="I169" s="24"/>
      <c r="AO169" s="102"/>
      <c r="AP169" s="102"/>
      <c r="AQ169" s="102"/>
      <c r="AR169" s="102"/>
      <c r="AS169" s="102"/>
      <c r="AT169" s="102"/>
      <c r="AU169" s="102"/>
      <c r="AV169" s="102"/>
      <c r="AW169" s="102"/>
      <c r="AX169" s="102"/>
      <c r="AY169" s="102"/>
      <c r="AZ169" s="102"/>
      <c r="BA169" s="102"/>
      <c r="BB169" s="102"/>
      <c r="BC169" s="102"/>
      <c r="BD169" s="102"/>
      <c r="BE169" s="102"/>
      <c r="BF169" s="102"/>
    </row>
    <row r="170" spans="2:58" ht="12.75">
      <c r="B170" s="21"/>
      <c r="C170" s="21"/>
      <c r="D170" s="21"/>
      <c r="E170" s="21"/>
      <c r="F170" s="22"/>
      <c r="G170" s="22"/>
      <c r="H170" s="23"/>
      <c r="I170" s="24"/>
      <c r="AO170" s="102"/>
      <c r="AP170" s="102"/>
      <c r="AQ170" s="102"/>
      <c r="AR170" s="102"/>
      <c r="AS170" s="102"/>
      <c r="AT170" s="102"/>
      <c r="AU170" s="102"/>
      <c r="AV170" s="102"/>
      <c r="AW170" s="102"/>
      <c r="AX170" s="102"/>
      <c r="AY170" s="102"/>
      <c r="AZ170" s="102"/>
      <c r="BA170" s="102"/>
      <c r="BB170" s="102"/>
      <c r="BC170" s="102"/>
      <c r="BD170" s="102"/>
      <c r="BE170" s="102"/>
      <c r="BF170" s="102"/>
    </row>
    <row r="171" spans="2:58" ht="12.75">
      <c r="B171" s="21"/>
      <c r="C171" s="21"/>
      <c r="D171" s="21"/>
      <c r="E171" s="21"/>
      <c r="F171" s="22"/>
      <c r="G171" s="22"/>
      <c r="H171" s="23"/>
      <c r="I171" s="24"/>
      <c r="AO171" s="102"/>
      <c r="AP171" s="102"/>
      <c r="AQ171" s="102"/>
      <c r="AR171" s="102"/>
      <c r="AS171" s="102"/>
      <c r="AT171" s="102"/>
      <c r="AU171" s="102"/>
      <c r="AV171" s="102"/>
      <c r="AW171" s="102"/>
      <c r="AX171" s="102"/>
      <c r="AY171" s="102"/>
      <c r="AZ171" s="102"/>
      <c r="BA171" s="102"/>
      <c r="BB171" s="102"/>
      <c r="BC171" s="102"/>
      <c r="BD171" s="102"/>
      <c r="BE171" s="102"/>
      <c r="BF171" s="102"/>
    </row>
    <row r="172" spans="2:58" ht="12.75">
      <c r="B172" s="21"/>
      <c r="C172" s="21"/>
      <c r="D172" s="21"/>
      <c r="E172" s="21"/>
      <c r="F172" s="22"/>
      <c r="G172" s="22"/>
      <c r="H172" s="23"/>
      <c r="I172" s="24"/>
      <c r="AO172" s="102"/>
      <c r="AP172" s="102"/>
      <c r="AQ172" s="102"/>
      <c r="AR172" s="102"/>
      <c r="AS172" s="102"/>
      <c r="AT172" s="102"/>
      <c r="AU172" s="102"/>
      <c r="AV172" s="102"/>
      <c r="AW172" s="102"/>
      <c r="AX172" s="102"/>
      <c r="AY172" s="102"/>
      <c r="AZ172" s="102"/>
      <c r="BA172" s="102"/>
      <c r="BB172" s="102"/>
      <c r="BC172" s="102"/>
      <c r="BD172" s="102"/>
      <c r="BE172" s="102"/>
      <c r="BF172" s="102"/>
    </row>
    <row r="173" spans="2:58" ht="12.75">
      <c r="B173" s="21"/>
      <c r="C173" s="21"/>
      <c r="D173" s="21"/>
      <c r="E173" s="21"/>
      <c r="F173" s="22"/>
      <c r="G173" s="22"/>
      <c r="H173" s="23"/>
      <c r="I173" s="24"/>
      <c r="AO173" s="102"/>
      <c r="AP173" s="102"/>
      <c r="AQ173" s="102"/>
      <c r="AR173" s="102"/>
      <c r="AS173" s="102"/>
      <c r="AT173" s="102"/>
      <c r="AU173" s="102"/>
      <c r="AV173" s="102"/>
      <c r="AW173" s="102"/>
      <c r="AX173" s="102"/>
      <c r="AY173" s="102"/>
      <c r="AZ173" s="102"/>
      <c r="BA173" s="102"/>
      <c r="BB173" s="102"/>
      <c r="BC173" s="102"/>
      <c r="BD173" s="102"/>
      <c r="BE173" s="102"/>
      <c r="BF173" s="102"/>
    </row>
    <row r="174" spans="2:58" ht="12.75">
      <c r="B174" s="21"/>
      <c r="C174" s="21"/>
      <c r="D174" s="21"/>
      <c r="E174" s="21"/>
      <c r="F174" s="22"/>
      <c r="G174" s="22"/>
      <c r="H174" s="23"/>
      <c r="I174" s="24"/>
      <c r="AO174" s="102"/>
      <c r="AP174" s="102"/>
      <c r="AQ174" s="102"/>
      <c r="AR174" s="102"/>
      <c r="AS174" s="102"/>
      <c r="AT174" s="102"/>
      <c r="AU174" s="102"/>
      <c r="AV174" s="102"/>
      <c r="AW174" s="102"/>
      <c r="AX174" s="102"/>
      <c r="AY174" s="102"/>
      <c r="AZ174" s="102"/>
      <c r="BA174" s="102"/>
      <c r="BB174" s="102"/>
      <c r="BC174" s="102"/>
      <c r="BD174" s="102"/>
      <c r="BE174" s="102"/>
      <c r="BF174" s="102"/>
    </row>
    <row r="175" spans="2:58" ht="12.75">
      <c r="B175" s="21"/>
      <c r="C175" s="21"/>
      <c r="D175" s="21"/>
      <c r="E175" s="21"/>
      <c r="F175" s="22"/>
      <c r="G175" s="22"/>
      <c r="H175" s="23"/>
      <c r="I175" s="24"/>
      <c r="AO175" s="102"/>
      <c r="AP175" s="102"/>
      <c r="AQ175" s="102"/>
      <c r="AR175" s="102"/>
      <c r="AS175" s="102"/>
      <c r="AT175" s="102"/>
      <c r="AU175" s="102"/>
      <c r="AV175" s="102"/>
      <c r="AW175" s="102"/>
      <c r="AX175" s="102"/>
      <c r="AY175" s="102"/>
      <c r="AZ175" s="102"/>
      <c r="BA175" s="102"/>
      <c r="BB175" s="102"/>
      <c r="BC175" s="102"/>
      <c r="BD175" s="102"/>
      <c r="BE175" s="102"/>
      <c r="BF175" s="102"/>
    </row>
    <row r="176" spans="2:58" ht="12.75">
      <c r="B176" s="21"/>
      <c r="C176" s="21"/>
      <c r="D176" s="21"/>
      <c r="E176" s="21"/>
      <c r="F176" s="22"/>
      <c r="G176" s="22"/>
      <c r="H176" s="23"/>
      <c r="I176" s="24"/>
      <c r="AO176" s="102"/>
      <c r="AP176" s="102"/>
      <c r="AQ176" s="102"/>
      <c r="AR176" s="102"/>
      <c r="AS176" s="102"/>
      <c r="AT176" s="102"/>
      <c r="AU176" s="102"/>
      <c r="AV176" s="102"/>
      <c r="AW176" s="102"/>
      <c r="AX176" s="102"/>
      <c r="AY176" s="102"/>
      <c r="AZ176" s="102"/>
      <c r="BA176" s="102"/>
      <c r="BB176" s="102"/>
      <c r="BC176" s="102"/>
      <c r="BD176" s="102"/>
      <c r="BE176" s="102"/>
      <c r="BF176" s="102"/>
    </row>
    <row r="177" spans="2:58" ht="12.75">
      <c r="B177" s="21"/>
      <c r="C177" s="21"/>
      <c r="D177" s="21"/>
      <c r="E177" s="21"/>
      <c r="F177" s="22"/>
      <c r="G177" s="22"/>
      <c r="H177" s="23"/>
      <c r="I177" s="24"/>
      <c r="AO177" s="102"/>
      <c r="AP177" s="102"/>
      <c r="AQ177" s="102"/>
      <c r="AR177" s="102"/>
      <c r="AS177" s="102"/>
      <c r="AT177" s="102"/>
      <c r="AU177" s="102"/>
      <c r="AV177" s="102"/>
      <c r="AW177" s="102"/>
      <c r="AX177" s="102"/>
      <c r="AY177" s="102"/>
      <c r="AZ177" s="102"/>
      <c r="BA177" s="102"/>
      <c r="BB177" s="102"/>
      <c r="BC177" s="102"/>
      <c r="BD177" s="102"/>
      <c r="BE177" s="102"/>
      <c r="BF177" s="102"/>
    </row>
    <row r="178" spans="2:58" ht="12.75">
      <c r="B178" s="21"/>
      <c r="C178" s="21"/>
      <c r="D178" s="21"/>
      <c r="E178" s="21"/>
      <c r="F178" s="22"/>
      <c r="G178" s="22"/>
      <c r="H178" s="23"/>
      <c r="I178" s="24"/>
      <c r="AO178" s="102"/>
      <c r="AP178" s="102"/>
      <c r="AQ178" s="102"/>
      <c r="AR178" s="102"/>
      <c r="AS178" s="102"/>
      <c r="AT178" s="102"/>
      <c r="AU178" s="102"/>
      <c r="AV178" s="102"/>
      <c r="AW178" s="102"/>
      <c r="AX178" s="102"/>
      <c r="AY178" s="102"/>
      <c r="AZ178" s="102"/>
      <c r="BA178" s="102"/>
      <c r="BB178" s="102"/>
      <c r="BC178" s="102"/>
      <c r="BD178" s="102"/>
      <c r="BE178" s="102"/>
      <c r="BF178" s="102"/>
    </row>
    <row r="179" spans="2:58" ht="12.75">
      <c r="B179" s="21"/>
      <c r="C179" s="21"/>
      <c r="D179" s="21"/>
      <c r="E179" s="21"/>
      <c r="F179" s="22"/>
      <c r="G179" s="22"/>
      <c r="H179" s="23"/>
      <c r="I179" s="24"/>
      <c r="AO179" s="102"/>
      <c r="AP179" s="102"/>
      <c r="AQ179" s="102"/>
      <c r="AR179" s="102"/>
      <c r="AS179" s="102"/>
      <c r="AT179" s="102"/>
      <c r="AU179" s="102"/>
      <c r="AV179" s="102"/>
      <c r="AW179" s="102"/>
      <c r="AX179" s="102"/>
      <c r="AY179" s="102"/>
      <c r="AZ179" s="102"/>
      <c r="BA179" s="102"/>
      <c r="BB179" s="102"/>
      <c r="BC179" s="102"/>
      <c r="BD179" s="102"/>
      <c r="BE179" s="102"/>
      <c r="BF179" s="102"/>
    </row>
    <row r="180" spans="2:58" ht="12.75">
      <c r="B180" s="21"/>
      <c r="C180" s="21"/>
      <c r="D180" s="21"/>
      <c r="E180" s="21"/>
      <c r="F180" s="22"/>
      <c r="G180" s="22"/>
      <c r="H180" s="23"/>
      <c r="I180" s="24"/>
      <c r="AO180" s="102"/>
      <c r="AP180" s="102"/>
      <c r="AQ180" s="102"/>
      <c r="AR180" s="102"/>
      <c r="AS180" s="102"/>
      <c r="AT180" s="102"/>
      <c r="AU180" s="102"/>
      <c r="AV180" s="102"/>
      <c r="AW180" s="102"/>
      <c r="AX180" s="102"/>
      <c r="AY180" s="102"/>
      <c r="AZ180" s="102"/>
      <c r="BA180" s="102"/>
      <c r="BB180" s="102"/>
      <c r="BC180" s="102"/>
      <c r="BD180" s="102"/>
      <c r="BE180" s="102"/>
      <c r="BF180" s="102"/>
    </row>
    <row r="181" spans="2:58" ht="12.75">
      <c r="B181" s="21"/>
      <c r="C181" s="21"/>
      <c r="D181" s="21"/>
      <c r="E181" s="21"/>
      <c r="F181" s="22"/>
      <c r="G181" s="22"/>
      <c r="H181" s="23"/>
      <c r="I181" s="24"/>
      <c r="AO181" s="102"/>
      <c r="AP181" s="102"/>
      <c r="AQ181" s="102"/>
      <c r="AR181" s="102"/>
      <c r="AS181" s="102"/>
      <c r="AT181" s="102"/>
      <c r="AU181" s="102"/>
      <c r="AV181" s="102"/>
      <c r="AW181" s="102"/>
      <c r="AX181" s="102"/>
      <c r="AY181" s="102"/>
      <c r="AZ181" s="102"/>
      <c r="BA181" s="102"/>
      <c r="BB181" s="102"/>
      <c r="BC181" s="102"/>
      <c r="BD181" s="102"/>
      <c r="BE181" s="102"/>
      <c r="BF181" s="102"/>
    </row>
    <row r="182" spans="2:58" ht="12.75">
      <c r="B182" s="21"/>
      <c r="C182" s="21"/>
      <c r="D182" s="21"/>
      <c r="E182" s="21"/>
      <c r="F182" s="22"/>
      <c r="G182" s="22"/>
      <c r="H182" s="23"/>
      <c r="I182" s="24"/>
      <c r="AO182" s="102"/>
      <c r="AP182" s="102"/>
      <c r="AQ182" s="102"/>
      <c r="AR182" s="102"/>
      <c r="AS182" s="102"/>
      <c r="AT182" s="102"/>
      <c r="AU182" s="102"/>
      <c r="AV182" s="102"/>
      <c r="AW182" s="102"/>
      <c r="AX182" s="102"/>
      <c r="AY182" s="102"/>
      <c r="AZ182" s="102"/>
      <c r="BA182" s="102"/>
      <c r="BB182" s="102"/>
      <c r="BC182" s="102"/>
      <c r="BD182" s="102"/>
      <c r="BE182" s="102"/>
      <c r="BF182" s="102"/>
    </row>
    <row r="183" spans="2:58" ht="12.75">
      <c r="B183" s="21"/>
      <c r="C183" s="21"/>
      <c r="D183" s="21"/>
      <c r="E183" s="21"/>
      <c r="F183" s="22"/>
      <c r="G183" s="22"/>
      <c r="H183" s="23"/>
      <c r="I183" s="24"/>
      <c r="AO183" s="102"/>
      <c r="AP183" s="102"/>
      <c r="AQ183" s="102"/>
      <c r="AR183" s="102"/>
      <c r="AS183" s="102"/>
      <c r="AT183" s="102"/>
      <c r="AU183" s="102"/>
      <c r="AV183" s="102"/>
      <c r="AW183" s="102"/>
      <c r="AX183" s="102"/>
      <c r="AY183" s="102"/>
      <c r="AZ183" s="102"/>
      <c r="BA183" s="102"/>
      <c r="BB183" s="102"/>
      <c r="BC183" s="102"/>
      <c r="BD183" s="102"/>
      <c r="BE183" s="102"/>
      <c r="BF183" s="102"/>
    </row>
    <row r="184" spans="2:58" ht="12.75">
      <c r="B184" s="21"/>
      <c r="C184" s="21"/>
      <c r="D184" s="21"/>
      <c r="E184" s="21"/>
      <c r="F184" s="22"/>
      <c r="G184" s="22"/>
      <c r="H184" s="23"/>
      <c r="I184" s="24"/>
      <c r="AO184" s="102"/>
      <c r="AP184" s="102"/>
      <c r="AQ184" s="102"/>
      <c r="AR184" s="102"/>
      <c r="AS184" s="102"/>
      <c r="AT184" s="102"/>
      <c r="AU184" s="102"/>
      <c r="AV184" s="102"/>
      <c r="AW184" s="102"/>
      <c r="AX184" s="102"/>
      <c r="AY184" s="102"/>
      <c r="AZ184" s="102"/>
      <c r="BA184" s="102"/>
      <c r="BB184" s="102"/>
      <c r="BC184" s="102"/>
      <c r="BD184" s="102"/>
      <c r="BE184" s="102"/>
      <c r="BF184" s="102"/>
    </row>
    <row r="185" spans="2:58" ht="12.75">
      <c r="B185" s="21"/>
      <c r="C185" s="21"/>
      <c r="D185" s="21"/>
      <c r="E185" s="21"/>
      <c r="F185" s="22"/>
      <c r="G185" s="22"/>
      <c r="H185" s="23"/>
      <c r="I185" s="24"/>
      <c r="AO185" s="102"/>
      <c r="AP185" s="102"/>
      <c r="AQ185" s="102"/>
      <c r="AR185" s="102"/>
      <c r="AS185" s="102"/>
      <c r="AT185" s="102"/>
      <c r="AU185" s="102"/>
      <c r="AV185" s="102"/>
      <c r="AW185" s="102"/>
      <c r="AX185" s="102"/>
      <c r="AY185" s="102"/>
      <c r="AZ185" s="102"/>
      <c r="BA185" s="102"/>
      <c r="BB185" s="102"/>
      <c r="BC185" s="102"/>
      <c r="BD185" s="102"/>
      <c r="BE185" s="102"/>
      <c r="BF185" s="102"/>
    </row>
    <row r="186" spans="2:58" ht="12.75">
      <c r="B186" s="21"/>
      <c r="C186" s="21"/>
      <c r="D186" s="21"/>
      <c r="E186" s="21"/>
      <c r="F186" s="22"/>
      <c r="G186" s="22"/>
      <c r="H186" s="23"/>
      <c r="I186" s="24"/>
      <c r="AO186" s="102"/>
      <c r="AP186" s="102"/>
      <c r="AQ186" s="102"/>
      <c r="AR186" s="102"/>
      <c r="AS186" s="102"/>
      <c r="AT186" s="102"/>
      <c r="AU186" s="102"/>
      <c r="AV186" s="102"/>
      <c r="AW186" s="102"/>
      <c r="AX186" s="102"/>
      <c r="AY186" s="102"/>
      <c r="AZ186" s="102"/>
      <c r="BA186" s="102"/>
      <c r="BB186" s="102"/>
      <c r="BC186" s="102"/>
      <c r="BD186" s="102"/>
      <c r="BE186" s="102"/>
      <c r="BF186" s="102"/>
    </row>
    <row r="187" spans="2:58" ht="12.75">
      <c r="B187" s="21"/>
      <c r="C187" s="21"/>
      <c r="D187" s="21"/>
      <c r="E187" s="21"/>
      <c r="F187" s="22"/>
      <c r="G187" s="22"/>
      <c r="H187" s="23"/>
      <c r="I187" s="24"/>
      <c r="AO187" s="102"/>
      <c r="AP187" s="102"/>
      <c r="AQ187" s="102"/>
      <c r="AR187" s="102"/>
      <c r="AS187" s="102"/>
      <c r="AT187" s="102"/>
      <c r="AU187" s="102"/>
      <c r="AV187" s="102"/>
      <c r="AW187" s="102"/>
      <c r="AX187" s="102"/>
      <c r="AY187" s="102"/>
      <c r="AZ187" s="102"/>
      <c r="BA187" s="102"/>
      <c r="BB187" s="102"/>
      <c r="BC187" s="102"/>
      <c r="BD187" s="102"/>
      <c r="BE187" s="102"/>
      <c r="BF187" s="102"/>
    </row>
    <row r="188" spans="2:58" ht="12.75">
      <c r="B188" s="21"/>
      <c r="C188" s="21"/>
      <c r="D188" s="21"/>
      <c r="E188" s="21"/>
      <c r="F188" s="22"/>
      <c r="G188" s="22"/>
      <c r="H188" s="23"/>
      <c r="I188" s="24"/>
      <c r="AO188" s="102"/>
      <c r="AP188" s="102"/>
      <c r="AQ188" s="102"/>
      <c r="AR188" s="102"/>
      <c r="AS188" s="102"/>
      <c r="AT188" s="102"/>
      <c r="AU188" s="102"/>
      <c r="AV188" s="102"/>
      <c r="AW188" s="102"/>
      <c r="AX188" s="102"/>
      <c r="AY188" s="102"/>
      <c r="AZ188" s="102"/>
      <c r="BA188" s="102"/>
      <c r="BB188" s="102"/>
      <c r="BC188" s="102"/>
      <c r="BD188" s="102"/>
      <c r="BE188" s="102"/>
      <c r="BF188" s="102"/>
    </row>
    <row r="189" spans="2:58" ht="12.75">
      <c r="B189" s="21"/>
      <c r="C189" s="21"/>
      <c r="D189" s="21"/>
      <c r="E189" s="21"/>
      <c r="F189" s="22"/>
      <c r="G189" s="22"/>
      <c r="H189" s="23"/>
      <c r="I189" s="24"/>
      <c r="AO189" s="102"/>
      <c r="AP189" s="102"/>
      <c r="AQ189" s="102"/>
      <c r="AR189" s="102"/>
      <c r="AS189" s="102"/>
      <c r="AT189" s="102"/>
      <c r="AU189" s="102"/>
      <c r="AV189" s="102"/>
      <c r="AW189" s="102"/>
      <c r="AX189" s="102"/>
      <c r="AY189" s="102"/>
      <c r="AZ189" s="102"/>
      <c r="BA189" s="102"/>
      <c r="BB189" s="102"/>
      <c r="BC189" s="102"/>
      <c r="BD189" s="102"/>
      <c r="BE189" s="102"/>
      <c r="BF189" s="102"/>
    </row>
    <row r="190" spans="2:58" ht="12.75">
      <c r="B190" s="21"/>
      <c r="C190" s="21"/>
      <c r="D190" s="21"/>
      <c r="E190" s="21"/>
      <c r="F190" s="22"/>
      <c r="G190" s="22"/>
      <c r="H190" s="23"/>
      <c r="I190" s="24"/>
      <c r="AO190" s="102"/>
      <c r="AP190" s="102"/>
      <c r="AQ190" s="102"/>
      <c r="AR190" s="102"/>
      <c r="AS190" s="102"/>
      <c r="AT190" s="102"/>
      <c r="AU190" s="102"/>
      <c r="AV190" s="102"/>
      <c r="AW190" s="102"/>
      <c r="AX190" s="102"/>
      <c r="AY190" s="102"/>
      <c r="AZ190" s="102"/>
      <c r="BA190" s="102"/>
      <c r="BB190" s="102"/>
      <c r="BC190" s="102"/>
      <c r="BD190" s="102"/>
      <c r="BE190" s="102"/>
      <c r="BF190" s="102"/>
    </row>
    <row r="191" spans="2:58" ht="12.75">
      <c r="B191" s="21"/>
      <c r="C191" s="21"/>
      <c r="D191" s="21"/>
      <c r="E191" s="21"/>
      <c r="F191" s="22"/>
      <c r="G191" s="22"/>
      <c r="H191" s="23"/>
      <c r="I191" s="24"/>
      <c r="AO191" s="102"/>
      <c r="AP191" s="102"/>
      <c r="AQ191" s="102"/>
      <c r="AR191" s="102"/>
      <c r="AS191" s="102"/>
      <c r="AT191" s="102"/>
      <c r="AU191" s="102"/>
      <c r="AV191" s="102"/>
      <c r="AW191" s="102"/>
      <c r="AX191" s="102"/>
      <c r="AY191" s="102"/>
      <c r="AZ191" s="102"/>
      <c r="BA191" s="102"/>
      <c r="BB191" s="102"/>
      <c r="BC191" s="102"/>
      <c r="BD191" s="102"/>
      <c r="BE191" s="102"/>
      <c r="BF191" s="102"/>
    </row>
    <row r="192" spans="2:58" ht="12.75">
      <c r="B192" s="21"/>
      <c r="C192" s="21"/>
      <c r="D192" s="21"/>
      <c r="E192" s="21"/>
      <c r="F192" s="22"/>
      <c r="G192" s="22"/>
      <c r="H192" s="23"/>
      <c r="I192" s="24"/>
      <c r="AO192" s="102"/>
      <c r="AP192" s="102"/>
      <c r="AQ192" s="102"/>
      <c r="AR192" s="102"/>
      <c r="AS192" s="102"/>
      <c r="AT192" s="102"/>
      <c r="AU192" s="102"/>
      <c r="AV192" s="102"/>
      <c r="AW192" s="102"/>
      <c r="AX192" s="102"/>
      <c r="AY192" s="102"/>
      <c r="AZ192" s="102"/>
      <c r="BA192" s="102"/>
      <c r="BB192" s="102"/>
      <c r="BC192" s="102"/>
      <c r="BD192" s="102"/>
      <c r="BE192" s="102"/>
      <c r="BF192" s="102"/>
    </row>
    <row r="193" spans="2:58" ht="12.75">
      <c r="B193" s="21"/>
      <c r="C193" s="21"/>
      <c r="D193" s="21"/>
      <c r="E193" s="21"/>
      <c r="F193" s="22"/>
      <c r="G193" s="22"/>
      <c r="H193" s="23"/>
      <c r="I193" s="24"/>
      <c r="AO193" s="102"/>
      <c r="AP193" s="102"/>
      <c r="AQ193" s="102"/>
      <c r="AR193" s="102"/>
      <c r="AS193" s="102"/>
      <c r="AT193" s="102"/>
      <c r="AU193" s="102"/>
      <c r="AV193" s="102"/>
      <c r="AW193" s="102"/>
      <c r="AX193" s="102"/>
      <c r="AY193" s="102"/>
      <c r="AZ193" s="102"/>
      <c r="BA193" s="102"/>
      <c r="BB193" s="102"/>
      <c r="BC193" s="102"/>
      <c r="BD193" s="102"/>
      <c r="BE193" s="102"/>
      <c r="BF193" s="102"/>
    </row>
    <row r="194" spans="2:58" ht="12.75">
      <c r="B194" s="21"/>
      <c r="C194" s="21"/>
      <c r="D194" s="21"/>
      <c r="E194" s="21"/>
      <c r="F194" s="22"/>
      <c r="G194" s="22"/>
      <c r="H194" s="23"/>
      <c r="I194" s="24"/>
      <c r="AO194" s="102"/>
      <c r="AP194" s="102"/>
      <c r="AQ194" s="102"/>
      <c r="AR194" s="102"/>
      <c r="AS194" s="102"/>
      <c r="AT194" s="102"/>
      <c r="AU194" s="102"/>
      <c r="AV194" s="102"/>
      <c r="AW194" s="102"/>
      <c r="AX194" s="102"/>
      <c r="AY194" s="102"/>
      <c r="AZ194" s="102"/>
      <c r="BA194" s="102"/>
      <c r="BB194" s="102"/>
      <c r="BC194" s="102"/>
      <c r="BD194" s="102"/>
      <c r="BE194" s="102"/>
      <c r="BF194" s="102"/>
    </row>
    <row r="195" spans="2:58" ht="12.75">
      <c r="B195" s="21"/>
      <c r="C195" s="21"/>
      <c r="D195" s="21"/>
      <c r="E195" s="21"/>
      <c r="F195" s="22"/>
      <c r="G195" s="22"/>
      <c r="H195" s="23"/>
      <c r="I195" s="24"/>
      <c r="AO195" s="102"/>
      <c r="AP195" s="102"/>
      <c r="AQ195" s="102"/>
      <c r="AR195" s="102"/>
      <c r="AS195" s="102"/>
      <c r="AT195" s="102"/>
      <c r="AU195" s="102"/>
      <c r="AV195" s="102"/>
      <c r="AW195" s="102"/>
      <c r="AX195" s="102"/>
      <c r="AY195" s="102"/>
      <c r="AZ195" s="102"/>
      <c r="BA195" s="102"/>
      <c r="BB195" s="102"/>
      <c r="BC195" s="102"/>
      <c r="BD195" s="102"/>
      <c r="BE195" s="102"/>
      <c r="BF195" s="102"/>
    </row>
    <row r="196" spans="2:58" ht="12.75">
      <c r="B196" s="21"/>
      <c r="C196" s="21"/>
      <c r="D196" s="21"/>
      <c r="E196" s="21"/>
      <c r="F196" s="22"/>
      <c r="G196" s="22"/>
      <c r="H196" s="23"/>
      <c r="I196" s="24"/>
      <c r="AO196" s="102"/>
      <c r="AP196" s="102"/>
      <c r="AQ196" s="102"/>
      <c r="AR196" s="102"/>
      <c r="AS196" s="102"/>
      <c r="AT196" s="102"/>
      <c r="AU196" s="102"/>
      <c r="AV196" s="102"/>
      <c r="AW196" s="102"/>
      <c r="AX196" s="102"/>
      <c r="AY196" s="102"/>
      <c r="AZ196" s="102"/>
      <c r="BA196" s="102"/>
      <c r="BB196" s="102"/>
      <c r="BC196" s="102"/>
      <c r="BD196" s="102"/>
      <c r="BE196" s="102"/>
      <c r="BF196" s="102"/>
    </row>
    <row r="197" spans="2:58" ht="12.75">
      <c r="B197" s="21"/>
      <c r="C197" s="21"/>
      <c r="D197" s="21"/>
      <c r="E197" s="21"/>
      <c r="F197" s="22"/>
      <c r="G197" s="22"/>
      <c r="H197" s="23"/>
      <c r="I197" s="24"/>
      <c r="AO197" s="102"/>
      <c r="AP197" s="102"/>
      <c r="AQ197" s="102"/>
      <c r="AR197" s="102"/>
      <c r="AS197" s="102"/>
      <c r="AT197" s="102"/>
      <c r="AU197" s="102"/>
      <c r="AV197" s="102"/>
      <c r="AW197" s="102"/>
      <c r="AX197" s="102"/>
      <c r="AY197" s="102"/>
      <c r="AZ197" s="102"/>
      <c r="BA197" s="102"/>
      <c r="BB197" s="102"/>
      <c r="BC197" s="102"/>
      <c r="BD197" s="102"/>
      <c r="BE197" s="102"/>
      <c r="BF197" s="102"/>
    </row>
    <row r="198" spans="2:58" ht="12.75">
      <c r="B198" s="21"/>
      <c r="C198" s="21"/>
      <c r="D198" s="21"/>
      <c r="E198" s="21"/>
      <c r="F198" s="22"/>
      <c r="G198" s="22"/>
      <c r="H198" s="23"/>
      <c r="I198" s="24"/>
      <c r="AO198" s="102"/>
      <c r="AP198" s="102"/>
      <c r="AQ198" s="102"/>
      <c r="AR198" s="102"/>
      <c r="AS198" s="102"/>
      <c r="AT198" s="102"/>
      <c r="AU198" s="102"/>
      <c r="AV198" s="102"/>
      <c r="AW198" s="102"/>
      <c r="AX198" s="102"/>
      <c r="AY198" s="102"/>
      <c r="AZ198" s="102"/>
      <c r="BA198" s="102"/>
      <c r="BB198" s="102"/>
      <c r="BC198" s="102"/>
      <c r="BD198" s="102"/>
      <c r="BE198" s="102"/>
      <c r="BF198" s="102"/>
    </row>
    <row r="199" spans="2:58" ht="12.75">
      <c r="B199" s="21"/>
      <c r="C199" s="21"/>
      <c r="D199" s="21"/>
      <c r="E199" s="21"/>
      <c r="F199" s="22"/>
      <c r="G199" s="22"/>
      <c r="H199" s="23"/>
      <c r="I199" s="24"/>
      <c r="AO199" s="102"/>
      <c r="AP199" s="102"/>
      <c r="AQ199" s="102"/>
      <c r="AR199" s="102"/>
      <c r="AS199" s="102"/>
      <c r="AT199" s="102"/>
      <c r="AU199" s="102"/>
      <c r="AV199" s="102"/>
      <c r="AW199" s="102"/>
      <c r="AX199" s="102"/>
      <c r="AY199" s="102"/>
      <c r="AZ199" s="102"/>
      <c r="BA199" s="102"/>
      <c r="BB199" s="102"/>
      <c r="BC199" s="102"/>
      <c r="BD199" s="102"/>
      <c r="BE199" s="102"/>
      <c r="BF199" s="102"/>
    </row>
    <row r="200" spans="2:58" ht="12.75">
      <c r="B200" s="21"/>
      <c r="C200" s="21"/>
      <c r="D200" s="21"/>
      <c r="E200" s="21"/>
      <c r="F200" s="22"/>
      <c r="G200" s="22"/>
      <c r="H200" s="23"/>
      <c r="I200" s="24"/>
      <c r="AO200" s="102"/>
      <c r="AP200" s="102"/>
      <c r="AQ200" s="102"/>
      <c r="AR200" s="102"/>
      <c r="AS200" s="102"/>
      <c r="AT200" s="102"/>
      <c r="AU200" s="102"/>
      <c r="AV200" s="102"/>
      <c r="AW200" s="102"/>
      <c r="AX200" s="102"/>
      <c r="AY200" s="102"/>
      <c r="AZ200" s="102"/>
      <c r="BA200" s="102"/>
      <c r="BB200" s="102"/>
      <c r="BC200" s="102"/>
      <c r="BD200" s="102"/>
      <c r="BE200" s="102"/>
      <c r="BF200" s="102"/>
    </row>
    <row r="201" spans="2:58" ht="12.75">
      <c r="B201" s="21"/>
      <c r="C201" s="21"/>
      <c r="D201" s="21"/>
      <c r="E201" s="21"/>
      <c r="F201" s="22"/>
      <c r="G201" s="22"/>
      <c r="H201" s="23"/>
      <c r="I201" s="24"/>
      <c r="AO201" s="102"/>
      <c r="AP201" s="102"/>
      <c r="AQ201" s="102"/>
      <c r="AR201" s="102"/>
      <c r="AS201" s="102"/>
      <c r="AT201" s="102"/>
      <c r="AU201" s="102"/>
      <c r="AV201" s="102"/>
      <c r="AW201" s="102"/>
      <c r="AX201" s="102"/>
      <c r="AY201" s="102"/>
      <c r="AZ201" s="102"/>
      <c r="BA201" s="102"/>
      <c r="BB201" s="102"/>
      <c r="BC201" s="102"/>
      <c r="BD201" s="102"/>
      <c r="BE201" s="102"/>
      <c r="BF201" s="102"/>
    </row>
    <row r="202" spans="2:58" ht="12.75">
      <c r="B202" s="21"/>
      <c r="C202" s="21"/>
      <c r="D202" s="21"/>
      <c r="E202" s="21"/>
      <c r="F202" s="22"/>
      <c r="G202" s="22"/>
      <c r="H202" s="23"/>
      <c r="I202" s="24"/>
      <c r="AO202" s="102"/>
      <c r="AP202" s="102"/>
      <c r="AQ202" s="102"/>
      <c r="AR202" s="102"/>
      <c r="AS202" s="102"/>
      <c r="AT202" s="102"/>
      <c r="AU202" s="102"/>
      <c r="AV202" s="102"/>
      <c r="AW202" s="102"/>
      <c r="AX202" s="102"/>
      <c r="AY202" s="102"/>
      <c r="AZ202" s="102"/>
      <c r="BA202" s="102"/>
      <c r="BB202" s="102"/>
      <c r="BC202" s="102"/>
      <c r="BD202" s="102"/>
      <c r="BE202" s="102"/>
      <c r="BF202" s="102"/>
    </row>
    <row r="203" spans="2:58" ht="12.75">
      <c r="B203" s="21"/>
      <c r="C203" s="21"/>
      <c r="D203" s="21"/>
      <c r="E203" s="21"/>
      <c r="F203" s="22"/>
      <c r="G203" s="22"/>
      <c r="H203" s="23"/>
      <c r="I203" s="24"/>
      <c r="AO203" s="102"/>
      <c r="AP203" s="102"/>
      <c r="AQ203" s="102"/>
      <c r="AR203" s="102"/>
      <c r="AS203" s="102"/>
      <c r="AT203" s="102"/>
      <c r="AU203" s="102"/>
      <c r="AV203" s="102"/>
      <c r="AW203" s="102"/>
      <c r="AX203" s="102"/>
      <c r="AY203" s="102"/>
      <c r="AZ203" s="102"/>
      <c r="BA203" s="102"/>
      <c r="BB203" s="102"/>
      <c r="BC203" s="102"/>
      <c r="BD203" s="102"/>
      <c r="BE203" s="102"/>
      <c r="BF203" s="102"/>
    </row>
    <row r="204" spans="2:58" ht="12.75">
      <c r="B204" s="21"/>
      <c r="C204" s="21"/>
      <c r="D204" s="21"/>
      <c r="E204" s="21"/>
      <c r="F204" s="22"/>
      <c r="G204" s="22"/>
      <c r="H204" s="23"/>
      <c r="I204" s="24"/>
      <c r="AO204" s="102"/>
      <c r="AP204" s="102"/>
      <c r="AQ204" s="102"/>
      <c r="AR204" s="102"/>
      <c r="AS204" s="102"/>
      <c r="AT204" s="102"/>
      <c r="AU204" s="102"/>
      <c r="AV204" s="102"/>
      <c r="AW204" s="102"/>
      <c r="AX204" s="102"/>
      <c r="AY204" s="102"/>
      <c r="AZ204" s="102"/>
      <c r="BA204" s="102"/>
      <c r="BB204" s="102"/>
      <c r="BC204" s="102"/>
      <c r="BD204" s="102"/>
      <c r="BE204" s="102"/>
      <c r="BF204" s="102"/>
    </row>
    <row r="205" spans="2:58" ht="12.75">
      <c r="B205" s="21"/>
      <c r="C205" s="21"/>
      <c r="D205" s="21"/>
      <c r="E205" s="21"/>
      <c r="F205" s="22"/>
      <c r="G205" s="22"/>
      <c r="H205" s="23"/>
      <c r="I205" s="24"/>
      <c r="AO205" s="102"/>
      <c r="AP205" s="102"/>
      <c r="AQ205" s="102"/>
      <c r="AR205" s="102"/>
      <c r="AS205" s="102"/>
      <c r="AT205" s="102"/>
      <c r="AU205" s="102"/>
      <c r="AV205" s="102"/>
      <c r="AW205" s="102"/>
      <c r="AX205" s="102"/>
      <c r="AY205" s="102"/>
      <c r="AZ205" s="102"/>
      <c r="BA205" s="102"/>
      <c r="BB205" s="102"/>
      <c r="BC205" s="102"/>
      <c r="BD205" s="102"/>
      <c r="BE205" s="102"/>
      <c r="BF205" s="102"/>
    </row>
    <row r="206" spans="2:58" ht="12.75">
      <c r="B206" s="21"/>
      <c r="C206" s="21"/>
      <c r="D206" s="21"/>
      <c r="E206" s="21"/>
      <c r="F206" s="22"/>
      <c r="G206" s="22"/>
      <c r="H206" s="23"/>
      <c r="I206" s="24"/>
      <c r="AO206" s="102"/>
      <c r="AP206" s="102"/>
      <c r="AQ206" s="102"/>
      <c r="AR206" s="102"/>
      <c r="AS206" s="102"/>
      <c r="AT206" s="102"/>
      <c r="AU206" s="102"/>
      <c r="AV206" s="102"/>
      <c r="AW206" s="102"/>
      <c r="AX206" s="102"/>
      <c r="AY206" s="102"/>
      <c r="AZ206" s="102"/>
      <c r="BA206" s="102"/>
      <c r="BB206" s="102"/>
      <c r="BC206" s="102"/>
      <c r="BD206" s="102"/>
      <c r="BE206" s="102"/>
      <c r="BF206" s="102"/>
    </row>
    <row r="207" spans="2:58" ht="12.75">
      <c r="B207" s="21"/>
      <c r="C207" s="21"/>
      <c r="D207" s="21"/>
      <c r="E207" s="21"/>
      <c r="F207" s="22"/>
      <c r="G207" s="22"/>
      <c r="H207" s="23"/>
      <c r="I207" s="24"/>
      <c r="AO207" s="102"/>
      <c r="AP207" s="102"/>
      <c r="AQ207" s="102"/>
      <c r="AR207" s="102"/>
      <c r="AS207" s="102"/>
      <c r="AT207" s="102"/>
      <c r="AU207" s="102"/>
      <c r="AV207" s="102"/>
      <c r="AW207" s="102"/>
      <c r="AX207" s="102"/>
      <c r="AY207" s="102"/>
      <c r="AZ207" s="102"/>
      <c r="BA207" s="102"/>
      <c r="BB207" s="102"/>
      <c r="BC207" s="102"/>
      <c r="BD207" s="102"/>
      <c r="BE207" s="102"/>
      <c r="BF207" s="102"/>
    </row>
    <row r="208" spans="2:58" ht="12.75">
      <c r="B208" s="21"/>
      <c r="C208" s="21"/>
      <c r="D208" s="21"/>
      <c r="E208" s="21"/>
      <c r="F208" s="22"/>
      <c r="G208" s="22"/>
      <c r="H208" s="23"/>
      <c r="I208" s="24"/>
      <c r="AO208" s="102"/>
      <c r="AP208" s="102"/>
      <c r="AQ208" s="102"/>
      <c r="AR208" s="102"/>
      <c r="AS208" s="102"/>
      <c r="AT208" s="102"/>
      <c r="AU208" s="102"/>
      <c r="AV208" s="102"/>
      <c r="AW208" s="102"/>
      <c r="AX208" s="102"/>
      <c r="AY208" s="102"/>
      <c r="AZ208" s="102"/>
      <c r="BA208" s="102"/>
      <c r="BB208" s="102"/>
      <c r="BC208" s="102"/>
      <c r="BD208" s="102"/>
      <c r="BE208" s="102"/>
      <c r="BF208" s="102"/>
    </row>
    <row r="209" spans="2:58" ht="12.75">
      <c r="B209" s="21"/>
      <c r="C209" s="21"/>
      <c r="D209" s="21"/>
      <c r="E209" s="21"/>
      <c r="F209" s="22"/>
      <c r="G209" s="22"/>
      <c r="H209" s="23"/>
      <c r="I209" s="24"/>
      <c r="AO209" s="102"/>
      <c r="AP209" s="102"/>
      <c r="AQ209" s="102"/>
      <c r="AR209" s="102"/>
      <c r="AS209" s="102"/>
      <c r="AT209" s="102"/>
      <c r="AU209" s="102"/>
      <c r="AV209" s="102"/>
      <c r="AW209" s="102"/>
      <c r="AX209" s="102"/>
      <c r="AY209" s="102"/>
      <c r="AZ209" s="102"/>
      <c r="BA209" s="102"/>
      <c r="BB209" s="102"/>
      <c r="BC209" s="102"/>
      <c r="BD209" s="102"/>
      <c r="BE209" s="102"/>
      <c r="BF209" s="102"/>
    </row>
    <row r="210" spans="2:58" ht="12.75">
      <c r="B210" s="21"/>
      <c r="C210" s="21"/>
      <c r="D210" s="21"/>
      <c r="E210" s="21"/>
      <c r="F210" s="22"/>
      <c r="G210" s="22"/>
      <c r="H210" s="23"/>
      <c r="I210" s="24"/>
      <c r="AO210" s="102"/>
      <c r="AP210" s="102"/>
      <c r="AQ210" s="102"/>
      <c r="AR210" s="102"/>
      <c r="AS210" s="102"/>
      <c r="AT210" s="102"/>
      <c r="AU210" s="102"/>
      <c r="AV210" s="102"/>
      <c r="AW210" s="102"/>
      <c r="AX210" s="102"/>
      <c r="AY210" s="102"/>
      <c r="AZ210" s="102"/>
      <c r="BA210" s="102"/>
      <c r="BB210" s="102"/>
      <c r="BC210" s="102"/>
      <c r="BD210" s="102"/>
      <c r="BE210" s="102"/>
      <c r="BF210" s="102"/>
    </row>
    <row r="211" spans="2:58" ht="12.75">
      <c r="B211" s="21"/>
      <c r="C211" s="21"/>
      <c r="D211" s="21"/>
      <c r="E211" s="21"/>
      <c r="F211" s="22"/>
      <c r="G211" s="22"/>
      <c r="H211" s="23"/>
      <c r="I211" s="24"/>
      <c r="AO211" s="102"/>
      <c r="AP211" s="102"/>
      <c r="AQ211" s="102"/>
      <c r="AR211" s="102"/>
      <c r="AS211" s="102"/>
      <c r="AT211" s="102"/>
      <c r="AU211" s="102"/>
      <c r="AV211" s="102"/>
      <c r="AW211" s="102"/>
      <c r="AX211" s="102"/>
      <c r="AY211" s="102"/>
      <c r="AZ211" s="102"/>
      <c r="BA211" s="102"/>
      <c r="BB211" s="102"/>
      <c r="BC211" s="102"/>
      <c r="BD211" s="102"/>
      <c r="BE211" s="102"/>
      <c r="BF211" s="102"/>
    </row>
    <row r="212" spans="2:58" ht="12.75">
      <c r="B212" s="21"/>
      <c r="C212" s="21"/>
      <c r="D212" s="21"/>
      <c r="E212" s="21"/>
      <c r="F212" s="22"/>
      <c r="G212" s="22"/>
      <c r="H212" s="23"/>
      <c r="I212" s="24"/>
      <c r="AO212" s="102"/>
      <c r="AP212" s="102"/>
      <c r="AQ212" s="102"/>
      <c r="AR212" s="102"/>
      <c r="AS212" s="102"/>
      <c r="AT212" s="102"/>
      <c r="AU212" s="102"/>
      <c r="AV212" s="102"/>
      <c r="AW212" s="102"/>
      <c r="AX212" s="102"/>
      <c r="AY212" s="102"/>
      <c r="AZ212" s="102"/>
      <c r="BA212" s="102"/>
      <c r="BB212" s="102"/>
      <c r="BC212" s="102"/>
      <c r="BD212" s="102"/>
      <c r="BE212" s="102"/>
      <c r="BF212" s="102"/>
    </row>
    <row r="213" spans="2:58" ht="12.75">
      <c r="B213" s="21"/>
      <c r="C213" s="21"/>
      <c r="D213" s="21"/>
      <c r="E213" s="21"/>
      <c r="F213" s="22"/>
      <c r="G213" s="22"/>
      <c r="H213" s="23"/>
      <c r="I213" s="24"/>
      <c r="AO213" s="102"/>
      <c r="AP213" s="102"/>
      <c r="AQ213" s="102"/>
      <c r="AR213" s="102"/>
      <c r="AS213" s="102"/>
      <c r="AT213" s="102"/>
      <c r="AU213" s="102"/>
      <c r="AV213" s="102"/>
      <c r="AW213" s="102"/>
      <c r="AX213" s="102"/>
      <c r="AY213" s="102"/>
      <c r="AZ213" s="102"/>
      <c r="BA213" s="102"/>
      <c r="BB213" s="102"/>
      <c r="BC213" s="102"/>
      <c r="BD213" s="102"/>
      <c r="BE213" s="102"/>
      <c r="BF213" s="102"/>
    </row>
    <row r="214" spans="2:58" ht="12.75">
      <c r="B214" s="21"/>
      <c r="C214" s="21"/>
      <c r="D214" s="21"/>
      <c r="E214" s="21"/>
      <c r="F214" s="22"/>
      <c r="G214" s="22"/>
      <c r="H214" s="23"/>
      <c r="I214" s="24"/>
      <c r="AO214" s="102"/>
      <c r="AP214" s="102"/>
      <c r="AQ214" s="102"/>
      <c r="AR214" s="102"/>
      <c r="AS214" s="102"/>
      <c r="AT214" s="102"/>
      <c r="AU214" s="102"/>
      <c r="AV214" s="102"/>
      <c r="AW214" s="102"/>
      <c r="AX214" s="102"/>
      <c r="AY214" s="102"/>
      <c r="AZ214" s="102"/>
      <c r="BA214" s="102"/>
      <c r="BB214" s="102"/>
      <c r="BC214" s="102"/>
      <c r="BD214" s="102"/>
      <c r="BE214" s="102"/>
      <c r="BF214" s="102"/>
    </row>
    <row r="215" spans="2:58" ht="12.75">
      <c r="B215" s="21"/>
      <c r="C215" s="21"/>
      <c r="D215" s="21"/>
      <c r="E215" s="21"/>
      <c r="F215" s="22"/>
      <c r="G215" s="22"/>
      <c r="H215" s="23"/>
      <c r="I215" s="24"/>
      <c r="AO215" s="102"/>
      <c r="AP215" s="102"/>
      <c r="AQ215" s="102"/>
      <c r="AR215" s="102"/>
      <c r="AS215" s="102"/>
      <c r="AT215" s="102"/>
      <c r="AU215" s="102"/>
      <c r="AV215" s="102"/>
      <c r="AW215" s="102"/>
      <c r="AX215" s="102"/>
      <c r="AY215" s="102"/>
      <c r="AZ215" s="102"/>
      <c r="BA215" s="102"/>
      <c r="BB215" s="102"/>
      <c r="BC215" s="102"/>
      <c r="BD215" s="102"/>
      <c r="BE215" s="102"/>
      <c r="BF215" s="102"/>
    </row>
    <row r="216" spans="2:58" ht="12.75">
      <c r="B216" s="21"/>
      <c r="C216" s="21"/>
      <c r="D216" s="21"/>
      <c r="E216" s="21"/>
      <c r="F216" s="22"/>
      <c r="G216" s="22"/>
      <c r="H216" s="23"/>
      <c r="I216" s="24"/>
      <c r="AO216" s="102"/>
      <c r="AP216" s="102"/>
      <c r="AQ216" s="102"/>
      <c r="AR216" s="102"/>
      <c r="AS216" s="102"/>
      <c r="AT216" s="102"/>
      <c r="AU216" s="102"/>
      <c r="AV216" s="102"/>
      <c r="AW216" s="102"/>
      <c r="AX216" s="102"/>
      <c r="AY216" s="102"/>
      <c r="AZ216" s="102"/>
      <c r="BA216" s="102"/>
      <c r="BB216" s="102"/>
      <c r="BC216" s="102"/>
      <c r="BD216" s="102"/>
      <c r="BE216" s="102"/>
      <c r="BF216" s="102"/>
    </row>
    <row r="217" spans="2:58" ht="12.75">
      <c r="B217" s="21"/>
      <c r="C217" s="21"/>
      <c r="D217" s="21"/>
      <c r="E217" s="21"/>
      <c r="F217" s="22"/>
      <c r="G217" s="22"/>
      <c r="H217" s="23"/>
      <c r="I217" s="24"/>
      <c r="AO217" s="102"/>
      <c r="AP217" s="102"/>
      <c r="AQ217" s="102"/>
      <c r="AR217" s="102"/>
      <c r="AS217" s="102"/>
      <c r="AT217" s="102"/>
      <c r="AU217" s="102"/>
      <c r="AV217" s="102"/>
      <c r="AW217" s="102"/>
      <c r="AX217" s="102"/>
      <c r="AY217" s="102"/>
      <c r="AZ217" s="102"/>
      <c r="BA217" s="102"/>
      <c r="BB217" s="102"/>
      <c r="BC217" s="102"/>
      <c r="BD217" s="102"/>
      <c r="BE217" s="102"/>
      <c r="BF217" s="102"/>
    </row>
    <row r="218" spans="2:58" ht="12.75">
      <c r="B218" s="21"/>
      <c r="C218" s="21"/>
      <c r="D218" s="21"/>
      <c r="E218" s="21"/>
      <c r="F218" s="22"/>
      <c r="G218" s="22"/>
      <c r="H218" s="23"/>
      <c r="I218" s="24"/>
      <c r="AO218" s="102"/>
      <c r="AP218" s="102"/>
      <c r="AQ218" s="102"/>
      <c r="AR218" s="102"/>
      <c r="AS218" s="102"/>
      <c r="AT218" s="102"/>
      <c r="AU218" s="102"/>
      <c r="AV218" s="102"/>
      <c r="AW218" s="102"/>
      <c r="AX218" s="102"/>
      <c r="AY218" s="102"/>
      <c r="AZ218" s="102"/>
      <c r="BA218" s="102"/>
      <c r="BB218" s="102"/>
      <c r="BC218" s="102"/>
      <c r="BD218" s="102"/>
      <c r="BE218" s="102"/>
      <c r="BF218" s="102"/>
    </row>
    <row r="219" spans="2:58" ht="12.75">
      <c r="B219" s="21"/>
      <c r="C219" s="21"/>
      <c r="D219" s="21"/>
      <c r="E219" s="21"/>
      <c r="F219" s="22"/>
      <c r="G219" s="22"/>
      <c r="H219" s="23"/>
      <c r="I219" s="24"/>
      <c r="AO219" s="102"/>
      <c r="AP219" s="102"/>
      <c r="AQ219" s="102"/>
      <c r="AR219" s="102"/>
      <c r="AS219" s="102"/>
      <c r="AT219" s="102"/>
      <c r="AU219" s="102"/>
      <c r="AV219" s="102"/>
      <c r="AW219" s="102"/>
      <c r="AX219" s="102"/>
      <c r="AY219" s="102"/>
      <c r="AZ219" s="102"/>
      <c r="BA219" s="102"/>
      <c r="BB219" s="102"/>
      <c r="BC219" s="102"/>
      <c r="BD219" s="102"/>
      <c r="BE219" s="102"/>
      <c r="BF219" s="102"/>
    </row>
    <row r="220" spans="2:58" ht="12.75">
      <c r="B220" s="21"/>
      <c r="C220" s="21"/>
      <c r="D220" s="21"/>
      <c r="E220" s="21"/>
      <c r="F220" s="22"/>
      <c r="G220" s="22"/>
      <c r="H220" s="23"/>
      <c r="I220" s="24"/>
      <c r="AO220" s="102"/>
      <c r="AP220" s="102"/>
      <c r="AQ220" s="102"/>
      <c r="AR220" s="102"/>
      <c r="AS220" s="102"/>
      <c r="AT220" s="102"/>
      <c r="AU220" s="102"/>
      <c r="AV220" s="102"/>
      <c r="AW220" s="102"/>
      <c r="AX220" s="102"/>
      <c r="AY220" s="102"/>
      <c r="AZ220" s="102"/>
      <c r="BA220" s="102"/>
      <c r="BB220" s="102"/>
      <c r="BC220" s="102"/>
      <c r="BD220" s="102"/>
      <c r="BE220" s="102"/>
      <c r="BF220" s="102"/>
    </row>
    <row r="221" spans="2:58" ht="12.75">
      <c r="B221" s="21"/>
      <c r="C221" s="21"/>
      <c r="D221" s="21"/>
      <c r="E221" s="21"/>
      <c r="F221" s="22"/>
      <c r="G221" s="22"/>
      <c r="H221" s="23"/>
      <c r="I221" s="24"/>
      <c r="AO221" s="102"/>
      <c r="AP221" s="102"/>
      <c r="AQ221" s="102"/>
      <c r="AR221" s="102"/>
      <c r="AS221" s="102"/>
      <c r="AT221" s="102"/>
      <c r="AU221" s="102"/>
      <c r="AV221" s="102"/>
      <c r="AW221" s="102"/>
      <c r="AX221" s="102"/>
      <c r="AY221" s="102"/>
      <c r="AZ221" s="102"/>
      <c r="BA221" s="102"/>
      <c r="BB221" s="102"/>
      <c r="BC221" s="102"/>
      <c r="BD221" s="102"/>
      <c r="BE221" s="102"/>
      <c r="BF221" s="102"/>
    </row>
    <row r="222" spans="2:58" ht="12.75">
      <c r="B222" s="21"/>
      <c r="C222" s="21"/>
      <c r="D222" s="21"/>
      <c r="E222" s="21"/>
      <c r="F222" s="22"/>
      <c r="G222" s="22"/>
      <c r="H222" s="23"/>
      <c r="I222" s="24"/>
      <c r="AO222" s="102"/>
      <c r="AP222" s="102"/>
      <c r="AQ222" s="102"/>
      <c r="AR222" s="102"/>
      <c r="AS222" s="102"/>
      <c r="AT222" s="102"/>
      <c r="AU222" s="102"/>
      <c r="AV222" s="102"/>
      <c r="AW222" s="102"/>
      <c r="AX222" s="102"/>
      <c r="AY222" s="102"/>
      <c r="AZ222" s="102"/>
      <c r="BA222" s="102"/>
      <c r="BB222" s="102"/>
      <c r="BC222" s="102"/>
      <c r="BD222" s="102"/>
      <c r="BE222" s="102"/>
      <c r="BF222" s="102"/>
    </row>
    <row r="223" spans="2:58" ht="12.75">
      <c r="B223" s="21"/>
      <c r="C223" s="21"/>
      <c r="D223" s="21"/>
      <c r="E223" s="21"/>
      <c r="F223" s="22"/>
      <c r="G223" s="22"/>
      <c r="H223" s="23"/>
      <c r="I223" s="24"/>
      <c r="AO223" s="102"/>
      <c r="AP223" s="102"/>
      <c r="AQ223" s="102"/>
      <c r="AR223" s="102"/>
      <c r="AS223" s="102"/>
      <c r="AT223" s="102"/>
      <c r="AU223" s="102"/>
      <c r="AV223" s="102"/>
      <c r="AW223" s="102"/>
      <c r="AX223" s="102"/>
      <c r="AY223" s="102"/>
      <c r="AZ223" s="102"/>
      <c r="BA223" s="102"/>
      <c r="BB223" s="102"/>
      <c r="BC223" s="102"/>
      <c r="BD223" s="102"/>
      <c r="BE223" s="102"/>
      <c r="BF223" s="102"/>
    </row>
    <row r="224" spans="2:58" ht="12.75">
      <c r="B224" s="21"/>
      <c r="C224" s="21"/>
      <c r="D224" s="21"/>
      <c r="E224" s="21"/>
      <c r="F224" s="22"/>
      <c r="G224" s="22"/>
      <c r="H224" s="23"/>
      <c r="I224" s="24"/>
      <c r="AO224" s="102"/>
      <c r="AP224" s="102"/>
      <c r="AQ224" s="102"/>
      <c r="AR224" s="102"/>
      <c r="AS224" s="102"/>
      <c r="AT224" s="102"/>
      <c r="AU224" s="102"/>
      <c r="AV224" s="102"/>
      <c r="AW224" s="102"/>
      <c r="AX224" s="102"/>
      <c r="AY224" s="102"/>
      <c r="AZ224" s="102"/>
      <c r="BA224" s="102"/>
      <c r="BB224" s="102"/>
      <c r="BC224" s="102"/>
      <c r="BD224" s="102"/>
      <c r="BE224" s="102"/>
      <c r="BF224" s="102"/>
    </row>
    <row r="225" spans="2:58" ht="12.75">
      <c r="B225" s="21"/>
      <c r="C225" s="21"/>
      <c r="D225" s="21"/>
      <c r="E225" s="21"/>
      <c r="F225" s="22"/>
      <c r="G225" s="22"/>
      <c r="H225" s="23"/>
      <c r="I225" s="24"/>
      <c r="AO225" s="102"/>
      <c r="AP225" s="102"/>
      <c r="AQ225" s="102"/>
      <c r="AR225" s="102"/>
      <c r="AS225" s="102"/>
      <c r="AT225" s="102"/>
      <c r="AU225" s="102"/>
      <c r="AV225" s="102"/>
      <c r="AW225" s="102"/>
      <c r="AX225" s="102"/>
      <c r="AY225" s="102"/>
      <c r="AZ225" s="102"/>
      <c r="BA225" s="102"/>
      <c r="BB225" s="102"/>
      <c r="BC225" s="102"/>
      <c r="BD225" s="102"/>
      <c r="BE225" s="102"/>
      <c r="BF225" s="102"/>
    </row>
    <row r="226" spans="2:58" ht="12.75">
      <c r="B226" s="21"/>
      <c r="C226" s="21"/>
      <c r="D226" s="21"/>
      <c r="E226" s="21"/>
      <c r="F226" s="22"/>
      <c r="G226" s="22"/>
      <c r="H226" s="23"/>
      <c r="I226" s="24"/>
      <c r="AO226" s="102"/>
      <c r="AP226" s="102"/>
      <c r="AQ226" s="102"/>
      <c r="AR226" s="102"/>
      <c r="AS226" s="102"/>
      <c r="AT226" s="102"/>
      <c r="AU226" s="102"/>
      <c r="AV226" s="102"/>
      <c r="AW226" s="102"/>
      <c r="AX226" s="102"/>
      <c r="AY226" s="102"/>
      <c r="AZ226" s="102"/>
      <c r="BA226" s="102"/>
      <c r="BB226" s="102"/>
      <c r="BC226" s="102"/>
      <c r="BD226" s="102"/>
      <c r="BE226" s="102"/>
      <c r="BF226" s="102"/>
    </row>
    <row r="227" spans="2:58" ht="12.75">
      <c r="B227" s="21"/>
      <c r="C227" s="21"/>
      <c r="D227" s="21"/>
      <c r="E227" s="21"/>
      <c r="F227" s="22"/>
      <c r="G227" s="22"/>
      <c r="H227" s="23"/>
      <c r="I227" s="24"/>
      <c r="AO227" s="102"/>
      <c r="AP227" s="102"/>
      <c r="AQ227" s="102"/>
      <c r="AR227" s="102"/>
      <c r="AS227" s="102"/>
      <c r="AT227" s="102"/>
      <c r="AU227" s="102"/>
      <c r="AV227" s="102"/>
      <c r="AW227" s="102"/>
      <c r="AX227" s="102"/>
      <c r="AY227" s="102"/>
      <c r="AZ227" s="102"/>
      <c r="BA227" s="102"/>
      <c r="BB227" s="102"/>
      <c r="BC227" s="102"/>
      <c r="BD227" s="102"/>
      <c r="BE227" s="102"/>
      <c r="BF227" s="102"/>
    </row>
    <row r="228" spans="2:58" ht="12.75">
      <c r="B228" s="21"/>
      <c r="C228" s="21"/>
      <c r="D228" s="21"/>
      <c r="E228" s="21"/>
      <c r="F228" s="22"/>
      <c r="G228" s="22"/>
      <c r="H228" s="23"/>
      <c r="I228" s="24"/>
      <c r="AO228" s="102"/>
      <c r="AP228" s="102"/>
      <c r="AQ228" s="102"/>
      <c r="AR228" s="102"/>
      <c r="AS228" s="102"/>
      <c r="AT228" s="102"/>
      <c r="AU228" s="102"/>
      <c r="AV228" s="102"/>
      <c r="AW228" s="102"/>
      <c r="AX228" s="102"/>
      <c r="AY228" s="102"/>
      <c r="AZ228" s="102"/>
      <c r="BA228" s="102"/>
      <c r="BB228" s="102"/>
      <c r="BC228" s="102"/>
      <c r="BD228" s="102"/>
      <c r="BE228" s="102"/>
      <c r="BF228" s="102"/>
    </row>
    <row r="229" spans="2:58" ht="12.75">
      <c r="B229" s="21"/>
      <c r="C229" s="21"/>
      <c r="D229" s="21"/>
      <c r="E229" s="21"/>
      <c r="F229" s="22"/>
      <c r="G229" s="22"/>
      <c r="H229" s="23"/>
      <c r="I229" s="24"/>
      <c r="AO229" s="102"/>
      <c r="AP229" s="102"/>
      <c r="AQ229" s="102"/>
      <c r="AR229" s="102"/>
      <c r="AS229" s="102"/>
      <c r="AT229" s="102"/>
      <c r="AU229" s="102"/>
      <c r="AV229" s="102"/>
      <c r="AW229" s="102"/>
      <c r="AX229" s="102"/>
      <c r="AY229" s="102"/>
      <c r="AZ229" s="102"/>
      <c r="BA229" s="102"/>
      <c r="BB229" s="102"/>
      <c r="BC229" s="102"/>
      <c r="BD229" s="102"/>
      <c r="BE229" s="102"/>
      <c r="BF229" s="102"/>
    </row>
    <row r="230" spans="2:58" ht="12.75">
      <c r="B230" s="21"/>
      <c r="C230" s="21"/>
      <c r="D230" s="21"/>
      <c r="E230" s="21"/>
      <c r="F230" s="22"/>
      <c r="G230" s="22"/>
      <c r="H230" s="23"/>
      <c r="I230" s="24"/>
      <c r="AO230" s="102"/>
      <c r="AP230" s="102"/>
      <c r="AQ230" s="102"/>
      <c r="AR230" s="102"/>
      <c r="AS230" s="102"/>
      <c r="AT230" s="102"/>
      <c r="AU230" s="102"/>
      <c r="AV230" s="102"/>
      <c r="AW230" s="102"/>
      <c r="AX230" s="102"/>
      <c r="AY230" s="102"/>
      <c r="AZ230" s="102"/>
      <c r="BA230" s="102"/>
      <c r="BB230" s="102"/>
      <c r="BC230" s="102"/>
      <c r="BD230" s="102"/>
      <c r="BE230" s="102"/>
      <c r="BF230" s="102"/>
    </row>
    <row r="231" spans="2:58" ht="12.75">
      <c r="B231" s="21"/>
      <c r="C231" s="21"/>
      <c r="D231" s="21"/>
      <c r="E231" s="21"/>
      <c r="F231" s="22"/>
      <c r="G231" s="22"/>
      <c r="H231" s="23"/>
      <c r="I231" s="24"/>
      <c r="AO231" s="102"/>
      <c r="AP231" s="102"/>
      <c r="AQ231" s="102"/>
      <c r="AR231" s="102"/>
      <c r="AS231" s="102"/>
      <c r="AT231" s="102"/>
      <c r="AU231" s="102"/>
      <c r="AV231" s="102"/>
      <c r="AW231" s="102"/>
      <c r="AX231" s="102"/>
      <c r="AY231" s="102"/>
      <c r="AZ231" s="102"/>
      <c r="BA231" s="102"/>
      <c r="BB231" s="102"/>
      <c r="BC231" s="102"/>
      <c r="BD231" s="102"/>
      <c r="BE231" s="102"/>
      <c r="BF231" s="102"/>
    </row>
    <row r="232" spans="2:58" ht="12.75">
      <c r="B232" s="21"/>
      <c r="C232" s="21"/>
      <c r="D232" s="21"/>
      <c r="E232" s="21"/>
      <c r="F232" s="22"/>
      <c r="G232" s="22"/>
      <c r="H232" s="23"/>
      <c r="I232" s="24"/>
      <c r="AO232" s="102"/>
      <c r="AP232" s="102"/>
      <c r="AQ232" s="102"/>
      <c r="AR232" s="102"/>
      <c r="AS232" s="102"/>
      <c r="AT232" s="102"/>
      <c r="AU232" s="102"/>
      <c r="AV232" s="102"/>
      <c r="AW232" s="102"/>
      <c r="AX232" s="102"/>
      <c r="AY232" s="102"/>
      <c r="AZ232" s="102"/>
      <c r="BA232" s="102"/>
      <c r="BB232" s="102"/>
      <c r="BC232" s="102"/>
      <c r="BD232" s="102"/>
      <c r="BE232" s="102"/>
      <c r="BF232" s="102"/>
    </row>
    <row r="233" spans="2:58" ht="12.75">
      <c r="B233" s="21"/>
      <c r="C233" s="21"/>
      <c r="D233" s="21"/>
      <c r="E233" s="21"/>
      <c r="F233" s="22"/>
      <c r="G233" s="22"/>
      <c r="H233" s="23"/>
      <c r="I233" s="24"/>
      <c r="AO233" s="102"/>
      <c r="AP233" s="102"/>
      <c r="AQ233" s="102"/>
      <c r="AR233" s="102"/>
      <c r="AS233" s="102"/>
      <c r="AT233" s="102"/>
      <c r="AU233" s="102"/>
      <c r="AV233" s="102"/>
      <c r="AW233" s="102"/>
      <c r="AX233" s="102"/>
      <c r="AY233" s="102"/>
      <c r="AZ233" s="102"/>
      <c r="BA233" s="102"/>
      <c r="BB233" s="102"/>
      <c r="BC233" s="102"/>
      <c r="BD233" s="102"/>
      <c r="BE233" s="102"/>
      <c r="BF233" s="102"/>
    </row>
    <row r="234" spans="2:58" ht="12.75">
      <c r="B234" s="21"/>
      <c r="C234" s="21"/>
      <c r="D234" s="21"/>
      <c r="E234" s="21"/>
      <c r="F234" s="22"/>
      <c r="G234" s="22"/>
      <c r="H234" s="23"/>
      <c r="I234" s="24"/>
      <c r="AO234" s="102"/>
      <c r="AP234" s="102"/>
      <c r="AQ234" s="102"/>
      <c r="AR234" s="102"/>
      <c r="AS234" s="102"/>
      <c r="AT234" s="102"/>
      <c r="AU234" s="102"/>
      <c r="AV234" s="102"/>
      <c r="AW234" s="102"/>
      <c r="AX234" s="102"/>
      <c r="AY234" s="102"/>
      <c r="AZ234" s="102"/>
      <c r="BA234" s="102"/>
      <c r="BB234" s="102"/>
      <c r="BC234" s="102"/>
      <c r="BD234" s="102"/>
      <c r="BE234" s="102"/>
      <c r="BF234" s="102"/>
    </row>
    <row r="235" spans="2:58" ht="12.75">
      <c r="B235" s="21"/>
      <c r="C235" s="21"/>
      <c r="D235" s="21"/>
      <c r="E235" s="21"/>
      <c r="F235" s="22"/>
      <c r="G235" s="22"/>
      <c r="H235" s="23"/>
      <c r="I235" s="24"/>
      <c r="AO235" s="102"/>
      <c r="AP235" s="102"/>
      <c r="AQ235" s="102"/>
      <c r="AR235" s="102"/>
      <c r="AS235" s="102"/>
      <c r="AT235" s="102"/>
      <c r="AU235" s="102"/>
      <c r="AV235" s="102"/>
      <c r="AW235" s="102"/>
      <c r="AX235" s="102"/>
      <c r="AY235" s="102"/>
      <c r="AZ235" s="102"/>
      <c r="BA235" s="102"/>
      <c r="BB235" s="102"/>
      <c r="BC235" s="102"/>
      <c r="BD235" s="102"/>
      <c r="BE235" s="102"/>
      <c r="BF235" s="102"/>
    </row>
    <row r="236" spans="2:58" ht="12.75">
      <c r="B236" s="21"/>
      <c r="C236" s="21"/>
      <c r="D236" s="21"/>
      <c r="E236" s="21"/>
      <c r="F236" s="22"/>
      <c r="G236" s="22"/>
      <c r="H236" s="23"/>
      <c r="I236" s="24"/>
      <c r="AO236" s="102"/>
      <c r="AP236" s="102"/>
      <c r="AQ236" s="102"/>
      <c r="AR236" s="102"/>
      <c r="AS236" s="102"/>
      <c r="AT236" s="102"/>
      <c r="AU236" s="102"/>
      <c r="AV236" s="102"/>
      <c r="AW236" s="102"/>
      <c r="AX236" s="102"/>
      <c r="AY236" s="102"/>
      <c r="AZ236" s="102"/>
      <c r="BA236" s="102"/>
      <c r="BB236" s="102"/>
      <c r="BC236" s="102"/>
      <c r="BD236" s="102"/>
      <c r="BE236" s="102"/>
      <c r="BF236" s="102"/>
    </row>
    <row r="237" spans="2:58" ht="12.75">
      <c r="B237" s="21"/>
      <c r="C237" s="21"/>
      <c r="D237" s="21"/>
      <c r="E237" s="21"/>
      <c r="F237" s="22"/>
      <c r="G237" s="22"/>
      <c r="H237" s="23"/>
      <c r="I237" s="24"/>
      <c r="AO237" s="102"/>
      <c r="AP237" s="102"/>
      <c r="AQ237" s="102"/>
      <c r="AR237" s="102"/>
      <c r="AS237" s="102"/>
      <c r="AT237" s="102"/>
      <c r="AU237" s="102"/>
      <c r="AV237" s="102"/>
      <c r="AW237" s="102"/>
      <c r="AX237" s="102"/>
      <c r="AY237" s="102"/>
      <c r="AZ237" s="102"/>
      <c r="BA237" s="102"/>
      <c r="BB237" s="102"/>
      <c r="BC237" s="102"/>
      <c r="BD237" s="102"/>
      <c r="BE237" s="102"/>
      <c r="BF237" s="102"/>
    </row>
    <row r="238" spans="2:58" ht="12.75">
      <c r="B238" s="21"/>
      <c r="C238" s="21"/>
      <c r="D238" s="21"/>
      <c r="E238" s="21"/>
      <c r="F238" s="22"/>
      <c r="G238" s="22"/>
      <c r="H238" s="23"/>
      <c r="I238" s="24"/>
      <c r="AO238" s="102"/>
      <c r="AP238" s="102"/>
      <c r="AQ238" s="102"/>
      <c r="AR238" s="102"/>
      <c r="AS238" s="102"/>
      <c r="AT238" s="102"/>
      <c r="AU238" s="102"/>
      <c r="AV238" s="102"/>
      <c r="AW238" s="102"/>
      <c r="AX238" s="102"/>
      <c r="AY238" s="102"/>
      <c r="AZ238" s="102"/>
      <c r="BA238" s="102"/>
      <c r="BB238" s="102"/>
      <c r="BC238" s="102"/>
      <c r="BD238" s="102"/>
      <c r="BE238" s="102"/>
      <c r="BF238" s="102"/>
    </row>
    <row r="239" spans="2:58" ht="12.75">
      <c r="B239" s="21"/>
      <c r="C239" s="21"/>
      <c r="D239" s="21"/>
      <c r="E239" s="21"/>
      <c r="F239" s="22"/>
      <c r="G239" s="22"/>
      <c r="H239" s="23"/>
      <c r="I239" s="24"/>
      <c r="AO239" s="102"/>
      <c r="AP239" s="102"/>
      <c r="AQ239" s="102"/>
      <c r="AR239" s="102"/>
      <c r="AS239" s="102"/>
      <c r="AT239" s="102"/>
      <c r="AU239" s="102"/>
      <c r="AV239" s="102"/>
      <c r="AW239" s="102"/>
      <c r="AX239" s="102"/>
      <c r="AY239" s="102"/>
      <c r="AZ239" s="102"/>
      <c r="BA239" s="102"/>
      <c r="BB239" s="102"/>
      <c r="BC239" s="102"/>
      <c r="BD239" s="102"/>
      <c r="BE239" s="102"/>
      <c r="BF239" s="102"/>
    </row>
    <row r="240" spans="2:58" ht="12.75">
      <c r="B240" s="21"/>
      <c r="C240" s="21"/>
      <c r="D240" s="21"/>
      <c r="E240" s="21"/>
      <c r="F240" s="22"/>
      <c r="G240" s="22"/>
      <c r="H240" s="23"/>
      <c r="I240" s="24"/>
      <c r="AO240" s="102"/>
      <c r="AP240" s="102"/>
      <c r="AQ240" s="102"/>
      <c r="AR240" s="102"/>
      <c r="AS240" s="102"/>
      <c r="AT240" s="102"/>
      <c r="AU240" s="102"/>
      <c r="AV240" s="102"/>
      <c r="AW240" s="102"/>
      <c r="AX240" s="102"/>
      <c r="AY240" s="102"/>
      <c r="AZ240" s="102"/>
      <c r="BA240" s="102"/>
      <c r="BB240" s="102"/>
      <c r="BC240" s="102"/>
      <c r="BD240" s="102"/>
      <c r="BE240" s="102"/>
      <c r="BF240" s="102"/>
    </row>
    <row r="241" spans="2:58" ht="12.75">
      <c r="B241" s="21"/>
      <c r="C241" s="21"/>
      <c r="D241" s="21"/>
      <c r="E241" s="21"/>
      <c r="F241" s="22"/>
      <c r="G241" s="22"/>
      <c r="H241" s="23"/>
      <c r="I241" s="24"/>
      <c r="AO241" s="102"/>
      <c r="AP241" s="102"/>
      <c r="AQ241" s="102"/>
      <c r="AR241" s="102"/>
      <c r="AS241" s="102"/>
      <c r="AT241" s="102"/>
      <c r="AU241" s="102"/>
      <c r="AV241" s="102"/>
      <c r="AW241" s="102"/>
      <c r="AX241" s="102"/>
      <c r="AY241" s="102"/>
      <c r="AZ241" s="102"/>
      <c r="BA241" s="102"/>
      <c r="BB241" s="102"/>
      <c r="BC241" s="102"/>
      <c r="BD241" s="102"/>
      <c r="BE241" s="102"/>
      <c r="BF241" s="102"/>
    </row>
    <row r="242" spans="2:58" ht="12.75">
      <c r="B242" s="21"/>
      <c r="C242" s="21"/>
      <c r="D242" s="21"/>
      <c r="E242" s="21"/>
      <c r="F242" s="22"/>
      <c r="G242" s="22"/>
      <c r="H242" s="23"/>
      <c r="I242" s="24"/>
      <c r="AO242" s="102"/>
      <c r="AP242" s="102"/>
      <c r="AQ242" s="102"/>
      <c r="AR242" s="102"/>
      <c r="AS242" s="102"/>
      <c r="AT242" s="102"/>
      <c r="AU242" s="102"/>
      <c r="AV242" s="102"/>
      <c r="AW242" s="102"/>
      <c r="AX242" s="102"/>
      <c r="AY242" s="102"/>
      <c r="AZ242" s="102"/>
      <c r="BA242" s="102"/>
      <c r="BB242" s="102"/>
      <c r="BC242" s="102"/>
      <c r="BD242" s="102"/>
      <c r="BE242" s="102"/>
      <c r="BF242" s="102"/>
    </row>
    <row r="243" spans="2:58" ht="12.75">
      <c r="B243" s="21"/>
      <c r="C243" s="21"/>
      <c r="D243" s="21"/>
      <c r="E243" s="21"/>
      <c r="F243" s="22"/>
      <c r="G243" s="22"/>
      <c r="H243" s="23"/>
      <c r="I243" s="24"/>
      <c r="AO243" s="102"/>
      <c r="AP243" s="102"/>
      <c r="AQ243" s="102"/>
      <c r="AR243" s="102"/>
      <c r="AS243" s="102"/>
      <c r="AT243" s="102"/>
      <c r="AU243" s="102"/>
      <c r="AV243" s="102"/>
      <c r="AW243" s="102"/>
      <c r="AX243" s="102"/>
      <c r="AY243" s="102"/>
      <c r="AZ243" s="102"/>
      <c r="BA243" s="102"/>
      <c r="BB243" s="102"/>
      <c r="BC243" s="102"/>
      <c r="BD243" s="102"/>
      <c r="BE243" s="102"/>
      <c r="BF243" s="102"/>
    </row>
    <row r="244" spans="2:58" ht="12.75">
      <c r="B244" s="21"/>
      <c r="C244" s="21"/>
      <c r="D244" s="21"/>
      <c r="E244" s="21"/>
      <c r="F244" s="22"/>
      <c r="G244" s="22"/>
      <c r="H244" s="23"/>
      <c r="I244" s="24"/>
      <c r="AO244" s="102"/>
      <c r="AP244" s="102"/>
      <c r="AQ244" s="102"/>
      <c r="AR244" s="102"/>
      <c r="AS244" s="102"/>
      <c r="AT244" s="102"/>
      <c r="AU244" s="102"/>
      <c r="AV244" s="102"/>
      <c r="AW244" s="102"/>
      <c r="AX244" s="102"/>
      <c r="AY244" s="102"/>
      <c r="AZ244" s="102"/>
      <c r="BA244" s="102"/>
      <c r="BB244" s="102"/>
      <c r="BC244" s="102"/>
      <c r="BD244" s="102"/>
      <c r="BE244" s="102"/>
      <c r="BF244" s="102"/>
    </row>
    <row r="245" spans="2:58" ht="12.75">
      <c r="B245" s="21"/>
      <c r="C245" s="21"/>
      <c r="D245" s="21"/>
      <c r="E245" s="21"/>
      <c r="F245" s="22"/>
      <c r="G245" s="22"/>
      <c r="H245" s="23"/>
      <c r="I245" s="24"/>
      <c r="AO245" s="102"/>
      <c r="AP245" s="102"/>
      <c r="AQ245" s="102"/>
      <c r="AR245" s="102"/>
      <c r="AS245" s="102"/>
      <c r="AT245" s="102"/>
      <c r="AU245" s="102"/>
      <c r="AV245" s="102"/>
      <c r="AW245" s="102"/>
      <c r="AX245" s="102"/>
      <c r="AY245" s="102"/>
      <c r="AZ245" s="102"/>
      <c r="BA245" s="102"/>
      <c r="BB245" s="102"/>
      <c r="BC245" s="102"/>
      <c r="BD245" s="102"/>
      <c r="BE245" s="102"/>
      <c r="BF245" s="102"/>
    </row>
    <row r="246" spans="2:58" ht="12.75">
      <c r="B246" s="21"/>
      <c r="C246" s="21"/>
      <c r="D246" s="21"/>
      <c r="E246" s="21"/>
      <c r="F246" s="22"/>
      <c r="G246" s="22"/>
      <c r="H246" s="23"/>
      <c r="I246" s="24"/>
      <c r="AO246" s="102"/>
      <c r="AP246" s="102"/>
      <c r="AQ246" s="102"/>
      <c r="AR246" s="102"/>
      <c r="AS246" s="102"/>
      <c r="AT246" s="102"/>
      <c r="AU246" s="102"/>
      <c r="AV246" s="102"/>
      <c r="AW246" s="102"/>
      <c r="AX246" s="102"/>
      <c r="AY246" s="102"/>
      <c r="AZ246" s="102"/>
      <c r="BA246" s="102"/>
      <c r="BB246" s="102"/>
      <c r="BC246" s="102"/>
      <c r="BD246" s="102"/>
      <c r="BE246" s="102"/>
      <c r="BF246" s="102"/>
    </row>
    <row r="247" spans="2:58" ht="12.75">
      <c r="B247" s="21"/>
      <c r="C247" s="21"/>
      <c r="D247" s="21"/>
      <c r="E247" s="21"/>
      <c r="F247" s="22"/>
      <c r="G247" s="22"/>
      <c r="H247" s="23"/>
      <c r="I247" s="24"/>
      <c r="AO247" s="102"/>
      <c r="AP247" s="102"/>
      <c r="AQ247" s="102"/>
      <c r="AR247" s="102"/>
      <c r="AS247" s="102"/>
      <c r="AT247" s="102"/>
      <c r="AU247" s="102"/>
      <c r="AV247" s="102"/>
      <c r="AW247" s="102"/>
      <c r="AX247" s="102"/>
      <c r="AY247" s="102"/>
      <c r="AZ247" s="102"/>
      <c r="BA247" s="102"/>
      <c r="BB247" s="102"/>
      <c r="BC247" s="102"/>
      <c r="BD247" s="102"/>
      <c r="BE247" s="102"/>
      <c r="BF247" s="102"/>
    </row>
    <row r="248" spans="2:58" ht="12.75">
      <c r="B248" s="21"/>
      <c r="C248" s="21"/>
      <c r="D248" s="21"/>
      <c r="E248" s="21"/>
      <c r="F248" s="22"/>
      <c r="G248" s="22"/>
      <c r="H248" s="23"/>
      <c r="I248" s="24"/>
      <c r="AO248" s="102"/>
      <c r="AP248" s="102"/>
      <c r="AQ248" s="102"/>
      <c r="AR248" s="102"/>
      <c r="AS248" s="102"/>
      <c r="AT248" s="102"/>
      <c r="AU248" s="102"/>
      <c r="AV248" s="102"/>
      <c r="AW248" s="102"/>
      <c r="AX248" s="102"/>
      <c r="AY248" s="102"/>
      <c r="AZ248" s="102"/>
      <c r="BA248" s="102"/>
      <c r="BB248" s="102"/>
      <c r="BC248" s="102"/>
      <c r="BD248" s="102"/>
      <c r="BE248" s="102"/>
      <c r="BF248" s="102"/>
    </row>
    <row r="249" spans="2:58" ht="12.75">
      <c r="B249" s="21"/>
      <c r="C249" s="21"/>
      <c r="D249" s="21"/>
      <c r="E249" s="21"/>
      <c r="F249" s="22"/>
      <c r="G249" s="22"/>
      <c r="H249" s="23"/>
      <c r="I249" s="24"/>
      <c r="AO249" s="102"/>
      <c r="AP249" s="102"/>
      <c r="AQ249" s="102"/>
      <c r="AR249" s="102"/>
      <c r="AS249" s="102"/>
      <c r="AT249" s="102"/>
      <c r="AU249" s="102"/>
      <c r="AV249" s="102"/>
      <c r="AW249" s="102"/>
      <c r="AX249" s="102"/>
      <c r="AY249" s="102"/>
      <c r="AZ249" s="102"/>
      <c r="BA249" s="102"/>
      <c r="BB249" s="102"/>
      <c r="BC249" s="102"/>
      <c r="BD249" s="102"/>
      <c r="BE249" s="102"/>
      <c r="BF249" s="102"/>
    </row>
    <row r="250" spans="2:58" ht="12.75">
      <c r="B250" s="21"/>
      <c r="C250" s="21"/>
      <c r="D250" s="21"/>
      <c r="E250" s="21"/>
      <c r="F250" s="22"/>
      <c r="G250" s="22"/>
      <c r="H250" s="23"/>
      <c r="I250" s="24"/>
      <c r="AO250" s="102"/>
      <c r="AP250" s="102"/>
      <c r="AQ250" s="102"/>
      <c r="AR250" s="102"/>
      <c r="AS250" s="102"/>
      <c r="AT250" s="102"/>
      <c r="AU250" s="102"/>
      <c r="AV250" s="102"/>
      <c r="AW250" s="102"/>
      <c r="AX250" s="102"/>
      <c r="AY250" s="102"/>
      <c r="AZ250" s="102"/>
      <c r="BA250" s="102"/>
      <c r="BB250" s="102"/>
      <c r="BC250" s="102"/>
      <c r="BD250" s="102"/>
      <c r="BE250" s="102"/>
      <c r="BF250" s="102"/>
    </row>
    <row r="251" spans="2:58" ht="12.75">
      <c r="B251" s="21"/>
      <c r="C251" s="21"/>
      <c r="D251" s="21"/>
      <c r="E251" s="21"/>
      <c r="F251" s="22"/>
      <c r="G251" s="22"/>
      <c r="H251" s="23"/>
      <c r="I251" s="24"/>
      <c r="AO251" s="102"/>
      <c r="AP251" s="102"/>
      <c r="AQ251" s="102"/>
      <c r="AR251" s="102"/>
      <c r="AS251" s="102"/>
      <c r="AT251" s="102"/>
      <c r="AU251" s="102"/>
      <c r="AV251" s="102"/>
      <c r="AW251" s="102"/>
      <c r="AX251" s="102"/>
      <c r="AY251" s="102"/>
      <c r="AZ251" s="102"/>
      <c r="BA251" s="102"/>
      <c r="BB251" s="102"/>
      <c r="BC251" s="102"/>
      <c r="BD251" s="102"/>
      <c r="BE251" s="102"/>
      <c r="BF251" s="102"/>
    </row>
    <row r="252" spans="2:58" ht="12.75">
      <c r="B252" s="21"/>
      <c r="C252" s="21"/>
      <c r="D252" s="21"/>
      <c r="E252" s="21"/>
      <c r="F252" s="22"/>
      <c r="G252" s="22"/>
      <c r="H252" s="23"/>
      <c r="I252" s="24"/>
      <c r="AO252" s="102"/>
      <c r="AP252" s="102"/>
      <c r="AQ252" s="102"/>
      <c r="AR252" s="102"/>
      <c r="AS252" s="102"/>
      <c r="AT252" s="102"/>
      <c r="AU252" s="102"/>
      <c r="AV252" s="102"/>
      <c r="AW252" s="102"/>
      <c r="AX252" s="102"/>
      <c r="AY252" s="102"/>
      <c r="AZ252" s="102"/>
      <c r="BA252" s="102"/>
      <c r="BB252" s="102"/>
      <c r="BC252" s="102"/>
      <c r="BD252" s="102"/>
      <c r="BE252" s="102"/>
      <c r="BF252" s="102"/>
    </row>
    <row r="253" spans="2:58" ht="12.75">
      <c r="B253" s="21"/>
      <c r="C253" s="21"/>
      <c r="D253" s="21"/>
      <c r="E253" s="21"/>
      <c r="F253" s="22"/>
      <c r="G253" s="22"/>
      <c r="H253" s="23"/>
      <c r="I253" s="24"/>
      <c r="AO253" s="102"/>
      <c r="AP253" s="102"/>
      <c r="AQ253" s="102"/>
      <c r="AR253" s="102"/>
      <c r="AS253" s="102"/>
      <c r="AT253" s="102"/>
      <c r="AU253" s="102"/>
      <c r="AV253" s="102"/>
      <c r="AW253" s="102"/>
      <c r="AX253" s="102"/>
      <c r="AY253" s="102"/>
      <c r="AZ253" s="102"/>
      <c r="BA253" s="102"/>
      <c r="BB253" s="102"/>
      <c r="BC253" s="102"/>
      <c r="BD253" s="102"/>
      <c r="BE253" s="102"/>
      <c r="BF253" s="102"/>
    </row>
    <row r="254" spans="2:58" ht="12.75">
      <c r="B254" s="21"/>
      <c r="C254" s="21"/>
      <c r="D254" s="21"/>
      <c r="E254" s="21"/>
      <c r="F254" s="22"/>
      <c r="G254" s="22"/>
      <c r="H254" s="23"/>
      <c r="I254" s="24"/>
      <c r="AO254" s="102"/>
      <c r="AP254" s="102"/>
      <c r="AQ254" s="102"/>
      <c r="AR254" s="102"/>
      <c r="AS254" s="102"/>
      <c r="AT254" s="102"/>
      <c r="AU254" s="102"/>
      <c r="AV254" s="102"/>
      <c r="AW254" s="102"/>
      <c r="AX254" s="102"/>
      <c r="AY254" s="102"/>
      <c r="AZ254" s="102"/>
      <c r="BA254" s="102"/>
      <c r="BB254" s="102"/>
      <c r="BC254" s="102"/>
      <c r="BD254" s="102"/>
      <c r="BE254" s="102"/>
      <c r="BF254" s="102"/>
    </row>
    <row r="255" spans="2:58" ht="12.75">
      <c r="B255" s="21"/>
      <c r="C255" s="21"/>
      <c r="D255" s="21"/>
      <c r="E255" s="21"/>
      <c r="F255" s="22"/>
      <c r="G255" s="22"/>
      <c r="H255" s="23"/>
      <c r="I255" s="24"/>
      <c r="AO255" s="102"/>
      <c r="AP255" s="102"/>
      <c r="AQ255" s="102"/>
      <c r="AR255" s="102"/>
      <c r="AS255" s="102"/>
      <c r="AT255" s="102"/>
      <c r="AU255" s="102"/>
      <c r="AV255" s="102"/>
      <c r="AW255" s="102"/>
      <c r="AX255" s="102"/>
      <c r="AY255" s="102"/>
      <c r="AZ255" s="102"/>
      <c r="BA255" s="102"/>
      <c r="BB255" s="102"/>
      <c r="BC255" s="102"/>
      <c r="BD255" s="102"/>
      <c r="BE255" s="102"/>
      <c r="BF255" s="102"/>
    </row>
    <row r="256" spans="2:58" ht="12.75">
      <c r="B256" s="21"/>
      <c r="C256" s="21"/>
      <c r="D256" s="21"/>
      <c r="E256" s="21"/>
      <c r="F256" s="22"/>
      <c r="G256" s="22"/>
      <c r="H256" s="23"/>
      <c r="I256" s="24"/>
      <c r="AO256" s="102"/>
      <c r="AP256" s="102"/>
      <c r="AQ256" s="102"/>
      <c r="AR256" s="102"/>
      <c r="AS256" s="102"/>
      <c r="AT256" s="102"/>
      <c r="AU256" s="102"/>
      <c r="AV256" s="102"/>
      <c r="AW256" s="102"/>
      <c r="AX256" s="102"/>
      <c r="AY256" s="102"/>
      <c r="AZ256" s="102"/>
      <c r="BA256" s="102"/>
      <c r="BB256" s="102"/>
      <c r="BC256" s="102"/>
      <c r="BD256" s="102"/>
      <c r="BE256" s="102"/>
      <c r="BF256" s="102"/>
    </row>
    <row r="257" spans="2:58" ht="12.75">
      <c r="B257" s="21"/>
      <c r="C257" s="21"/>
      <c r="D257" s="21"/>
      <c r="E257" s="21"/>
      <c r="F257" s="22"/>
      <c r="G257" s="22"/>
      <c r="H257" s="23"/>
      <c r="I257" s="24"/>
      <c r="AO257" s="102"/>
      <c r="AP257" s="102"/>
      <c r="AQ257" s="102"/>
      <c r="AR257" s="102"/>
      <c r="AS257" s="102"/>
      <c r="AT257" s="102"/>
      <c r="AU257" s="102"/>
      <c r="AV257" s="102"/>
      <c r="AW257" s="102"/>
      <c r="AX257" s="102"/>
      <c r="AY257" s="102"/>
      <c r="AZ257" s="102"/>
      <c r="BA257" s="102"/>
      <c r="BB257" s="102"/>
      <c r="BC257" s="102"/>
      <c r="BD257" s="102"/>
      <c r="BE257" s="102"/>
      <c r="BF257" s="102"/>
    </row>
    <row r="258" spans="2:58" ht="12.75">
      <c r="B258" s="21"/>
      <c r="C258" s="21"/>
      <c r="D258" s="21"/>
      <c r="E258" s="21"/>
      <c r="F258" s="22"/>
      <c r="G258" s="22"/>
      <c r="H258" s="23"/>
      <c r="I258" s="24"/>
      <c r="AO258" s="102"/>
      <c r="AP258" s="102"/>
      <c r="AQ258" s="102"/>
      <c r="AR258" s="102"/>
      <c r="AS258" s="102"/>
      <c r="AT258" s="102"/>
      <c r="AU258" s="102"/>
      <c r="AV258" s="102"/>
      <c r="AW258" s="102"/>
      <c r="AX258" s="102"/>
      <c r="AY258" s="102"/>
      <c r="AZ258" s="102"/>
      <c r="BA258" s="102"/>
      <c r="BB258" s="102"/>
      <c r="BC258" s="102"/>
      <c r="BD258" s="102"/>
      <c r="BE258" s="102"/>
      <c r="BF258" s="102"/>
    </row>
    <row r="259" spans="2:58" ht="12.75">
      <c r="B259" s="21"/>
      <c r="C259" s="21"/>
      <c r="D259" s="21"/>
      <c r="E259" s="21"/>
      <c r="F259" s="22"/>
      <c r="G259" s="22"/>
      <c r="H259" s="23"/>
      <c r="I259" s="24"/>
      <c r="AO259" s="102"/>
      <c r="AP259" s="102"/>
      <c r="AQ259" s="102"/>
      <c r="AR259" s="102"/>
      <c r="AS259" s="102"/>
      <c r="AT259" s="102"/>
      <c r="AU259" s="102"/>
      <c r="AV259" s="102"/>
      <c r="AW259" s="102"/>
      <c r="AX259" s="102"/>
      <c r="AY259" s="102"/>
      <c r="AZ259" s="102"/>
      <c r="BA259" s="102"/>
      <c r="BB259" s="102"/>
      <c r="BC259" s="102"/>
      <c r="BD259" s="102"/>
      <c r="BE259" s="102"/>
      <c r="BF259" s="102"/>
    </row>
    <row r="260" spans="2:58" ht="12.75">
      <c r="B260" s="21"/>
      <c r="C260" s="21"/>
      <c r="D260" s="21"/>
      <c r="E260" s="21"/>
      <c r="F260" s="22"/>
      <c r="G260" s="22"/>
      <c r="H260" s="23"/>
      <c r="I260" s="24"/>
      <c r="AO260" s="102"/>
      <c r="AP260" s="102"/>
      <c r="AQ260" s="102"/>
      <c r="AR260" s="102"/>
      <c r="AS260" s="102"/>
      <c r="AT260" s="102"/>
      <c r="AU260" s="102"/>
      <c r="AV260" s="102"/>
      <c r="AW260" s="102"/>
      <c r="AX260" s="102"/>
      <c r="AY260" s="102"/>
      <c r="AZ260" s="102"/>
      <c r="BA260" s="102"/>
      <c r="BB260" s="102"/>
      <c r="BC260" s="102"/>
      <c r="BD260" s="102"/>
      <c r="BE260" s="102"/>
      <c r="BF260" s="102"/>
    </row>
    <row r="261" spans="2:58" ht="12.75">
      <c r="B261" s="21"/>
      <c r="C261" s="21"/>
      <c r="D261" s="21"/>
      <c r="E261" s="21"/>
      <c r="F261" s="22"/>
      <c r="G261" s="22"/>
      <c r="H261" s="23"/>
      <c r="I261" s="24"/>
      <c r="AO261" s="102"/>
      <c r="AP261" s="102"/>
      <c r="AQ261" s="102"/>
      <c r="AR261" s="102"/>
      <c r="AS261" s="102"/>
      <c r="AT261" s="102"/>
      <c r="AU261" s="102"/>
      <c r="AV261" s="102"/>
      <c r="AW261" s="102"/>
      <c r="AX261" s="102"/>
      <c r="AY261" s="102"/>
      <c r="AZ261" s="102"/>
      <c r="BA261" s="102"/>
      <c r="BB261" s="102"/>
      <c r="BC261" s="102"/>
      <c r="BD261" s="102"/>
      <c r="BE261" s="102"/>
      <c r="BF261" s="102"/>
    </row>
    <row r="262" spans="2:58" ht="12.75">
      <c r="B262" s="21"/>
      <c r="C262" s="21"/>
      <c r="D262" s="21"/>
      <c r="E262" s="21"/>
      <c r="F262" s="22"/>
      <c r="G262" s="22"/>
      <c r="H262" s="23"/>
      <c r="I262" s="24"/>
      <c r="AO262" s="102"/>
      <c r="AP262" s="102"/>
      <c r="AQ262" s="102"/>
      <c r="AR262" s="102"/>
      <c r="AS262" s="102"/>
      <c r="AT262" s="102"/>
      <c r="AU262" s="102"/>
      <c r="AV262" s="102"/>
      <c r="AW262" s="102"/>
      <c r="AX262" s="102"/>
      <c r="AY262" s="102"/>
      <c r="AZ262" s="102"/>
      <c r="BA262" s="102"/>
      <c r="BB262" s="102"/>
      <c r="BC262" s="102"/>
      <c r="BD262" s="102"/>
      <c r="BE262" s="102"/>
      <c r="BF262" s="102"/>
    </row>
    <row r="263" spans="2:58" ht="12.75">
      <c r="B263" s="21"/>
      <c r="C263" s="21"/>
      <c r="D263" s="21"/>
      <c r="E263" s="21"/>
      <c r="F263" s="22"/>
      <c r="G263" s="22"/>
      <c r="H263" s="23"/>
      <c r="I263" s="24"/>
      <c r="AO263" s="102"/>
      <c r="AP263" s="102"/>
      <c r="AQ263" s="102"/>
      <c r="AR263" s="102"/>
      <c r="AS263" s="102"/>
      <c r="AT263" s="102"/>
      <c r="AU263" s="102"/>
      <c r="AV263" s="102"/>
      <c r="AW263" s="102"/>
      <c r="AX263" s="102"/>
      <c r="AY263" s="102"/>
      <c r="AZ263" s="102"/>
      <c r="BA263" s="102"/>
      <c r="BB263" s="102"/>
      <c r="BC263" s="102"/>
      <c r="BD263" s="102"/>
      <c r="BE263" s="102"/>
      <c r="BF263" s="102"/>
    </row>
    <row r="264" spans="2:58" ht="12.75">
      <c r="B264" s="21"/>
      <c r="C264" s="21"/>
      <c r="D264" s="21"/>
      <c r="E264" s="21"/>
      <c r="F264" s="22"/>
      <c r="G264" s="22"/>
      <c r="H264" s="23"/>
      <c r="I264" s="24"/>
      <c r="AO264" s="102"/>
      <c r="AP264" s="102"/>
      <c r="AQ264" s="102"/>
      <c r="AR264" s="102"/>
      <c r="AS264" s="102"/>
      <c r="AT264" s="102"/>
      <c r="AU264" s="102"/>
      <c r="AV264" s="102"/>
      <c r="AW264" s="102"/>
      <c r="AX264" s="102"/>
      <c r="AY264" s="102"/>
      <c r="AZ264" s="102"/>
      <c r="BA264" s="102"/>
      <c r="BB264" s="102"/>
      <c r="BC264" s="102"/>
      <c r="BD264" s="102"/>
      <c r="BE264" s="102"/>
      <c r="BF264" s="102"/>
    </row>
    <row r="265" spans="2:58" ht="12.75">
      <c r="B265" s="21"/>
      <c r="C265" s="21"/>
      <c r="D265" s="21"/>
      <c r="E265" s="21"/>
      <c r="F265" s="22"/>
      <c r="G265" s="22"/>
      <c r="H265" s="23"/>
      <c r="I265" s="24"/>
      <c r="AO265" s="102"/>
      <c r="AP265" s="102"/>
      <c r="AQ265" s="102"/>
      <c r="AR265" s="102"/>
      <c r="AS265" s="102"/>
      <c r="AT265" s="102"/>
      <c r="AU265" s="102"/>
      <c r="AV265" s="102"/>
      <c r="AW265" s="102"/>
      <c r="AX265" s="102"/>
      <c r="AY265" s="102"/>
      <c r="AZ265" s="102"/>
      <c r="BA265" s="102"/>
      <c r="BB265" s="102"/>
      <c r="BC265" s="102"/>
      <c r="BD265" s="102"/>
      <c r="BE265" s="102"/>
      <c r="BF265" s="102"/>
    </row>
    <row r="266" spans="2:58" ht="12.75">
      <c r="B266" s="21"/>
      <c r="C266" s="21"/>
      <c r="D266" s="21"/>
      <c r="E266" s="21"/>
      <c r="F266" s="22"/>
      <c r="G266" s="22"/>
      <c r="H266" s="23"/>
      <c r="I266" s="24"/>
      <c r="AO266" s="102"/>
      <c r="AP266" s="102"/>
      <c r="AQ266" s="102"/>
      <c r="AR266" s="102"/>
      <c r="AS266" s="102"/>
      <c r="AT266" s="102"/>
      <c r="AU266" s="102"/>
      <c r="AV266" s="102"/>
      <c r="AW266" s="102"/>
      <c r="AX266" s="102"/>
      <c r="AY266" s="102"/>
      <c r="AZ266" s="102"/>
      <c r="BA266" s="102"/>
      <c r="BB266" s="102"/>
      <c r="BC266" s="102"/>
      <c r="BD266" s="102"/>
      <c r="BE266" s="102"/>
      <c r="BF266" s="102"/>
    </row>
    <row r="267" spans="2:58" ht="12.75">
      <c r="B267" s="21"/>
      <c r="C267" s="21"/>
      <c r="D267" s="21"/>
      <c r="E267" s="21"/>
      <c r="F267" s="22"/>
      <c r="G267" s="22"/>
      <c r="H267" s="23"/>
      <c r="I267" s="24"/>
      <c r="AO267" s="102"/>
      <c r="AP267" s="102"/>
      <c r="AQ267" s="102"/>
      <c r="AR267" s="102"/>
      <c r="AS267" s="102"/>
      <c r="AT267" s="102"/>
      <c r="AU267" s="102"/>
      <c r="AV267" s="102"/>
      <c r="AW267" s="102"/>
      <c r="AX267" s="102"/>
      <c r="AY267" s="102"/>
      <c r="AZ267" s="102"/>
      <c r="BA267" s="102"/>
      <c r="BB267" s="102"/>
      <c r="BC267" s="102"/>
      <c r="BD267" s="102"/>
      <c r="BE267" s="102"/>
      <c r="BF267" s="102"/>
    </row>
    <row r="268" spans="2:58" ht="12.75">
      <c r="B268" s="21"/>
      <c r="C268" s="21"/>
      <c r="D268" s="21"/>
      <c r="E268" s="21"/>
      <c r="F268" s="22"/>
      <c r="G268" s="22"/>
      <c r="H268" s="23"/>
      <c r="I268" s="24"/>
      <c r="AO268" s="102"/>
      <c r="AP268" s="102"/>
      <c r="AQ268" s="102"/>
      <c r="AR268" s="102"/>
      <c r="AS268" s="102"/>
      <c r="AT268" s="102"/>
      <c r="AU268" s="102"/>
      <c r="AV268" s="102"/>
      <c r="AW268" s="102"/>
      <c r="AX268" s="102"/>
      <c r="AY268" s="102"/>
      <c r="AZ268" s="102"/>
      <c r="BA268" s="102"/>
      <c r="BB268" s="102"/>
      <c r="BC268" s="102"/>
      <c r="BD268" s="102"/>
      <c r="BE268" s="102"/>
      <c r="BF268" s="102"/>
    </row>
    <row r="269" spans="2:58" ht="12.75">
      <c r="B269" s="21"/>
      <c r="C269" s="21"/>
      <c r="D269" s="21"/>
      <c r="E269" s="21"/>
      <c r="F269" s="22"/>
      <c r="G269" s="22"/>
      <c r="H269" s="23"/>
      <c r="I269" s="24"/>
      <c r="AO269" s="102"/>
      <c r="AP269" s="102"/>
      <c r="AQ269" s="102"/>
      <c r="AR269" s="102"/>
      <c r="AS269" s="102"/>
      <c r="AT269" s="102"/>
      <c r="AU269" s="102"/>
      <c r="AV269" s="102"/>
      <c r="AW269" s="102"/>
      <c r="AX269" s="102"/>
      <c r="AY269" s="102"/>
      <c r="AZ269" s="102"/>
      <c r="BA269" s="102"/>
      <c r="BB269" s="102"/>
      <c r="BC269" s="102"/>
      <c r="BD269" s="102"/>
      <c r="BE269" s="102"/>
      <c r="BF269" s="102"/>
    </row>
    <row r="270" spans="2:58" ht="12.75">
      <c r="B270" s="21"/>
      <c r="C270" s="21"/>
      <c r="D270" s="21"/>
      <c r="E270" s="21"/>
      <c r="F270" s="22"/>
      <c r="G270" s="22"/>
      <c r="H270" s="23"/>
      <c r="I270" s="24"/>
      <c r="AO270" s="102"/>
      <c r="AP270" s="102"/>
      <c r="AQ270" s="102"/>
      <c r="AR270" s="102"/>
      <c r="AS270" s="102"/>
      <c r="AT270" s="102"/>
      <c r="AU270" s="102"/>
      <c r="AV270" s="102"/>
      <c r="AW270" s="102"/>
      <c r="AX270" s="102"/>
      <c r="AY270" s="102"/>
      <c r="AZ270" s="102"/>
      <c r="BA270" s="102"/>
      <c r="BB270" s="102"/>
      <c r="BC270" s="102"/>
      <c r="BD270" s="102"/>
      <c r="BE270" s="102"/>
      <c r="BF270" s="102"/>
    </row>
    <row r="271" spans="2:58" ht="12.75">
      <c r="B271" s="21"/>
      <c r="C271" s="21"/>
      <c r="D271" s="21"/>
      <c r="E271" s="21"/>
      <c r="F271" s="22"/>
      <c r="G271" s="22"/>
      <c r="H271" s="23"/>
      <c r="I271" s="24"/>
      <c r="AO271" s="102"/>
      <c r="AP271" s="102"/>
      <c r="AQ271" s="102"/>
      <c r="AR271" s="102"/>
      <c r="AS271" s="102"/>
      <c r="AT271" s="102"/>
      <c r="AU271" s="102"/>
      <c r="AV271" s="102"/>
      <c r="AW271" s="102"/>
      <c r="AX271" s="102"/>
      <c r="AY271" s="102"/>
      <c r="AZ271" s="102"/>
      <c r="BA271" s="102"/>
      <c r="BB271" s="102"/>
      <c r="BC271" s="102"/>
      <c r="BD271" s="102"/>
      <c r="BE271" s="102"/>
      <c r="BF271" s="102"/>
    </row>
    <row r="272" spans="2:58" ht="12.75">
      <c r="B272" s="21"/>
      <c r="C272" s="21"/>
      <c r="D272" s="21"/>
      <c r="E272" s="21"/>
      <c r="F272" s="22"/>
      <c r="G272" s="22"/>
      <c r="H272" s="23"/>
      <c r="I272" s="24"/>
      <c r="AO272" s="102"/>
      <c r="AP272" s="102"/>
      <c r="AQ272" s="102"/>
      <c r="AR272" s="102"/>
      <c r="AS272" s="102"/>
      <c r="AT272" s="102"/>
      <c r="AU272" s="102"/>
      <c r="AV272" s="102"/>
      <c r="AW272" s="102"/>
      <c r="AX272" s="102"/>
      <c r="AY272" s="102"/>
      <c r="AZ272" s="102"/>
      <c r="BA272" s="102"/>
      <c r="BB272" s="102"/>
      <c r="BC272" s="102"/>
      <c r="BD272" s="102"/>
      <c r="BE272" s="102"/>
      <c r="BF272" s="102"/>
    </row>
    <row r="273" spans="2:58" ht="12.75">
      <c r="B273" s="21"/>
      <c r="C273" s="21"/>
      <c r="D273" s="21"/>
      <c r="E273" s="21"/>
      <c r="F273" s="22"/>
      <c r="G273" s="22"/>
      <c r="H273" s="23"/>
      <c r="I273" s="24"/>
      <c r="AO273" s="102"/>
      <c r="AP273" s="102"/>
      <c r="AQ273" s="102"/>
      <c r="AR273" s="102"/>
      <c r="AS273" s="102"/>
      <c r="AT273" s="102"/>
      <c r="AU273" s="102"/>
      <c r="AV273" s="102"/>
      <c r="AW273" s="102"/>
      <c r="AX273" s="102"/>
      <c r="AY273" s="102"/>
      <c r="AZ273" s="102"/>
      <c r="BA273" s="102"/>
      <c r="BB273" s="102"/>
      <c r="BC273" s="102"/>
      <c r="BD273" s="102"/>
      <c r="BE273" s="102"/>
      <c r="BF273" s="102"/>
    </row>
    <row r="274" spans="2:58" ht="12.75">
      <c r="B274" s="21"/>
      <c r="C274" s="21"/>
      <c r="D274" s="21"/>
      <c r="E274" s="21"/>
      <c r="F274" s="22"/>
      <c r="G274" s="22"/>
      <c r="H274" s="23"/>
      <c r="I274" s="24"/>
      <c r="AO274" s="102"/>
      <c r="AP274" s="102"/>
      <c r="AQ274" s="102"/>
      <c r="AR274" s="102"/>
      <c r="AS274" s="102"/>
      <c r="AT274" s="102"/>
      <c r="AU274" s="102"/>
      <c r="AV274" s="102"/>
      <c r="AW274" s="102"/>
      <c r="AX274" s="102"/>
      <c r="AY274" s="102"/>
      <c r="AZ274" s="102"/>
      <c r="BA274" s="102"/>
      <c r="BB274" s="102"/>
      <c r="BC274" s="102"/>
      <c r="BD274" s="102"/>
      <c r="BE274" s="102"/>
      <c r="BF274" s="102"/>
    </row>
    <row r="275" spans="2:58" ht="12.75">
      <c r="B275" s="21"/>
      <c r="C275" s="21"/>
      <c r="D275" s="21"/>
      <c r="E275" s="21"/>
      <c r="F275" s="22"/>
      <c r="G275" s="22"/>
      <c r="H275" s="23"/>
      <c r="I275" s="24"/>
      <c r="AO275" s="102"/>
      <c r="AP275" s="102"/>
      <c r="AQ275" s="102"/>
      <c r="AR275" s="102"/>
      <c r="AS275" s="102"/>
      <c r="AT275" s="102"/>
      <c r="AU275" s="102"/>
      <c r="AV275" s="102"/>
      <c r="AW275" s="102"/>
      <c r="AX275" s="102"/>
      <c r="AY275" s="102"/>
      <c r="AZ275" s="102"/>
      <c r="BA275" s="102"/>
      <c r="BB275" s="102"/>
      <c r="BC275" s="102"/>
      <c r="BD275" s="102"/>
      <c r="BE275" s="102"/>
      <c r="BF275" s="102"/>
    </row>
    <row r="276" spans="2:58" ht="12.75">
      <c r="B276" s="21"/>
      <c r="C276" s="21"/>
      <c r="D276" s="21"/>
      <c r="E276" s="21"/>
      <c r="F276" s="22"/>
      <c r="G276" s="22"/>
      <c r="H276" s="23"/>
      <c r="I276" s="24"/>
      <c r="AO276" s="102"/>
      <c r="AP276" s="102"/>
      <c r="AQ276" s="102"/>
      <c r="AR276" s="102"/>
      <c r="AS276" s="102"/>
      <c r="AT276" s="102"/>
      <c r="AU276" s="102"/>
      <c r="AV276" s="102"/>
      <c r="AW276" s="102"/>
      <c r="AX276" s="102"/>
      <c r="AY276" s="102"/>
      <c r="AZ276" s="102"/>
      <c r="BA276" s="102"/>
      <c r="BB276" s="102"/>
      <c r="BC276" s="102"/>
      <c r="BD276" s="102"/>
      <c r="BE276" s="102"/>
      <c r="BF276" s="102"/>
    </row>
    <row r="277" spans="2:58" ht="12.75">
      <c r="B277" s="21"/>
      <c r="C277" s="21"/>
      <c r="D277" s="21"/>
      <c r="E277" s="21"/>
      <c r="F277" s="22"/>
      <c r="G277" s="22"/>
      <c r="H277" s="23"/>
      <c r="I277" s="24"/>
      <c r="AO277" s="102"/>
      <c r="AP277" s="102"/>
      <c r="AQ277" s="102"/>
      <c r="AR277" s="102"/>
      <c r="AS277" s="102"/>
      <c r="AT277" s="102"/>
      <c r="AU277" s="102"/>
      <c r="AV277" s="102"/>
      <c r="AW277" s="102"/>
      <c r="AX277" s="102"/>
      <c r="AY277" s="102"/>
      <c r="AZ277" s="102"/>
      <c r="BA277" s="102"/>
      <c r="BB277" s="102"/>
      <c r="BC277" s="102"/>
      <c r="BD277" s="102"/>
      <c r="BE277" s="102"/>
      <c r="BF277" s="102"/>
    </row>
    <row r="278" spans="2:58" ht="12.75">
      <c r="B278" s="21"/>
      <c r="C278" s="21"/>
      <c r="D278" s="21"/>
      <c r="E278" s="21"/>
      <c r="F278" s="22"/>
      <c r="G278" s="22"/>
      <c r="H278" s="23"/>
      <c r="I278" s="24"/>
      <c r="AO278" s="102"/>
      <c r="AP278" s="102"/>
      <c r="AQ278" s="102"/>
      <c r="AR278" s="102"/>
      <c r="AS278" s="102"/>
      <c r="AT278" s="102"/>
      <c r="AU278" s="102"/>
      <c r="AV278" s="102"/>
      <c r="AW278" s="102"/>
      <c r="AX278" s="102"/>
      <c r="AY278" s="102"/>
      <c r="AZ278" s="102"/>
      <c r="BA278" s="102"/>
      <c r="BB278" s="102"/>
      <c r="BC278" s="102"/>
      <c r="BD278" s="102"/>
      <c r="BE278" s="102"/>
      <c r="BF278" s="102"/>
    </row>
    <row r="279" spans="2:58" ht="12.75">
      <c r="B279" s="21"/>
      <c r="C279" s="21"/>
      <c r="D279" s="21"/>
      <c r="E279" s="21"/>
      <c r="F279" s="22"/>
      <c r="G279" s="22"/>
      <c r="H279" s="23"/>
      <c r="I279" s="24"/>
      <c r="AO279" s="102"/>
      <c r="AP279" s="102"/>
      <c r="AQ279" s="102"/>
      <c r="AR279" s="102"/>
      <c r="AS279" s="102"/>
      <c r="AT279" s="102"/>
      <c r="AU279" s="102"/>
      <c r="AV279" s="102"/>
      <c r="AW279" s="102"/>
      <c r="AX279" s="102"/>
      <c r="AY279" s="102"/>
      <c r="AZ279" s="102"/>
      <c r="BA279" s="102"/>
      <c r="BB279" s="102"/>
      <c r="BC279" s="102"/>
      <c r="BD279" s="102"/>
      <c r="BE279" s="102"/>
      <c r="BF279" s="102"/>
    </row>
    <row r="280" spans="2:58" ht="12.75">
      <c r="B280" s="21"/>
      <c r="C280" s="21"/>
      <c r="D280" s="21"/>
      <c r="E280" s="21"/>
      <c r="F280" s="22"/>
      <c r="G280" s="22"/>
      <c r="H280" s="23"/>
      <c r="I280" s="24"/>
      <c r="AO280" s="102"/>
      <c r="AP280" s="102"/>
      <c r="AQ280" s="102"/>
      <c r="AR280" s="102"/>
      <c r="AS280" s="102"/>
      <c r="AT280" s="102"/>
      <c r="AU280" s="102"/>
      <c r="AV280" s="102"/>
      <c r="AW280" s="102"/>
      <c r="AX280" s="102"/>
      <c r="AY280" s="102"/>
      <c r="AZ280" s="102"/>
      <c r="BA280" s="102"/>
      <c r="BB280" s="102"/>
      <c r="BC280" s="102"/>
      <c r="BD280" s="102"/>
      <c r="BE280" s="102"/>
      <c r="BF280" s="102"/>
    </row>
    <row r="281" spans="2:58" ht="12.75">
      <c r="B281" s="21"/>
      <c r="C281" s="21"/>
      <c r="D281" s="21"/>
      <c r="E281" s="21"/>
      <c r="F281" s="22"/>
      <c r="G281" s="22"/>
      <c r="H281" s="23"/>
      <c r="I281" s="24"/>
      <c r="AO281" s="102"/>
      <c r="AP281" s="102"/>
      <c r="AQ281" s="102"/>
      <c r="AR281" s="102"/>
      <c r="AS281" s="102"/>
      <c r="AT281" s="102"/>
      <c r="AU281" s="102"/>
      <c r="AV281" s="102"/>
      <c r="AW281" s="102"/>
      <c r="AX281" s="102"/>
      <c r="AY281" s="102"/>
      <c r="AZ281" s="102"/>
      <c r="BA281" s="102"/>
      <c r="BB281" s="102"/>
      <c r="BC281" s="102"/>
      <c r="BD281" s="102"/>
      <c r="BE281" s="102"/>
      <c r="BF281" s="102"/>
    </row>
    <row r="282" spans="2:58" ht="12.75">
      <c r="B282" s="21"/>
      <c r="C282" s="21"/>
      <c r="D282" s="21"/>
      <c r="E282" s="21"/>
      <c r="F282" s="22"/>
      <c r="G282" s="22"/>
      <c r="H282" s="23"/>
      <c r="I282" s="24"/>
      <c r="AO282" s="102"/>
      <c r="AP282" s="102"/>
      <c r="AQ282" s="102"/>
      <c r="AR282" s="102"/>
      <c r="AS282" s="102"/>
      <c r="AT282" s="102"/>
      <c r="AU282" s="102"/>
      <c r="AV282" s="102"/>
      <c r="AW282" s="102"/>
      <c r="AX282" s="102"/>
      <c r="AY282" s="102"/>
      <c r="AZ282" s="102"/>
      <c r="BA282" s="102"/>
      <c r="BB282" s="102"/>
      <c r="BC282" s="102"/>
      <c r="BD282" s="102"/>
      <c r="BE282" s="102"/>
      <c r="BF282" s="102"/>
    </row>
    <row r="283" spans="2:58" ht="12.75">
      <c r="B283" s="21"/>
      <c r="C283" s="21"/>
      <c r="D283" s="21"/>
      <c r="E283" s="21"/>
      <c r="F283" s="22"/>
      <c r="G283" s="22"/>
      <c r="H283" s="23"/>
      <c r="I283" s="24"/>
      <c r="AO283" s="102"/>
      <c r="AP283" s="102"/>
      <c r="AQ283" s="102"/>
      <c r="AR283" s="102"/>
      <c r="AS283" s="102"/>
      <c r="AT283" s="102"/>
      <c r="AU283" s="102"/>
      <c r="AV283" s="102"/>
      <c r="AW283" s="102"/>
      <c r="AX283" s="102"/>
      <c r="AY283" s="102"/>
      <c r="AZ283" s="102"/>
      <c r="BA283" s="102"/>
      <c r="BB283" s="102"/>
      <c r="BC283" s="102"/>
      <c r="BD283" s="102"/>
      <c r="BE283" s="102"/>
      <c r="BF283" s="102"/>
    </row>
    <row r="284" spans="2:58" ht="12.75">
      <c r="B284" s="21"/>
      <c r="C284" s="21"/>
      <c r="D284" s="21"/>
      <c r="E284" s="21"/>
      <c r="F284" s="22"/>
      <c r="G284" s="22"/>
      <c r="H284" s="23"/>
      <c r="I284" s="24"/>
      <c r="AO284" s="102"/>
      <c r="AP284" s="102"/>
      <c r="AQ284" s="102"/>
      <c r="AR284" s="102"/>
      <c r="AS284" s="102"/>
      <c r="AT284" s="102"/>
      <c r="AU284" s="102"/>
      <c r="AV284" s="102"/>
      <c r="AW284" s="102"/>
      <c r="AX284" s="102"/>
      <c r="AY284" s="102"/>
      <c r="AZ284" s="102"/>
      <c r="BA284" s="102"/>
      <c r="BB284" s="102"/>
      <c r="BC284" s="102"/>
      <c r="BD284" s="102"/>
      <c r="BE284" s="102"/>
      <c r="BF284" s="102"/>
    </row>
    <row r="285" spans="2:58" ht="12.75">
      <c r="B285" s="21"/>
      <c r="C285" s="21"/>
      <c r="D285" s="21"/>
      <c r="E285" s="21"/>
      <c r="F285" s="22"/>
      <c r="G285" s="22"/>
      <c r="H285" s="23"/>
      <c r="I285" s="24"/>
      <c r="AO285" s="102"/>
      <c r="AP285" s="102"/>
      <c r="AQ285" s="102"/>
      <c r="AR285" s="102"/>
      <c r="AS285" s="102"/>
      <c r="AT285" s="102"/>
      <c r="AU285" s="102"/>
      <c r="AV285" s="102"/>
      <c r="AW285" s="102"/>
      <c r="AX285" s="102"/>
      <c r="AY285" s="102"/>
      <c r="AZ285" s="102"/>
      <c r="BA285" s="102"/>
      <c r="BB285" s="102"/>
      <c r="BC285" s="102"/>
      <c r="BD285" s="102"/>
      <c r="BE285" s="102"/>
      <c r="BF285" s="102"/>
    </row>
    <row r="286" spans="2:58" ht="12.75">
      <c r="B286" s="21"/>
      <c r="C286" s="21"/>
      <c r="D286" s="21"/>
      <c r="E286" s="21"/>
      <c r="F286" s="22"/>
      <c r="G286" s="22"/>
      <c r="H286" s="23"/>
      <c r="I286" s="24"/>
      <c r="AO286" s="102"/>
      <c r="AP286" s="102"/>
      <c r="AQ286" s="102"/>
      <c r="AR286" s="102"/>
      <c r="AS286" s="102"/>
      <c r="AT286" s="102"/>
      <c r="AU286" s="102"/>
      <c r="AV286" s="102"/>
      <c r="AW286" s="102"/>
      <c r="AX286" s="102"/>
      <c r="AY286" s="102"/>
      <c r="AZ286" s="102"/>
      <c r="BA286" s="102"/>
      <c r="BB286" s="102"/>
      <c r="BC286" s="102"/>
      <c r="BD286" s="102"/>
      <c r="BE286" s="102"/>
      <c r="BF286" s="102"/>
    </row>
    <row r="287" spans="2:58" ht="12.75">
      <c r="B287" s="21"/>
      <c r="C287" s="21"/>
      <c r="D287" s="21"/>
      <c r="E287" s="21"/>
      <c r="F287" s="22"/>
      <c r="G287" s="22"/>
      <c r="H287" s="23"/>
      <c r="I287" s="24"/>
      <c r="AO287" s="102"/>
      <c r="AP287" s="102"/>
      <c r="AQ287" s="102"/>
      <c r="AR287" s="102"/>
      <c r="AS287" s="102"/>
      <c r="AT287" s="102"/>
      <c r="AU287" s="102"/>
      <c r="AV287" s="102"/>
      <c r="AW287" s="102"/>
      <c r="AX287" s="102"/>
      <c r="AY287" s="102"/>
      <c r="AZ287" s="102"/>
      <c r="BA287" s="102"/>
      <c r="BB287" s="102"/>
      <c r="BC287" s="102"/>
      <c r="BD287" s="102"/>
      <c r="BE287" s="102"/>
      <c r="BF287" s="102"/>
    </row>
    <row r="288" spans="2:58" ht="12.75">
      <c r="B288" s="21"/>
      <c r="C288" s="21"/>
      <c r="D288" s="21"/>
      <c r="E288" s="21"/>
      <c r="F288" s="22"/>
      <c r="G288" s="22"/>
      <c r="H288" s="23"/>
      <c r="I288" s="24"/>
      <c r="AO288" s="102"/>
      <c r="AP288" s="102"/>
      <c r="AQ288" s="102"/>
      <c r="AR288" s="102"/>
      <c r="AS288" s="102"/>
      <c r="AT288" s="102"/>
      <c r="AU288" s="102"/>
      <c r="AV288" s="102"/>
      <c r="AW288" s="102"/>
      <c r="AX288" s="102"/>
      <c r="AY288" s="102"/>
      <c r="AZ288" s="102"/>
      <c r="BA288" s="102"/>
      <c r="BB288" s="102"/>
      <c r="BC288" s="102"/>
      <c r="BD288" s="102"/>
      <c r="BE288" s="102"/>
      <c r="BF288" s="102"/>
    </row>
    <row r="289" spans="2:58" ht="12.75">
      <c r="B289" s="21"/>
      <c r="C289" s="21"/>
      <c r="D289" s="21"/>
      <c r="E289" s="21"/>
      <c r="F289" s="22"/>
      <c r="G289" s="22"/>
      <c r="H289" s="23"/>
      <c r="I289" s="24"/>
      <c r="AO289" s="102"/>
      <c r="AP289" s="102"/>
      <c r="AQ289" s="102"/>
      <c r="AR289" s="102"/>
      <c r="AS289" s="102"/>
      <c r="AT289" s="102"/>
      <c r="AU289" s="102"/>
      <c r="AV289" s="102"/>
      <c r="AW289" s="102"/>
      <c r="AX289" s="102"/>
      <c r="AY289" s="102"/>
      <c r="AZ289" s="102"/>
      <c r="BA289" s="102"/>
      <c r="BB289" s="102"/>
      <c r="BC289" s="102"/>
      <c r="BD289" s="102"/>
      <c r="BE289" s="102"/>
      <c r="BF289" s="102"/>
    </row>
    <row r="290" spans="2:58" ht="12.75">
      <c r="B290" s="21"/>
      <c r="C290" s="21"/>
      <c r="D290" s="21"/>
      <c r="E290" s="21"/>
      <c r="F290" s="22"/>
      <c r="G290" s="22"/>
      <c r="H290" s="23"/>
      <c r="I290" s="24"/>
      <c r="AO290" s="102"/>
      <c r="AP290" s="102"/>
      <c r="AQ290" s="102"/>
      <c r="AR290" s="102"/>
      <c r="AS290" s="102"/>
      <c r="AT290" s="102"/>
      <c r="AU290" s="102"/>
      <c r="AV290" s="102"/>
      <c r="AW290" s="102"/>
      <c r="AX290" s="102"/>
      <c r="AY290" s="102"/>
      <c r="AZ290" s="102"/>
      <c r="BA290" s="102"/>
      <c r="BB290" s="102"/>
      <c r="BC290" s="102"/>
      <c r="BD290" s="102"/>
      <c r="BE290" s="102"/>
      <c r="BF290" s="102"/>
    </row>
    <row r="291" spans="2:58" ht="12.75">
      <c r="B291" s="21"/>
      <c r="C291" s="21"/>
      <c r="D291" s="21"/>
      <c r="E291" s="21"/>
      <c r="F291" s="22"/>
      <c r="G291" s="22"/>
      <c r="H291" s="23"/>
      <c r="I291" s="24"/>
      <c r="AO291" s="102"/>
      <c r="AP291" s="102"/>
      <c r="AQ291" s="102"/>
      <c r="AR291" s="102"/>
      <c r="AS291" s="102"/>
      <c r="AT291" s="102"/>
      <c r="AU291" s="102"/>
      <c r="AV291" s="102"/>
      <c r="AW291" s="102"/>
      <c r="AX291" s="102"/>
      <c r="AY291" s="102"/>
      <c r="AZ291" s="102"/>
      <c r="BA291" s="102"/>
      <c r="BB291" s="102"/>
      <c r="BC291" s="102"/>
      <c r="BD291" s="102"/>
      <c r="BE291" s="102"/>
      <c r="BF291" s="102"/>
    </row>
    <row r="292" spans="2:58" ht="12.75">
      <c r="B292" s="21"/>
      <c r="C292" s="21"/>
      <c r="D292" s="21"/>
      <c r="E292" s="21"/>
      <c r="F292" s="22"/>
      <c r="G292" s="22"/>
      <c r="H292" s="23"/>
      <c r="I292" s="24"/>
      <c r="AO292" s="102"/>
      <c r="AP292" s="102"/>
      <c r="AQ292" s="102"/>
      <c r="AR292" s="102"/>
      <c r="AS292" s="102"/>
      <c r="AT292" s="102"/>
      <c r="AU292" s="102"/>
      <c r="AV292" s="102"/>
      <c r="AW292" s="102"/>
      <c r="AX292" s="102"/>
      <c r="AY292" s="102"/>
      <c r="AZ292" s="102"/>
      <c r="BA292" s="102"/>
      <c r="BB292" s="102"/>
      <c r="BC292" s="102"/>
      <c r="BD292" s="102"/>
      <c r="BE292" s="102"/>
      <c r="BF292" s="102"/>
    </row>
    <row r="293" spans="2:58" ht="12.75">
      <c r="B293" s="21"/>
      <c r="C293" s="21"/>
      <c r="D293" s="21"/>
      <c r="E293" s="21"/>
      <c r="F293" s="22"/>
      <c r="G293" s="22"/>
      <c r="H293" s="23"/>
      <c r="I293" s="24"/>
      <c r="AO293" s="102"/>
      <c r="AP293" s="102"/>
      <c r="AQ293" s="102"/>
      <c r="AR293" s="102"/>
      <c r="AS293" s="102"/>
      <c r="AT293" s="102"/>
      <c r="AU293" s="102"/>
      <c r="AV293" s="102"/>
      <c r="AW293" s="102"/>
      <c r="AX293" s="102"/>
      <c r="AY293" s="102"/>
      <c r="AZ293" s="102"/>
      <c r="BA293" s="102"/>
      <c r="BB293" s="102"/>
      <c r="BC293" s="102"/>
      <c r="BD293" s="102"/>
      <c r="BE293" s="102"/>
      <c r="BF293" s="102"/>
    </row>
    <row r="294" spans="2:58" ht="12.75">
      <c r="B294" s="21"/>
      <c r="C294" s="21"/>
      <c r="D294" s="21"/>
      <c r="E294" s="21"/>
      <c r="F294" s="22"/>
      <c r="G294" s="22"/>
      <c r="H294" s="23"/>
      <c r="I294" s="24"/>
      <c r="AO294" s="102"/>
      <c r="AP294" s="102"/>
      <c r="AQ294" s="102"/>
      <c r="AR294" s="102"/>
      <c r="AS294" s="102"/>
      <c r="AT294" s="102"/>
      <c r="AU294" s="102"/>
      <c r="AV294" s="102"/>
      <c r="AW294" s="102"/>
      <c r="AX294" s="102"/>
      <c r="AY294" s="102"/>
      <c r="AZ294" s="102"/>
      <c r="BA294" s="102"/>
      <c r="BB294" s="102"/>
      <c r="BC294" s="102"/>
      <c r="BD294" s="102"/>
      <c r="BE294" s="102"/>
      <c r="BF294" s="102"/>
    </row>
    <row r="295" spans="2:58" ht="12.75">
      <c r="B295" s="21"/>
      <c r="C295" s="21"/>
      <c r="D295" s="21"/>
      <c r="E295" s="21"/>
      <c r="F295" s="22"/>
      <c r="G295" s="22"/>
      <c r="H295" s="23"/>
      <c r="I295" s="24"/>
      <c r="AO295" s="102"/>
      <c r="AP295" s="102"/>
      <c r="AQ295" s="102"/>
      <c r="AR295" s="102"/>
      <c r="AS295" s="102"/>
      <c r="AT295" s="102"/>
      <c r="AU295" s="102"/>
      <c r="AV295" s="102"/>
      <c r="AW295" s="102"/>
      <c r="AX295" s="102"/>
      <c r="AY295" s="102"/>
      <c r="AZ295" s="102"/>
      <c r="BA295" s="102"/>
      <c r="BB295" s="102"/>
      <c r="BC295" s="102"/>
      <c r="BD295" s="102"/>
      <c r="BE295" s="102"/>
      <c r="BF295" s="102"/>
    </row>
    <row r="296" spans="2:58" ht="12.75">
      <c r="B296" s="21"/>
      <c r="C296" s="21"/>
      <c r="D296" s="21"/>
      <c r="E296" s="21"/>
      <c r="F296" s="22"/>
      <c r="G296" s="22"/>
      <c r="H296" s="23"/>
      <c r="I296" s="24"/>
      <c r="AO296" s="102"/>
      <c r="AP296" s="102"/>
      <c r="AQ296" s="102"/>
      <c r="AR296" s="102"/>
      <c r="AS296" s="102"/>
      <c r="AT296" s="102"/>
      <c r="AU296" s="102"/>
      <c r="AV296" s="102"/>
      <c r="AW296" s="102"/>
      <c r="AX296" s="102"/>
      <c r="AY296" s="102"/>
      <c r="AZ296" s="102"/>
      <c r="BA296" s="102"/>
      <c r="BB296" s="102"/>
      <c r="BC296" s="102"/>
      <c r="BD296" s="102"/>
      <c r="BE296" s="102"/>
      <c r="BF296" s="102"/>
    </row>
    <row r="297" spans="2:58" ht="12.75">
      <c r="B297" s="21"/>
      <c r="C297" s="21"/>
      <c r="D297" s="21"/>
      <c r="E297" s="21"/>
      <c r="F297" s="22"/>
      <c r="G297" s="22"/>
      <c r="H297" s="23"/>
      <c r="I297" s="24"/>
      <c r="AO297" s="102"/>
      <c r="AP297" s="102"/>
      <c r="AQ297" s="102"/>
      <c r="AR297" s="102"/>
      <c r="AS297" s="102"/>
      <c r="AT297" s="102"/>
      <c r="AU297" s="102"/>
      <c r="AV297" s="102"/>
      <c r="AW297" s="102"/>
      <c r="AX297" s="102"/>
      <c r="AY297" s="102"/>
      <c r="AZ297" s="102"/>
      <c r="BA297" s="102"/>
      <c r="BB297" s="102"/>
      <c r="BC297" s="102"/>
      <c r="BD297" s="102"/>
      <c r="BE297" s="102"/>
      <c r="BF297" s="102"/>
    </row>
    <row r="298" spans="2:58" ht="12.75">
      <c r="B298" s="21"/>
      <c r="C298" s="21"/>
      <c r="D298" s="21"/>
      <c r="E298" s="21"/>
      <c r="F298" s="22"/>
      <c r="G298" s="22"/>
      <c r="H298" s="23"/>
      <c r="I298" s="24"/>
      <c r="AO298" s="102"/>
      <c r="AP298" s="102"/>
      <c r="AQ298" s="102"/>
      <c r="AR298" s="102"/>
      <c r="AS298" s="102"/>
      <c r="AT298" s="102"/>
      <c r="AU298" s="102"/>
      <c r="AV298" s="102"/>
      <c r="AW298" s="102"/>
      <c r="AX298" s="102"/>
      <c r="AY298" s="102"/>
      <c r="AZ298" s="102"/>
      <c r="BA298" s="102"/>
      <c r="BB298" s="102"/>
      <c r="BC298" s="102"/>
      <c r="BD298" s="102"/>
      <c r="BE298" s="102"/>
      <c r="BF298" s="102"/>
    </row>
    <row r="299" spans="2:58" ht="12.75">
      <c r="B299" s="21"/>
      <c r="C299" s="21"/>
      <c r="D299" s="21"/>
      <c r="E299" s="21"/>
      <c r="F299" s="22"/>
      <c r="G299" s="22"/>
      <c r="H299" s="23"/>
      <c r="I299" s="24"/>
      <c r="AO299" s="102"/>
      <c r="AP299" s="102"/>
      <c r="AQ299" s="102"/>
      <c r="AR299" s="102"/>
      <c r="AS299" s="102"/>
      <c r="AT299" s="102"/>
      <c r="AU299" s="102"/>
      <c r="AV299" s="102"/>
      <c r="AW299" s="102"/>
      <c r="AX299" s="102"/>
      <c r="AY299" s="102"/>
      <c r="AZ299" s="102"/>
      <c r="BA299" s="102"/>
      <c r="BB299" s="102"/>
      <c r="BC299" s="102"/>
      <c r="BD299" s="102"/>
      <c r="BE299" s="102"/>
      <c r="BF299" s="102"/>
    </row>
    <row r="300" spans="2:58" ht="12.75">
      <c r="B300" s="21"/>
      <c r="C300" s="21"/>
      <c r="D300" s="21"/>
      <c r="E300" s="21"/>
      <c r="F300" s="22"/>
      <c r="G300" s="22"/>
      <c r="H300" s="23"/>
      <c r="I300" s="24"/>
      <c r="AO300" s="102"/>
      <c r="AP300" s="102"/>
      <c r="AQ300" s="102"/>
      <c r="AR300" s="102"/>
      <c r="AS300" s="102"/>
      <c r="AT300" s="102"/>
      <c r="AU300" s="102"/>
      <c r="AV300" s="102"/>
      <c r="AW300" s="102"/>
      <c r="AX300" s="102"/>
      <c r="AY300" s="102"/>
      <c r="AZ300" s="102"/>
      <c r="BA300" s="102"/>
      <c r="BB300" s="102"/>
      <c r="BC300" s="102"/>
      <c r="BD300" s="102"/>
      <c r="BE300" s="102"/>
      <c r="BF300" s="102"/>
    </row>
    <row r="301" spans="2:58" ht="12.75">
      <c r="B301" s="21"/>
      <c r="C301" s="21"/>
      <c r="D301" s="21"/>
      <c r="E301" s="21"/>
      <c r="F301" s="22"/>
      <c r="G301" s="22"/>
      <c r="H301" s="23"/>
      <c r="I301" s="24"/>
      <c r="AO301" s="102"/>
      <c r="AP301" s="102"/>
      <c r="AQ301" s="102"/>
      <c r="AR301" s="102"/>
      <c r="AS301" s="102"/>
      <c r="AT301" s="102"/>
      <c r="AU301" s="102"/>
      <c r="AV301" s="102"/>
      <c r="AW301" s="102"/>
      <c r="AX301" s="102"/>
      <c r="AY301" s="102"/>
      <c r="AZ301" s="102"/>
      <c r="BA301" s="102"/>
      <c r="BB301" s="102"/>
      <c r="BC301" s="102"/>
      <c r="BD301" s="102"/>
      <c r="BE301" s="102"/>
      <c r="BF301" s="102"/>
    </row>
    <row r="302" spans="2:58" ht="12.75">
      <c r="B302" s="21"/>
      <c r="C302" s="21"/>
      <c r="D302" s="21"/>
      <c r="E302" s="21"/>
      <c r="F302" s="22"/>
      <c r="G302" s="22"/>
      <c r="H302" s="23"/>
      <c r="I302" s="24"/>
      <c r="AO302" s="102"/>
      <c r="AP302" s="102"/>
      <c r="AQ302" s="102"/>
      <c r="AR302" s="102"/>
      <c r="AS302" s="102"/>
      <c r="AT302" s="102"/>
      <c r="AU302" s="102"/>
      <c r="AV302" s="102"/>
      <c r="AW302" s="102"/>
      <c r="AX302" s="102"/>
      <c r="AY302" s="102"/>
      <c r="AZ302" s="102"/>
      <c r="BA302" s="102"/>
      <c r="BB302" s="102"/>
      <c r="BC302" s="102"/>
      <c r="BD302" s="102"/>
      <c r="BE302" s="102"/>
      <c r="BF302" s="102"/>
    </row>
    <row r="303" spans="2:58" ht="12.75">
      <c r="B303" s="21"/>
      <c r="C303" s="21"/>
      <c r="D303" s="21"/>
      <c r="E303" s="21"/>
      <c r="F303" s="22"/>
      <c r="G303" s="22"/>
      <c r="H303" s="23"/>
      <c r="I303" s="24"/>
      <c r="AO303" s="102"/>
      <c r="AP303" s="102"/>
      <c r="AQ303" s="102"/>
      <c r="AR303" s="102"/>
      <c r="AS303" s="102"/>
      <c r="AT303" s="102"/>
      <c r="AU303" s="102"/>
      <c r="AV303" s="102"/>
      <c r="AW303" s="102"/>
      <c r="AX303" s="102"/>
      <c r="AY303" s="102"/>
      <c r="AZ303" s="102"/>
      <c r="BA303" s="102"/>
      <c r="BB303" s="102"/>
      <c r="BC303" s="102"/>
      <c r="BD303" s="102"/>
      <c r="BE303" s="102"/>
      <c r="BF303" s="102"/>
    </row>
    <row r="304" spans="2:58" ht="12.75">
      <c r="B304" s="21"/>
      <c r="C304" s="21"/>
      <c r="D304" s="21"/>
      <c r="E304" s="21"/>
      <c r="F304" s="22"/>
      <c r="G304" s="22"/>
      <c r="H304" s="23"/>
      <c r="I304" s="24"/>
      <c r="AO304" s="102"/>
      <c r="AP304" s="102"/>
      <c r="AQ304" s="102"/>
      <c r="AR304" s="102"/>
      <c r="AS304" s="102"/>
      <c r="AT304" s="102"/>
      <c r="AU304" s="102"/>
      <c r="AV304" s="102"/>
      <c r="AW304" s="102"/>
      <c r="AX304" s="102"/>
      <c r="AY304" s="102"/>
      <c r="AZ304" s="102"/>
      <c r="BA304" s="102"/>
      <c r="BB304" s="102"/>
      <c r="BC304" s="102"/>
      <c r="BD304" s="102"/>
      <c r="BE304" s="102"/>
      <c r="BF304" s="102"/>
    </row>
    <row r="305" spans="2:58" ht="12.75">
      <c r="B305" s="21"/>
      <c r="C305" s="21"/>
      <c r="D305" s="21"/>
      <c r="E305" s="21"/>
      <c r="F305" s="22"/>
      <c r="G305" s="22"/>
      <c r="H305" s="23"/>
      <c r="I305" s="24"/>
      <c r="AO305" s="102"/>
      <c r="AP305" s="102"/>
      <c r="AQ305" s="102"/>
      <c r="AR305" s="102"/>
      <c r="AS305" s="102"/>
      <c r="AT305" s="102"/>
      <c r="AU305" s="102"/>
      <c r="AV305" s="102"/>
      <c r="AW305" s="102"/>
      <c r="AX305" s="102"/>
      <c r="AY305" s="102"/>
      <c r="AZ305" s="102"/>
      <c r="BA305" s="102"/>
      <c r="BB305" s="102"/>
      <c r="BC305" s="102"/>
      <c r="BD305" s="102"/>
      <c r="BE305" s="102"/>
      <c r="BF305" s="102"/>
    </row>
    <row r="306" spans="2:58" ht="12.75">
      <c r="B306" s="21"/>
      <c r="C306" s="21"/>
      <c r="D306" s="21"/>
      <c r="E306" s="21"/>
      <c r="F306" s="22"/>
      <c r="G306" s="22"/>
      <c r="H306" s="23"/>
      <c r="I306" s="24"/>
      <c r="AO306" s="102"/>
      <c r="AP306" s="102"/>
      <c r="AQ306" s="102"/>
      <c r="AR306" s="102"/>
      <c r="AS306" s="102"/>
      <c r="AT306" s="102"/>
      <c r="AU306" s="102"/>
      <c r="AV306" s="102"/>
      <c r="AW306" s="102"/>
      <c r="AX306" s="102"/>
      <c r="AY306" s="102"/>
      <c r="AZ306" s="102"/>
      <c r="BA306" s="102"/>
      <c r="BB306" s="102"/>
      <c r="BC306" s="102"/>
      <c r="BD306" s="102"/>
      <c r="BE306" s="102"/>
      <c r="BF306" s="102"/>
    </row>
    <row r="307" spans="2:58" ht="12.75">
      <c r="B307" s="21"/>
      <c r="C307" s="21"/>
      <c r="D307" s="21"/>
      <c r="E307" s="21"/>
      <c r="F307" s="22"/>
      <c r="G307" s="22"/>
      <c r="H307" s="23"/>
      <c r="I307" s="24"/>
      <c r="AO307" s="102"/>
      <c r="AP307" s="102"/>
      <c r="AQ307" s="102"/>
      <c r="AR307" s="102"/>
      <c r="AS307" s="102"/>
      <c r="AT307" s="102"/>
      <c r="AU307" s="102"/>
      <c r="AV307" s="102"/>
      <c r="AW307" s="102"/>
      <c r="AX307" s="102"/>
      <c r="AY307" s="102"/>
      <c r="AZ307" s="102"/>
      <c r="BA307" s="102"/>
      <c r="BB307" s="102"/>
      <c r="BC307" s="102"/>
      <c r="BD307" s="102"/>
      <c r="BE307" s="102"/>
      <c r="BF307" s="102"/>
    </row>
    <row r="308" spans="2:58" ht="12.75">
      <c r="B308" s="21"/>
      <c r="C308" s="21"/>
      <c r="D308" s="21"/>
      <c r="E308" s="21"/>
      <c r="F308" s="22"/>
      <c r="G308" s="22"/>
      <c r="H308" s="23"/>
      <c r="I308" s="24"/>
      <c r="AO308" s="102"/>
      <c r="AP308" s="102"/>
      <c r="AQ308" s="102"/>
      <c r="AR308" s="102"/>
      <c r="AS308" s="102"/>
      <c r="AT308" s="102"/>
      <c r="AU308" s="102"/>
      <c r="AV308" s="102"/>
      <c r="AW308" s="102"/>
      <c r="AX308" s="102"/>
      <c r="AY308" s="102"/>
      <c r="AZ308" s="102"/>
      <c r="BA308" s="102"/>
      <c r="BB308" s="102"/>
      <c r="BC308" s="102"/>
      <c r="BD308" s="102"/>
      <c r="BE308" s="102"/>
      <c r="BF308" s="102"/>
    </row>
    <row r="309" spans="2:58" ht="12.75">
      <c r="B309" s="21"/>
      <c r="C309" s="21"/>
      <c r="D309" s="21"/>
      <c r="E309" s="21"/>
      <c r="F309" s="22"/>
      <c r="G309" s="22"/>
      <c r="H309" s="23"/>
      <c r="I309" s="24"/>
      <c r="AO309" s="102"/>
      <c r="AP309" s="102"/>
      <c r="AQ309" s="102"/>
      <c r="AR309" s="102"/>
      <c r="AS309" s="102"/>
      <c r="AT309" s="102"/>
      <c r="AU309" s="102"/>
      <c r="AV309" s="102"/>
      <c r="AW309" s="102"/>
      <c r="AX309" s="102"/>
      <c r="AY309" s="102"/>
      <c r="AZ309" s="102"/>
      <c r="BA309" s="102"/>
      <c r="BB309" s="102"/>
      <c r="BC309" s="102"/>
      <c r="BD309" s="102"/>
      <c r="BE309" s="102"/>
      <c r="BF309" s="102"/>
    </row>
    <row r="310" spans="2:58" ht="12.75">
      <c r="B310" s="21"/>
      <c r="C310" s="21"/>
      <c r="D310" s="21"/>
      <c r="E310" s="21"/>
      <c r="F310" s="22"/>
      <c r="G310" s="22"/>
      <c r="H310" s="23"/>
      <c r="I310" s="24"/>
      <c r="AO310" s="102"/>
      <c r="AP310" s="102"/>
      <c r="AQ310" s="102"/>
      <c r="AR310" s="102"/>
      <c r="AS310" s="102"/>
      <c r="AT310" s="102"/>
      <c r="AU310" s="102"/>
      <c r="AV310" s="102"/>
      <c r="AW310" s="102"/>
      <c r="AX310" s="102"/>
      <c r="AY310" s="102"/>
      <c r="AZ310" s="102"/>
      <c r="BA310" s="102"/>
      <c r="BB310" s="102"/>
      <c r="BC310" s="102"/>
      <c r="BD310" s="102"/>
      <c r="BE310" s="102"/>
      <c r="BF310" s="102"/>
    </row>
    <row r="311" spans="2:58" ht="12.75">
      <c r="B311" s="21"/>
      <c r="C311" s="21"/>
      <c r="D311" s="21"/>
      <c r="E311" s="21"/>
      <c r="F311" s="22"/>
      <c r="G311" s="22"/>
      <c r="H311" s="23"/>
      <c r="I311" s="24"/>
      <c r="AO311" s="102"/>
      <c r="AP311" s="102"/>
      <c r="AQ311" s="102"/>
      <c r="AR311" s="102"/>
      <c r="AS311" s="102"/>
      <c r="AT311" s="102"/>
      <c r="AU311" s="102"/>
      <c r="AV311" s="102"/>
      <c r="AW311" s="102"/>
      <c r="AX311" s="102"/>
      <c r="AY311" s="102"/>
      <c r="AZ311" s="102"/>
      <c r="BA311" s="102"/>
      <c r="BB311" s="102"/>
      <c r="BC311" s="102"/>
      <c r="BD311" s="102"/>
      <c r="BE311" s="102"/>
      <c r="BF311" s="102"/>
    </row>
    <row r="312" spans="2:58" ht="12.75">
      <c r="B312" s="21"/>
      <c r="C312" s="21"/>
      <c r="D312" s="21"/>
      <c r="E312" s="21"/>
      <c r="F312" s="22"/>
      <c r="G312" s="22"/>
      <c r="H312" s="23"/>
      <c r="I312" s="24"/>
      <c r="AO312" s="102"/>
      <c r="AP312" s="102"/>
      <c r="AQ312" s="102"/>
      <c r="AR312" s="102"/>
      <c r="AS312" s="102"/>
      <c r="AT312" s="102"/>
      <c r="AU312" s="102"/>
      <c r="AV312" s="102"/>
      <c r="AW312" s="102"/>
      <c r="AX312" s="102"/>
      <c r="AY312" s="102"/>
      <c r="AZ312" s="102"/>
      <c r="BA312" s="102"/>
      <c r="BB312" s="102"/>
      <c r="BC312" s="102"/>
      <c r="BD312" s="102"/>
      <c r="BE312" s="102"/>
      <c r="BF312" s="102"/>
    </row>
    <row r="313" spans="2:58" ht="12.75">
      <c r="B313" s="21"/>
      <c r="C313" s="21"/>
      <c r="D313" s="21"/>
      <c r="E313" s="21"/>
      <c r="F313" s="22"/>
      <c r="G313" s="22"/>
      <c r="H313" s="23"/>
      <c r="I313" s="24"/>
      <c r="AO313" s="102"/>
      <c r="AP313" s="102"/>
      <c r="AQ313" s="102"/>
      <c r="AR313" s="102"/>
      <c r="AS313" s="102"/>
      <c r="AT313" s="102"/>
      <c r="AU313" s="102"/>
      <c r="AV313" s="102"/>
      <c r="AW313" s="102"/>
      <c r="AX313" s="102"/>
      <c r="AY313" s="102"/>
      <c r="AZ313" s="102"/>
      <c r="BA313" s="102"/>
      <c r="BB313" s="102"/>
      <c r="BC313" s="102"/>
      <c r="BD313" s="102"/>
      <c r="BE313" s="102"/>
      <c r="BF313" s="102"/>
    </row>
    <row r="314" spans="2:58" ht="12.75">
      <c r="B314" s="21"/>
      <c r="C314" s="21"/>
      <c r="D314" s="21"/>
      <c r="E314" s="21"/>
      <c r="F314" s="22"/>
      <c r="G314" s="22"/>
      <c r="H314" s="23"/>
      <c r="I314" s="24"/>
      <c r="AO314" s="102"/>
      <c r="AP314" s="102"/>
      <c r="AQ314" s="102"/>
      <c r="AR314" s="102"/>
      <c r="AS314" s="102"/>
      <c r="AT314" s="102"/>
      <c r="AU314" s="102"/>
      <c r="AV314" s="102"/>
      <c r="AW314" s="102"/>
      <c r="AX314" s="102"/>
      <c r="AY314" s="102"/>
      <c r="AZ314" s="102"/>
      <c r="BA314" s="102"/>
      <c r="BB314" s="102"/>
      <c r="BC314" s="102"/>
      <c r="BD314" s="102"/>
      <c r="BE314" s="102"/>
      <c r="BF314" s="102"/>
    </row>
    <row r="315" spans="2:58" ht="12.75">
      <c r="B315" s="21"/>
      <c r="C315" s="21"/>
      <c r="D315" s="21"/>
      <c r="E315" s="21"/>
      <c r="F315" s="22"/>
      <c r="G315" s="22"/>
      <c r="H315" s="23"/>
      <c r="I315" s="24"/>
      <c r="AO315" s="102"/>
      <c r="AP315" s="102"/>
      <c r="AQ315" s="102"/>
      <c r="AR315" s="102"/>
      <c r="AS315" s="102"/>
      <c r="AT315" s="102"/>
      <c r="AU315" s="102"/>
      <c r="AV315" s="102"/>
      <c r="AW315" s="102"/>
      <c r="AX315" s="102"/>
      <c r="AY315" s="102"/>
      <c r="AZ315" s="102"/>
      <c r="BA315" s="102"/>
      <c r="BB315" s="102"/>
      <c r="BC315" s="102"/>
      <c r="BD315" s="102"/>
      <c r="BE315" s="102"/>
      <c r="BF315" s="102"/>
    </row>
    <row r="316" spans="2:58" ht="12.75">
      <c r="B316" s="21"/>
      <c r="C316" s="21"/>
      <c r="D316" s="21"/>
      <c r="E316" s="21"/>
      <c r="F316" s="22"/>
      <c r="G316" s="22"/>
      <c r="H316" s="23"/>
      <c r="I316" s="24"/>
      <c r="AO316" s="102"/>
      <c r="AP316" s="102"/>
      <c r="AQ316" s="102"/>
      <c r="AR316" s="102"/>
      <c r="AS316" s="102"/>
      <c r="AT316" s="102"/>
      <c r="AU316" s="102"/>
      <c r="AV316" s="102"/>
      <c r="AW316" s="102"/>
      <c r="AX316" s="102"/>
      <c r="AY316" s="102"/>
      <c r="AZ316" s="102"/>
      <c r="BA316" s="102"/>
      <c r="BB316" s="102"/>
      <c r="BC316" s="102"/>
      <c r="BD316" s="102"/>
      <c r="BE316" s="102"/>
      <c r="BF316" s="102"/>
    </row>
    <row r="317" spans="2:58" ht="12.75">
      <c r="B317" s="21"/>
      <c r="C317" s="21"/>
      <c r="D317" s="21"/>
      <c r="E317" s="21"/>
      <c r="F317" s="22"/>
      <c r="G317" s="22"/>
      <c r="H317" s="23"/>
      <c r="I317" s="24"/>
      <c r="AO317" s="102"/>
      <c r="AP317" s="102"/>
      <c r="AQ317" s="102"/>
      <c r="AR317" s="102"/>
      <c r="AS317" s="102"/>
      <c r="AT317" s="102"/>
      <c r="AU317" s="102"/>
      <c r="AV317" s="102"/>
      <c r="AW317" s="102"/>
      <c r="AX317" s="102"/>
      <c r="AY317" s="102"/>
      <c r="AZ317" s="102"/>
      <c r="BA317" s="102"/>
      <c r="BB317" s="102"/>
      <c r="BC317" s="102"/>
      <c r="BD317" s="102"/>
      <c r="BE317" s="102"/>
      <c r="BF317" s="102"/>
    </row>
    <row r="318" spans="2:58" ht="12.75">
      <c r="B318" s="21"/>
      <c r="C318" s="21"/>
      <c r="D318" s="21"/>
      <c r="E318" s="21"/>
      <c r="F318" s="22"/>
      <c r="G318" s="22"/>
      <c r="H318" s="23"/>
      <c r="I318" s="24"/>
      <c r="AO318" s="102"/>
      <c r="AP318" s="102"/>
      <c r="AQ318" s="102"/>
      <c r="AR318" s="102"/>
      <c r="AS318" s="102"/>
      <c r="AT318" s="102"/>
      <c r="AU318" s="102"/>
      <c r="AV318" s="102"/>
      <c r="AW318" s="102"/>
      <c r="AX318" s="102"/>
      <c r="AY318" s="102"/>
      <c r="AZ318" s="102"/>
      <c r="BA318" s="102"/>
      <c r="BB318" s="102"/>
      <c r="BC318" s="102"/>
      <c r="BD318" s="102"/>
      <c r="BE318" s="102"/>
      <c r="BF318" s="102"/>
    </row>
    <row r="319" spans="2:58" ht="12.75">
      <c r="B319" s="21"/>
      <c r="C319" s="21"/>
      <c r="D319" s="21"/>
      <c r="E319" s="21"/>
      <c r="F319" s="22"/>
      <c r="G319" s="22"/>
      <c r="H319" s="23"/>
      <c r="I319" s="24"/>
      <c r="AO319" s="102"/>
      <c r="AP319" s="102"/>
      <c r="AQ319" s="102"/>
      <c r="AR319" s="102"/>
      <c r="AS319" s="102"/>
      <c r="AT319" s="102"/>
      <c r="AU319" s="102"/>
      <c r="AV319" s="102"/>
      <c r="AW319" s="102"/>
      <c r="AX319" s="102"/>
      <c r="AY319" s="102"/>
      <c r="AZ319" s="102"/>
      <c r="BA319" s="102"/>
      <c r="BB319" s="102"/>
      <c r="BC319" s="102"/>
      <c r="BD319" s="102"/>
      <c r="BE319" s="102"/>
      <c r="BF319" s="102"/>
    </row>
    <row r="320" spans="2:58" ht="12.75">
      <c r="B320" s="21"/>
      <c r="C320" s="21"/>
      <c r="D320" s="21"/>
      <c r="E320" s="21"/>
      <c r="F320" s="22"/>
      <c r="G320" s="22"/>
      <c r="H320" s="23"/>
      <c r="I320" s="24"/>
      <c r="AO320" s="102"/>
      <c r="AP320" s="102"/>
      <c r="AQ320" s="102"/>
      <c r="AR320" s="102"/>
      <c r="AS320" s="102"/>
      <c r="AT320" s="102"/>
      <c r="AU320" s="102"/>
      <c r="AV320" s="102"/>
      <c r="AW320" s="102"/>
      <c r="AX320" s="102"/>
      <c r="AY320" s="102"/>
      <c r="AZ320" s="102"/>
      <c r="BA320" s="102"/>
      <c r="BB320" s="102"/>
      <c r="BC320" s="102"/>
      <c r="BD320" s="102"/>
      <c r="BE320" s="102"/>
      <c r="BF320" s="102"/>
    </row>
    <row r="321" spans="2:58" ht="12.75">
      <c r="B321" s="21"/>
      <c r="C321" s="21"/>
      <c r="D321" s="21"/>
      <c r="E321" s="21"/>
      <c r="F321" s="22"/>
      <c r="G321" s="22"/>
      <c r="H321" s="23"/>
      <c r="I321" s="24"/>
      <c r="AO321" s="102"/>
      <c r="AP321" s="102"/>
      <c r="AQ321" s="102"/>
      <c r="AR321" s="102"/>
      <c r="AS321" s="102"/>
      <c r="AT321" s="102"/>
      <c r="AU321" s="102"/>
      <c r="AV321" s="102"/>
      <c r="AW321" s="102"/>
      <c r="AX321" s="102"/>
      <c r="AY321" s="102"/>
      <c r="AZ321" s="102"/>
      <c r="BA321" s="102"/>
      <c r="BB321" s="102"/>
      <c r="BC321" s="102"/>
      <c r="BD321" s="102"/>
      <c r="BE321" s="102"/>
      <c r="BF321" s="102"/>
    </row>
    <row r="322" spans="2:58" ht="12.75">
      <c r="B322" s="21"/>
      <c r="C322" s="21"/>
      <c r="D322" s="21"/>
      <c r="E322" s="21"/>
      <c r="F322" s="22"/>
      <c r="G322" s="22"/>
      <c r="H322" s="23"/>
      <c r="I322" s="24"/>
      <c r="AO322" s="102"/>
      <c r="AP322" s="102"/>
      <c r="AQ322" s="102"/>
      <c r="AR322" s="102"/>
      <c r="AS322" s="102"/>
      <c r="AT322" s="102"/>
      <c r="AU322" s="102"/>
      <c r="AV322" s="102"/>
      <c r="AW322" s="102"/>
      <c r="AX322" s="102"/>
      <c r="AY322" s="102"/>
      <c r="AZ322" s="102"/>
      <c r="BA322" s="102"/>
      <c r="BB322" s="102"/>
      <c r="BC322" s="102"/>
      <c r="BD322" s="102"/>
      <c r="BE322" s="102"/>
      <c r="BF322" s="102"/>
    </row>
    <row r="323" spans="2:58" ht="12.75">
      <c r="B323" s="21"/>
      <c r="C323" s="21"/>
      <c r="D323" s="21"/>
      <c r="E323" s="21"/>
      <c r="F323" s="22"/>
      <c r="G323" s="22"/>
      <c r="H323" s="23"/>
      <c r="I323" s="24"/>
      <c r="AO323" s="102"/>
      <c r="AP323" s="102"/>
      <c r="AQ323" s="102"/>
      <c r="AR323" s="102"/>
      <c r="AS323" s="102"/>
      <c r="AT323" s="102"/>
      <c r="AU323" s="102"/>
      <c r="AV323" s="102"/>
      <c r="AW323" s="102"/>
      <c r="AX323" s="102"/>
      <c r="AY323" s="102"/>
      <c r="AZ323" s="102"/>
      <c r="BA323" s="102"/>
      <c r="BB323" s="102"/>
      <c r="BC323" s="102"/>
      <c r="BD323" s="102"/>
      <c r="BE323" s="102"/>
      <c r="BF323" s="102"/>
    </row>
    <row r="324" spans="2:58" ht="12.75">
      <c r="B324" s="21"/>
      <c r="C324" s="21"/>
      <c r="D324" s="21"/>
      <c r="E324" s="21"/>
      <c r="F324" s="22"/>
      <c r="G324" s="22"/>
      <c r="H324" s="23"/>
      <c r="I324" s="24"/>
      <c r="AO324" s="102"/>
      <c r="AP324" s="102"/>
      <c r="AQ324" s="102"/>
      <c r="AR324" s="102"/>
      <c r="AS324" s="102"/>
      <c r="AT324" s="102"/>
      <c r="AU324" s="102"/>
      <c r="AV324" s="102"/>
      <c r="AW324" s="102"/>
      <c r="AX324" s="102"/>
      <c r="AY324" s="102"/>
      <c r="AZ324" s="102"/>
      <c r="BA324" s="102"/>
      <c r="BB324" s="102"/>
      <c r="BC324" s="102"/>
      <c r="BD324" s="102"/>
      <c r="BE324" s="102"/>
      <c r="BF324" s="102"/>
    </row>
    <row r="325" spans="2:58" ht="12.75">
      <c r="B325" s="21"/>
      <c r="C325" s="21"/>
      <c r="D325" s="21"/>
      <c r="E325" s="21"/>
      <c r="F325" s="22"/>
      <c r="G325" s="22"/>
      <c r="H325" s="23"/>
      <c r="I325" s="24"/>
      <c r="AO325" s="102"/>
      <c r="AP325" s="102"/>
      <c r="AQ325" s="102"/>
      <c r="AR325" s="102"/>
      <c r="AS325" s="102"/>
      <c r="AT325" s="102"/>
      <c r="AU325" s="102"/>
      <c r="AV325" s="102"/>
      <c r="AW325" s="102"/>
      <c r="AX325" s="102"/>
      <c r="AY325" s="102"/>
      <c r="AZ325" s="102"/>
      <c r="BA325" s="102"/>
      <c r="BB325" s="102"/>
      <c r="BC325" s="102"/>
      <c r="BD325" s="102"/>
      <c r="BE325" s="102"/>
      <c r="BF325" s="102"/>
    </row>
    <row r="326" spans="2:58" ht="12.75">
      <c r="B326" s="21"/>
      <c r="C326" s="21"/>
      <c r="D326" s="21"/>
      <c r="E326" s="21"/>
      <c r="F326" s="22"/>
      <c r="G326" s="22"/>
      <c r="H326" s="23"/>
      <c r="I326" s="24"/>
      <c r="AO326" s="102"/>
      <c r="AP326" s="102"/>
      <c r="AQ326" s="102"/>
      <c r="AR326" s="102"/>
      <c r="AS326" s="102"/>
      <c r="AT326" s="102"/>
      <c r="AU326" s="102"/>
      <c r="AV326" s="102"/>
      <c r="AW326" s="102"/>
      <c r="AX326" s="102"/>
      <c r="AY326" s="102"/>
      <c r="AZ326" s="102"/>
      <c r="BA326" s="102"/>
      <c r="BB326" s="102"/>
      <c r="BC326" s="102"/>
      <c r="BD326" s="102"/>
      <c r="BE326" s="102"/>
      <c r="BF326" s="102"/>
    </row>
    <row r="327" spans="2:58" ht="12.75">
      <c r="B327" s="21"/>
      <c r="C327" s="21"/>
      <c r="D327" s="21"/>
      <c r="E327" s="21"/>
      <c r="F327" s="22"/>
      <c r="G327" s="22"/>
      <c r="H327" s="23"/>
      <c r="I327" s="24"/>
      <c r="AO327" s="102"/>
      <c r="AP327" s="102"/>
      <c r="AQ327" s="102"/>
      <c r="AR327" s="102"/>
      <c r="AS327" s="102"/>
      <c r="AT327" s="102"/>
      <c r="AU327" s="102"/>
      <c r="AV327" s="102"/>
      <c r="AW327" s="102"/>
      <c r="AX327" s="102"/>
      <c r="AY327" s="102"/>
      <c r="AZ327" s="102"/>
      <c r="BA327" s="102"/>
      <c r="BB327" s="102"/>
      <c r="BC327" s="102"/>
      <c r="BD327" s="102"/>
      <c r="BE327" s="102"/>
      <c r="BF327" s="102"/>
    </row>
    <row r="328" spans="2:58" ht="12.75">
      <c r="B328" s="21"/>
      <c r="C328" s="21"/>
      <c r="D328" s="21"/>
      <c r="E328" s="21"/>
      <c r="F328" s="22"/>
      <c r="G328" s="22"/>
      <c r="H328" s="23"/>
      <c r="I328" s="24"/>
      <c r="AO328" s="102"/>
      <c r="AP328" s="102"/>
      <c r="AQ328" s="102"/>
      <c r="AR328" s="102"/>
      <c r="AS328" s="102"/>
      <c r="AT328" s="102"/>
      <c r="AU328" s="102"/>
      <c r="AV328" s="102"/>
      <c r="AW328" s="102"/>
      <c r="AX328" s="102"/>
      <c r="AY328" s="102"/>
      <c r="AZ328" s="102"/>
      <c r="BA328" s="102"/>
      <c r="BB328" s="102"/>
      <c r="BC328" s="102"/>
      <c r="BD328" s="102"/>
      <c r="BE328" s="102"/>
      <c r="BF328" s="102"/>
    </row>
    <row r="329" spans="2:58" ht="12.75">
      <c r="B329" s="21"/>
      <c r="C329" s="21"/>
      <c r="D329" s="21"/>
      <c r="E329" s="21"/>
      <c r="F329" s="22"/>
      <c r="G329" s="22"/>
      <c r="H329" s="23"/>
      <c r="I329" s="24"/>
      <c r="AO329" s="102"/>
      <c r="AP329" s="102"/>
      <c r="AQ329" s="102"/>
      <c r="AR329" s="102"/>
      <c r="AS329" s="102"/>
      <c r="AT329" s="102"/>
      <c r="AU329" s="102"/>
      <c r="AV329" s="102"/>
      <c r="AW329" s="102"/>
      <c r="AX329" s="102"/>
      <c r="AY329" s="102"/>
      <c r="AZ329" s="102"/>
      <c r="BA329" s="102"/>
      <c r="BB329" s="102"/>
      <c r="BC329" s="102"/>
      <c r="BD329" s="102"/>
      <c r="BE329" s="102"/>
      <c r="BF329" s="102"/>
    </row>
    <row r="330" spans="2:58" ht="12.75">
      <c r="B330" s="21"/>
      <c r="C330" s="21"/>
      <c r="D330" s="21"/>
      <c r="E330" s="21"/>
      <c r="F330" s="22"/>
      <c r="G330" s="22"/>
      <c r="H330" s="23"/>
      <c r="I330" s="24"/>
      <c r="AO330" s="102"/>
      <c r="AP330" s="102"/>
      <c r="AQ330" s="102"/>
      <c r="AR330" s="102"/>
      <c r="AS330" s="102"/>
      <c r="AT330" s="102"/>
      <c r="AU330" s="102"/>
      <c r="AV330" s="102"/>
      <c r="AW330" s="102"/>
      <c r="AX330" s="102"/>
      <c r="AY330" s="102"/>
      <c r="AZ330" s="102"/>
      <c r="BA330" s="102"/>
      <c r="BB330" s="102"/>
      <c r="BC330" s="102"/>
      <c r="BD330" s="102"/>
      <c r="BE330" s="102"/>
      <c r="BF330" s="102"/>
    </row>
    <row r="331" spans="2:58" ht="12.75">
      <c r="B331" s="21"/>
      <c r="C331" s="21"/>
      <c r="D331" s="21"/>
      <c r="E331" s="21"/>
      <c r="F331" s="22"/>
      <c r="G331" s="22"/>
      <c r="H331" s="23"/>
      <c r="I331" s="24"/>
      <c r="AO331" s="102"/>
      <c r="AP331" s="102"/>
      <c r="AQ331" s="102"/>
      <c r="AR331" s="102"/>
      <c r="AS331" s="102"/>
      <c r="AT331" s="102"/>
      <c r="AU331" s="102"/>
      <c r="AV331" s="102"/>
      <c r="AW331" s="102"/>
      <c r="AX331" s="102"/>
      <c r="AY331" s="102"/>
      <c r="AZ331" s="102"/>
      <c r="BA331" s="102"/>
      <c r="BB331" s="102"/>
      <c r="BC331" s="102"/>
      <c r="BD331" s="102"/>
      <c r="BE331" s="102"/>
      <c r="BF331" s="102"/>
    </row>
    <row r="332" spans="2:58" ht="12.75">
      <c r="B332" s="21"/>
      <c r="C332" s="21"/>
      <c r="D332" s="21"/>
      <c r="E332" s="21"/>
      <c r="F332" s="22"/>
      <c r="G332" s="22"/>
      <c r="H332" s="23"/>
      <c r="I332" s="24"/>
      <c r="AO332" s="102"/>
      <c r="AP332" s="102"/>
      <c r="AQ332" s="102"/>
      <c r="AR332" s="102"/>
      <c r="AS332" s="102"/>
      <c r="AT332" s="102"/>
      <c r="AU332" s="102"/>
      <c r="AV332" s="102"/>
      <c r="AW332" s="102"/>
      <c r="AX332" s="102"/>
      <c r="AY332" s="102"/>
      <c r="AZ332" s="102"/>
      <c r="BA332" s="102"/>
      <c r="BB332" s="102"/>
      <c r="BC332" s="102"/>
      <c r="BD332" s="102"/>
      <c r="BE332" s="102"/>
      <c r="BF332" s="102"/>
    </row>
    <row r="333" spans="2:58" ht="12.75">
      <c r="B333" s="21"/>
      <c r="C333" s="21"/>
      <c r="D333" s="21"/>
      <c r="E333" s="21"/>
      <c r="F333" s="22"/>
      <c r="G333" s="22"/>
      <c r="H333" s="23"/>
      <c r="I333" s="24"/>
      <c r="AO333" s="102"/>
      <c r="AP333" s="102"/>
      <c r="AQ333" s="102"/>
      <c r="AR333" s="102"/>
      <c r="AS333" s="102"/>
      <c r="AT333" s="102"/>
      <c r="AU333" s="102"/>
      <c r="AV333" s="102"/>
      <c r="AW333" s="102"/>
      <c r="AX333" s="102"/>
      <c r="AY333" s="102"/>
      <c r="AZ333" s="102"/>
      <c r="BA333" s="102"/>
      <c r="BB333" s="102"/>
      <c r="BC333" s="102"/>
      <c r="BD333" s="102"/>
      <c r="BE333" s="102"/>
      <c r="BF333" s="102"/>
    </row>
    <row r="334" spans="2:58" ht="12.75">
      <c r="B334" s="21"/>
      <c r="C334" s="21"/>
      <c r="D334" s="21"/>
      <c r="E334" s="21"/>
      <c r="F334" s="22"/>
      <c r="G334" s="22"/>
      <c r="H334" s="23"/>
      <c r="I334" s="24"/>
      <c r="AO334" s="102"/>
      <c r="AP334" s="102"/>
      <c r="AQ334" s="102"/>
      <c r="AR334" s="102"/>
      <c r="AS334" s="102"/>
      <c r="AT334" s="102"/>
      <c r="AU334" s="102"/>
      <c r="AV334" s="102"/>
      <c r="AW334" s="102"/>
      <c r="AX334" s="102"/>
      <c r="AY334" s="102"/>
      <c r="AZ334" s="102"/>
      <c r="BA334" s="102"/>
      <c r="BB334" s="102"/>
      <c r="BC334" s="102"/>
      <c r="BD334" s="102"/>
      <c r="BE334" s="102"/>
      <c r="BF334" s="102"/>
    </row>
    <row r="335" spans="2:58" ht="12.75">
      <c r="B335" s="21"/>
      <c r="C335" s="21"/>
      <c r="D335" s="21"/>
      <c r="E335" s="21"/>
      <c r="F335" s="22"/>
      <c r="G335" s="22"/>
      <c r="H335" s="23"/>
      <c r="I335" s="24"/>
      <c r="AO335" s="102"/>
      <c r="AP335" s="102"/>
      <c r="AQ335" s="102"/>
      <c r="AR335" s="102"/>
      <c r="AS335" s="102"/>
      <c r="AT335" s="102"/>
      <c r="AU335" s="102"/>
      <c r="AV335" s="102"/>
      <c r="AW335" s="102"/>
      <c r="AX335" s="102"/>
      <c r="AY335" s="102"/>
      <c r="AZ335" s="102"/>
      <c r="BA335" s="102"/>
      <c r="BB335" s="102"/>
      <c r="BC335" s="102"/>
      <c r="BD335" s="102"/>
      <c r="BE335" s="102"/>
      <c r="BF335" s="102"/>
    </row>
    <row r="336" spans="2:58" ht="12.75">
      <c r="B336" s="21"/>
      <c r="C336" s="21"/>
      <c r="D336" s="21"/>
      <c r="E336" s="21"/>
      <c r="F336" s="22"/>
      <c r="G336" s="22"/>
      <c r="H336" s="23"/>
      <c r="I336" s="24"/>
      <c r="AO336" s="102"/>
      <c r="AP336" s="102"/>
      <c r="AQ336" s="102"/>
      <c r="AR336" s="102"/>
      <c r="AS336" s="102"/>
      <c r="AT336" s="102"/>
      <c r="AU336" s="102"/>
      <c r="AV336" s="102"/>
      <c r="AW336" s="102"/>
      <c r="AX336" s="102"/>
      <c r="AY336" s="102"/>
      <c r="AZ336" s="102"/>
      <c r="BA336" s="102"/>
      <c r="BB336" s="102"/>
      <c r="BC336" s="102"/>
      <c r="BD336" s="102"/>
      <c r="BE336" s="102"/>
      <c r="BF336" s="102"/>
    </row>
    <row r="337" spans="2:58" ht="12.75">
      <c r="B337" s="21"/>
      <c r="C337" s="21"/>
      <c r="D337" s="21"/>
      <c r="E337" s="21"/>
      <c r="F337" s="22"/>
      <c r="G337" s="22"/>
      <c r="H337" s="23"/>
      <c r="I337" s="24"/>
      <c r="AO337" s="102"/>
      <c r="AP337" s="102"/>
      <c r="AQ337" s="102"/>
      <c r="AR337" s="102"/>
      <c r="AS337" s="102"/>
      <c r="AT337" s="102"/>
      <c r="AU337" s="102"/>
      <c r="AV337" s="102"/>
      <c r="AW337" s="102"/>
      <c r="AX337" s="102"/>
      <c r="AY337" s="102"/>
      <c r="AZ337" s="102"/>
      <c r="BA337" s="102"/>
      <c r="BB337" s="102"/>
      <c r="BC337" s="102"/>
      <c r="BD337" s="102"/>
      <c r="BE337" s="102"/>
      <c r="BF337" s="102"/>
    </row>
    <row r="338" spans="2:58" ht="12.75">
      <c r="B338" s="21"/>
      <c r="C338" s="21"/>
      <c r="D338" s="21"/>
      <c r="E338" s="21"/>
      <c r="F338" s="22"/>
      <c r="G338" s="22"/>
      <c r="H338" s="23"/>
      <c r="I338" s="24"/>
      <c r="AO338" s="102"/>
      <c r="AP338" s="102"/>
      <c r="AQ338" s="102"/>
      <c r="AR338" s="102"/>
      <c r="AS338" s="102"/>
      <c r="AT338" s="102"/>
      <c r="AU338" s="102"/>
      <c r="AV338" s="102"/>
      <c r="AW338" s="102"/>
      <c r="AX338" s="102"/>
      <c r="AY338" s="102"/>
      <c r="AZ338" s="102"/>
      <c r="BA338" s="102"/>
      <c r="BB338" s="102"/>
      <c r="BC338" s="102"/>
      <c r="BD338" s="102"/>
      <c r="BE338" s="102"/>
      <c r="BF338" s="102"/>
    </row>
    <row r="339" spans="2:58" ht="12.75">
      <c r="B339" s="21"/>
      <c r="C339" s="21"/>
      <c r="D339" s="21"/>
      <c r="E339" s="21"/>
      <c r="F339" s="22"/>
      <c r="G339" s="22"/>
      <c r="H339" s="23"/>
      <c r="I339" s="24"/>
      <c r="AO339" s="102"/>
      <c r="AP339" s="102"/>
      <c r="AQ339" s="102"/>
      <c r="AR339" s="102"/>
      <c r="AS339" s="102"/>
      <c r="AT339" s="102"/>
      <c r="AU339" s="102"/>
      <c r="AV339" s="102"/>
      <c r="AW339" s="102"/>
      <c r="AX339" s="102"/>
      <c r="AY339" s="102"/>
      <c r="AZ339" s="102"/>
      <c r="BA339" s="102"/>
      <c r="BB339" s="102"/>
      <c r="BC339" s="102"/>
      <c r="BD339" s="102"/>
      <c r="BE339" s="102"/>
      <c r="BF339" s="102"/>
    </row>
    <row r="340" spans="2:58" ht="12.75">
      <c r="B340" s="21"/>
      <c r="C340" s="21"/>
      <c r="D340" s="21"/>
      <c r="E340" s="21"/>
      <c r="F340" s="22"/>
      <c r="G340" s="22"/>
      <c r="H340" s="23"/>
      <c r="I340" s="24"/>
      <c r="AO340" s="102"/>
      <c r="AP340" s="102"/>
      <c r="AQ340" s="102"/>
      <c r="AR340" s="102"/>
      <c r="AS340" s="102"/>
      <c r="AT340" s="102"/>
      <c r="AU340" s="102"/>
      <c r="AV340" s="102"/>
      <c r="AW340" s="102"/>
      <c r="AX340" s="102"/>
      <c r="AY340" s="102"/>
      <c r="AZ340" s="102"/>
      <c r="BA340" s="102"/>
      <c r="BB340" s="102"/>
      <c r="BC340" s="102"/>
      <c r="BD340" s="102"/>
      <c r="BE340" s="102"/>
      <c r="BF340" s="102"/>
    </row>
    <row r="341" spans="2:58" ht="12.75">
      <c r="B341" s="21"/>
      <c r="C341" s="21"/>
      <c r="D341" s="21"/>
      <c r="E341" s="21"/>
      <c r="F341" s="22"/>
      <c r="G341" s="22"/>
      <c r="H341" s="23"/>
      <c r="I341" s="24"/>
      <c r="AO341" s="102"/>
      <c r="AP341" s="102"/>
      <c r="AQ341" s="102"/>
      <c r="AR341" s="102"/>
      <c r="AS341" s="102"/>
      <c r="AT341" s="102"/>
      <c r="AU341" s="102"/>
      <c r="AV341" s="102"/>
      <c r="AW341" s="102"/>
      <c r="AX341" s="102"/>
      <c r="AY341" s="102"/>
      <c r="AZ341" s="102"/>
      <c r="BA341" s="102"/>
      <c r="BB341" s="102"/>
      <c r="BC341" s="102"/>
      <c r="BD341" s="102"/>
      <c r="BE341" s="102"/>
      <c r="BF341" s="102"/>
    </row>
    <row r="342" spans="2:58" ht="12.75">
      <c r="B342" s="21"/>
      <c r="C342" s="21"/>
      <c r="D342" s="21"/>
      <c r="E342" s="21"/>
      <c r="F342" s="22"/>
      <c r="G342" s="22"/>
      <c r="H342" s="23"/>
      <c r="I342" s="24"/>
      <c r="AO342" s="102"/>
      <c r="AP342" s="102"/>
      <c r="AQ342" s="102"/>
      <c r="AR342" s="102"/>
      <c r="AS342" s="102"/>
      <c r="AT342" s="102"/>
      <c r="AU342" s="102"/>
      <c r="AV342" s="102"/>
      <c r="AW342" s="102"/>
      <c r="AX342" s="102"/>
      <c r="AY342" s="102"/>
      <c r="AZ342" s="102"/>
      <c r="BA342" s="102"/>
      <c r="BB342" s="102"/>
      <c r="BC342" s="102"/>
      <c r="BD342" s="102"/>
      <c r="BE342" s="102"/>
      <c r="BF342" s="102"/>
    </row>
    <row r="343" spans="2:58" ht="12.75">
      <c r="B343" s="21"/>
      <c r="C343" s="21"/>
      <c r="D343" s="21"/>
      <c r="E343" s="21"/>
      <c r="F343" s="22"/>
      <c r="G343" s="22"/>
      <c r="H343" s="23"/>
      <c r="I343" s="24"/>
      <c r="AO343" s="102"/>
      <c r="AP343" s="102"/>
      <c r="AQ343" s="102"/>
      <c r="AR343" s="102"/>
      <c r="AS343" s="102"/>
      <c r="AT343" s="102"/>
      <c r="AU343" s="102"/>
      <c r="AV343" s="102"/>
      <c r="AW343" s="102"/>
      <c r="AX343" s="102"/>
      <c r="AY343" s="102"/>
      <c r="AZ343" s="102"/>
      <c r="BA343" s="102"/>
      <c r="BB343" s="102"/>
      <c r="BC343" s="102"/>
      <c r="BD343" s="102"/>
      <c r="BE343" s="102"/>
      <c r="BF343" s="102"/>
    </row>
    <row r="344" spans="2:58" ht="12.75">
      <c r="B344" s="21"/>
      <c r="C344" s="21"/>
      <c r="D344" s="21"/>
      <c r="E344" s="21"/>
      <c r="F344" s="22"/>
      <c r="G344" s="22"/>
      <c r="H344" s="23"/>
      <c r="I344" s="24"/>
      <c r="AO344" s="102"/>
      <c r="AP344" s="102"/>
      <c r="AQ344" s="102"/>
      <c r="AR344" s="102"/>
      <c r="AS344" s="102"/>
      <c r="AT344" s="102"/>
      <c r="AU344" s="102"/>
      <c r="AV344" s="102"/>
      <c r="AW344" s="102"/>
      <c r="AX344" s="102"/>
      <c r="AY344" s="102"/>
      <c r="AZ344" s="102"/>
      <c r="BA344" s="102"/>
      <c r="BB344" s="102"/>
      <c r="BC344" s="102"/>
      <c r="BD344" s="102"/>
      <c r="BE344" s="102"/>
      <c r="BF344" s="102"/>
    </row>
    <row r="345" spans="2:58" ht="12.75">
      <c r="B345" s="21"/>
      <c r="C345" s="21"/>
      <c r="D345" s="21"/>
      <c r="E345" s="21"/>
      <c r="F345" s="22"/>
      <c r="G345" s="22"/>
      <c r="H345" s="23"/>
      <c r="I345" s="24"/>
      <c r="AO345" s="102"/>
      <c r="AP345" s="102"/>
      <c r="AQ345" s="102"/>
      <c r="AR345" s="102"/>
      <c r="AS345" s="102"/>
      <c r="AT345" s="102"/>
      <c r="AU345" s="102"/>
      <c r="AV345" s="102"/>
      <c r="AW345" s="102"/>
      <c r="AX345" s="102"/>
      <c r="AY345" s="102"/>
      <c r="AZ345" s="102"/>
      <c r="BA345" s="102"/>
      <c r="BB345" s="102"/>
      <c r="BC345" s="102"/>
      <c r="BD345" s="102"/>
      <c r="BE345" s="102"/>
      <c r="BF345" s="102"/>
    </row>
    <row r="346" spans="2:58" ht="12.75">
      <c r="B346" s="21"/>
      <c r="C346" s="21"/>
      <c r="D346" s="21"/>
      <c r="E346" s="21"/>
      <c r="F346" s="22"/>
      <c r="G346" s="22"/>
      <c r="H346" s="23"/>
      <c r="I346" s="24"/>
      <c r="AO346" s="102"/>
      <c r="AP346" s="102"/>
      <c r="AQ346" s="102"/>
      <c r="AR346" s="102"/>
      <c r="AS346" s="102"/>
      <c r="AT346" s="102"/>
      <c r="AU346" s="102"/>
      <c r="AV346" s="102"/>
      <c r="AW346" s="102"/>
      <c r="AX346" s="102"/>
      <c r="AY346" s="102"/>
      <c r="AZ346" s="102"/>
      <c r="BA346" s="102"/>
      <c r="BB346" s="102"/>
      <c r="BC346" s="102"/>
      <c r="BD346" s="102"/>
      <c r="BE346" s="102"/>
      <c r="BF346" s="102"/>
    </row>
    <row r="347" spans="2:58" ht="12.75">
      <c r="B347" s="21"/>
      <c r="C347" s="21"/>
      <c r="D347" s="21"/>
      <c r="E347" s="21"/>
      <c r="F347" s="22"/>
      <c r="G347" s="22"/>
      <c r="H347" s="23"/>
      <c r="I347" s="24"/>
      <c r="AO347" s="102"/>
      <c r="AP347" s="102"/>
      <c r="AQ347" s="102"/>
      <c r="AR347" s="102"/>
      <c r="AS347" s="102"/>
      <c r="AT347" s="102"/>
      <c r="AU347" s="102"/>
      <c r="AV347" s="102"/>
      <c r="AW347" s="102"/>
      <c r="AX347" s="102"/>
      <c r="AY347" s="102"/>
      <c r="AZ347" s="102"/>
      <c r="BA347" s="102"/>
      <c r="BB347" s="102"/>
      <c r="BC347" s="102"/>
      <c r="BD347" s="102"/>
      <c r="BE347" s="102"/>
      <c r="BF347" s="102"/>
    </row>
    <row r="348" spans="2:58" ht="12.75">
      <c r="B348" s="21"/>
      <c r="C348" s="21"/>
      <c r="D348" s="21"/>
      <c r="E348" s="21"/>
      <c r="F348" s="22"/>
      <c r="G348" s="22"/>
      <c r="H348" s="23"/>
      <c r="I348" s="24"/>
      <c r="AO348" s="102"/>
      <c r="AP348" s="102"/>
      <c r="AQ348" s="102"/>
      <c r="AR348" s="102"/>
      <c r="AS348" s="102"/>
      <c r="AT348" s="102"/>
      <c r="AU348" s="102"/>
      <c r="AV348" s="102"/>
      <c r="AW348" s="102"/>
      <c r="AX348" s="102"/>
      <c r="AY348" s="102"/>
      <c r="AZ348" s="102"/>
      <c r="BA348" s="102"/>
      <c r="BB348" s="102"/>
      <c r="BC348" s="102"/>
      <c r="BD348" s="102"/>
      <c r="BE348" s="102"/>
      <c r="BF348" s="102"/>
    </row>
    <row r="349" spans="2:58" ht="12.75">
      <c r="B349" s="21"/>
      <c r="C349" s="21"/>
      <c r="D349" s="21"/>
      <c r="E349" s="21"/>
      <c r="F349" s="22"/>
      <c r="G349" s="22"/>
      <c r="H349" s="23"/>
      <c r="I349" s="24"/>
      <c r="AO349" s="102"/>
      <c r="AP349" s="102"/>
      <c r="AQ349" s="102"/>
      <c r="AR349" s="102"/>
      <c r="AS349" s="102"/>
      <c r="AT349" s="102"/>
      <c r="AU349" s="102"/>
      <c r="AV349" s="102"/>
      <c r="AW349" s="102"/>
      <c r="AX349" s="102"/>
      <c r="AY349" s="102"/>
      <c r="AZ349" s="102"/>
      <c r="BA349" s="102"/>
      <c r="BB349" s="102"/>
      <c r="BC349" s="102"/>
      <c r="BD349" s="102"/>
      <c r="BE349" s="102"/>
      <c r="BF349" s="102"/>
    </row>
    <row r="350" spans="2:58" ht="12.75">
      <c r="B350" s="21"/>
      <c r="C350" s="21"/>
      <c r="D350" s="21"/>
      <c r="E350" s="21"/>
      <c r="F350" s="22"/>
      <c r="G350" s="22"/>
      <c r="H350" s="23"/>
      <c r="I350" s="24"/>
      <c r="AO350" s="102"/>
      <c r="AP350" s="102"/>
      <c r="AQ350" s="102"/>
      <c r="AR350" s="102"/>
      <c r="AS350" s="102"/>
      <c r="AT350" s="102"/>
      <c r="AU350" s="102"/>
      <c r="AV350" s="102"/>
      <c r="AW350" s="102"/>
      <c r="AX350" s="102"/>
      <c r="AY350" s="102"/>
      <c r="AZ350" s="102"/>
      <c r="BA350" s="102"/>
      <c r="BB350" s="102"/>
      <c r="BC350" s="102"/>
      <c r="BD350" s="102"/>
      <c r="BE350" s="102"/>
      <c r="BF350" s="102"/>
    </row>
    <row r="351" spans="2:58" ht="12.75">
      <c r="B351" s="21"/>
      <c r="C351" s="21"/>
      <c r="D351" s="21"/>
      <c r="E351" s="21"/>
      <c r="F351" s="22"/>
      <c r="G351" s="22"/>
      <c r="H351" s="23"/>
      <c r="I351" s="24"/>
      <c r="AO351" s="102"/>
      <c r="AP351" s="102"/>
      <c r="AQ351" s="102"/>
      <c r="AR351" s="102"/>
      <c r="AS351" s="102"/>
      <c r="AT351" s="102"/>
      <c r="AU351" s="102"/>
      <c r="AV351" s="102"/>
      <c r="AW351" s="102"/>
      <c r="AX351" s="102"/>
      <c r="AY351" s="102"/>
      <c r="AZ351" s="102"/>
      <c r="BA351" s="102"/>
      <c r="BB351" s="102"/>
      <c r="BC351" s="102"/>
      <c r="BD351" s="102"/>
      <c r="BE351" s="102"/>
      <c r="BF351" s="102"/>
    </row>
    <row r="352" spans="2:58" ht="12.75">
      <c r="B352" s="21"/>
      <c r="C352" s="21"/>
      <c r="D352" s="21"/>
      <c r="E352" s="21"/>
      <c r="F352" s="22"/>
      <c r="G352" s="22"/>
      <c r="H352" s="23"/>
      <c r="I352" s="24"/>
      <c r="AO352" s="102"/>
      <c r="AP352" s="102"/>
      <c r="AQ352" s="102"/>
      <c r="AR352" s="102"/>
      <c r="AS352" s="102"/>
      <c r="AT352" s="102"/>
      <c r="AU352" s="102"/>
      <c r="AV352" s="102"/>
      <c r="AW352" s="102"/>
      <c r="AX352" s="102"/>
      <c r="AY352" s="102"/>
      <c r="AZ352" s="102"/>
      <c r="BA352" s="102"/>
      <c r="BB352" s="102"/>
      <c r="BC352" s="102"/>
      <c r="BD352" s="102"/>
      <c r="BE352" s="102"/>
      <c r="BF352" s="102"/>
    </row>
    <row r="353" spans="2:58" ht="12.75">
      <c r="B353" s="21"/>
      <c r="C353" s="21"/>
      <c r="D353" s="21"/>
      <c r="E353" s="21"/>
      <c r="F353" s="22"/>
      <c r="G353" s="22"/>
      <c r="H353" s="23"/>
      <c r="I353" s="24"/>
      <c r="AO353" s="102"/>
      <c r="AP353" s="102"/>
      <c r="AQ353" s="102"/>
      <c r="AR353" s="102"/>
      <c r="AS353" s="102"/>
      <c r="AT353" s="102"/>
      <c r="AU353" s="102"/>
      <c r="AV353" s="102"/>
      <c r="AW353" s="102"/>
      <c r="AX353" s="102"/>
      <c r="AY353" s="102"/>
      <c r="AZ353" s="102"/>
      <c r="BA353" s="102"/>
      <c r="BB353" s="102"/>
      <c r="BC353" s="102"/>
      <c r="BD353" s="102"/>
      <c r="BE353" s="102"/>
      <c r="BF353" s="102"/>
    </row>
    <row r="354" spans="2:58" ht="12.75">
      <c r="B354" s="21"/>
      <c r="C354" s="21"/>
      <c r="D354" s="21"/>
      <c r="E354" s="21"/>
      <c r="F354" s="22"/>
      <c r="G354" s="22"/>
      <c r="H354" s="23"/>
      <c r="I354" s="24"/>
      <c r="AO354" s="102"/>
      <c r="AP354" s="102"/>
      <c r="AQ354" s="102"/>
      <c r="AR354" s="102"/>
      <c r="AS354" s="102"/>
      <c r="AT354" s="102"/>
      <c r="AU354" s="102"/>
      <c r="AV354" s="102"/>
      <c r="AW354" s="102"/>
      <c r="AX354" s="102"/>
      <c r="AY354" s="102"/>
      <c r="AZ354" s="102"/>
      <c r="BA354" s="102"/>
      <c r="BB354" s="102"/>
      <c r="BC354" s="102"/>
      <c r="BD354" s="102"/>
      <c r="BE354" s="102"/>
      <c r="BF354" s="102"/>
    </row>
    <row r="355" spans="2:58" ht="12.75">
      <c r="B355" s="21"/>
      <c r="C355" s="21"/>
      <c r="D355" s="21"/>
      <c r="E355" s="21"/>
      <c r="F355" s="22"/>
      <c r="G355" s="22"/>
      <c r="H355" s="23"/>
      <c r="I355" s="24"/>
      <c r="AO355" s="102"/>
      <c r="AP355" s="102"/>
      <c r="AQ355" s="102"/>
      <c r="AR355" s="102"/>
      <c r="AS355" s="102"/>
      <c r="AT355" s="102"/>
      <c r="AU355" s="102"/>
      <c r="AV355" s="102"/>
      <c r="AW355" s="102"/>
      <c r="AX355" s="102"/>
      <c r="AY355" s="102"/>
      <c r="AZ355" s="102"/>
      <c r="BA355" s="102"/>
      <c r="BB355" s="102"/>
      <c r="BC355" s="102"/>
      <c r="BD355" s="102"/>
      <c r="BE355" s="102"/>
      <c r="BF355" s="102"/>
    </row>
    <row r="356" spans="2:58" ht="12.75">
      <c r="B356" s="21"/>
      <c r="C356" s="21"/>
      <c r="D356" s="21"/>
      <c r="E356" s="21"/>
      <c r="F356" s="22"/>
      <c r="G356" s="22"/>
      <c r="H356" s="23"/>
      <c r="I356" s="24"/>
      <c r="AO356" s="102"/>
      <c r="AP356" s="102"/>
      <c r="AQ356" s="102"/>
      <c r="AR356" s="102"/>
      <c r="AS356" s="102"/>
      <c r="AT356" s="102"/>
      <c r="AU356" s="102"/>
      <c r="AV356" s="102"/>
      <c r="AW356" s="102"/>
      <c r="AX356" s="102"/>
      <c r="AY356" s="102"/>
      <c r="AZ356" s="102"/>
      <c r="BA356" s="102"/>
      <c r="BB356" s="102"/>
      <c r="BC356" s="102"/>
      <c r="BD356" s="102"/>
      <c r="BE356" s="102"/>
      <c r="BF356" s="102"/>
    </row>
    <row r="357" spans="2:58" ht="12.75">
      <c r="B357" s="21"/>
      <c r="C357" s="21"/>
      <c r="D357" s="21"/>
      <c r="E357" s="21"/>
      <c r="F357" s="22"/>
      <c r="G357" s="22"/>
      <c r="H357" s="23"/>
      <c r="I357" s="24"/>
      <c r="AO357" s="102"/>
      <c r="AP357" s="102"/>
      <c r="AQ357" s="102"/>
      <c r="AR357" s="102"/>
      <c r="AS357" s="102"/>
      <c r="AT357" s="102"/>
      <c r="AU357" s="102"/>
      <c r="AV357" s="102"/>
      <c r="AW357" s="102"/>
      <c r="AX357" s="102"/>
      <c r="AY357" s="102"/>
      <c r="AZ357" s="102"/>
      <c r="BA357" s="102"/>
      <c r="BB357" s="102"/>
      <c r="BC357" s="102"/>
      <c r="BD357" s="102"/>
      <c r="BE357" s="102"/>
      <c r="BF357" s="102"/>
    </row>
    <row r="358" spans="2:58" ht="12.75">
      <c r="B358" s="21"/>
      <c r="C358" s="21"/>
      <c r="D358" s="21"/>
      <c r="E358" s="21"/>
      <c r="F358" s="22"/>
      <c r="G358" s="22"/>
      <c r="H358" s="23"/>
      <c r="I358" s="24"/>
      <c r="AO358" s="102"/>
      <c r="AP358" s="102"/>
      <c r="AQ358" s="102"/>
      <c r="AR358" s="102"/>
      <c r="AS358" s="102"/>
      <c r="AT358" s="102"/>
      <c r="AU358" s="102"/>
      <c r="AV358" s="102"/>
      <c r="AW358" s="102"/>
      <c r="AX358" s="102"/>
      <c r="AY358" s="102"/>
      <c r="AZ358" s="102"/>
      <c r="BA358" s="102"/>
      <c r="BB358" s="102"/>
      <c r="BC358" s="102"/>
      <c r="BD358" s="102"/>
      <c r="BE358" s="102"/>
      <c r="BF358" s="102"/>
    </row>
    <row r="359" spans="2:58" ht="12.75">
      <c r="B359" s="21"/>
      <c r="C359" s="21"/>
      <c r="D359" s="21"/>
      <c r="E359" s="21"/>
      <c r="F359" s="22"/>
      <c r="G359" s="22"/>
      <c r="H359" s="23"/>
      <c r="I359" s="24"/>
      <c r="AO359" s="102"/>
      <c r="AP359" s="102"/>
      <c r="AQ359" s="102"/>
      <c r="AR359" s="102"/>
      <c r="AS359" s="102"/>
      <c r="AT359" s="102"/>
      <c r="AU359" s="102"/>
      <c r="AV359" s="102"/>
      <c r="AW359" s="102"/>
      <c r="AX359" s="102"/>
      <c r="AY359" s="102"/>
      <c r="AZ359" s="102"/>
      <c r="BA359" s="102"/>
      <c r="BB359" s="102"/>
      <c r="BC359" s="102"/>
      <c r="BD359" s="102"/>
      <c r="BE359" s="102"/>
      <c r="BF359" s="102"/>
    </row>
    <row r="360" spans="2:58" ht="12.75">
      <c r="B360" s="21"/>
      <c r="C360" s="21"/>
      <c r="D360" s="21"/>
      <c r="E360" s="21"/>
      <c r="F360" s="22"/>
      <c r="G360" s="22"/>
      <c r="H360" s="23"/>
      <c r="I360" s="24"/>
      <c r="AO360" s="102"/>
      <c r="AP360" s="102"/>
      <c r="AQ360" s="102"/>
      <c r="AR360" s="102"/>
      <c r="AS360" s="102"/>
      <c r="AT360" s="102"/>
      <c r="AU360" s="102"/>
      <c r="AV360" s="102"/>
      <c r="AW360" s="102"/>
      <c r="AX360" s="102"/>
      <c r="AY360" s="102"/>
      <c r="AZ360" s="102"/>
      <c r="BA360" s="102"/>
      <c r="BB360" s="102"/>
      <c r="BC360" s="102"/>
      <c r="BD360" s="102"/>
      <c r="BE360" s="102"/>
      <c r="BF360" s="102"/>
    </row>
    <row r="361" spans="2:58" ht="12.75">
      <c r="B361" s="21"/>
      <c r="C361" s="21"/>
      <c r="D361" s="21"/>
      <c r="E361" s="21"/>
      <c r="F361" s="22"/>
      <c r="G361" s="22"/>
      <c r="H361" s="23"/>
      <c r="I361" s="24"/>
      <c r="AO361" s="102"/>
      <c r="AP361" s="102"/>
      <c r="AQ361" s="102"/>
      <c r="AR361" s="102"/>
      <c r="AS361" s="102"/>
      <c r="AT361" s="102"/>
      <c r="AU361" s="102"/>
      <c r="AV361" s="102"/>
      <c r="AW361" s="102"/>
      <c r="AX361" s="102"/>
      <c r="AY361" s="102"/>
      <c r="AZ361" s="102"/>
      <c r="BA361" s="102"/>
      <c r="BB361" s="102"/>
      <c r="BC361" s="102"/>
      <c r="BD361" s="102"/>
      <c r="BE361" s="102"/>
      <c r="BF361" s="102"/>
    </row>
    <row r="362" spans="2:58" ht="12.75">
      <c r="B362" s="21"/>
      <c r="C362" s="21"/>
      <c r="D362" s="21"/>
      <c r="E362" s="21"/>
      <c r="F362" s="22"/>
      <c r="G362" s="22"/>
      <c r="H362" s="23"/>
      <c r="I362" s="24"/>
      <c r="AO362" s="102"/>
      <c r="AP362" s="102"/>
      <c r="AQ362" s="102"/>
      <c r="AR362" s="102"/>
      <c r="AS362" s="102"/>
      <c r="AT362" s="102"/>
      <c r="AU362" s="102"/>
      <c r="AV362" s="102"/>
      <c r="AW362" s="102"/>
      <c r="AX362" s="102"/>
      <c r="AY362" s="102"/>
      <c r="AZ362" s="102"/>
      <c r="BA362" s="102"/>
      <c r="BB362" s="102"/>
      <c r="BC362" s="102"/>
      <c r="BD362" s="102"/>
      <c r="BE362" s="102"/>
      <c r="BF362" s="102"/>
    </row>
    <row r="363" spans="2:58" ht="12.75">
      <c r="B363" s="21"/>
      <c r="C363" s="21"/>
      <c r="D363" s="21"/>
      <c r="E363" s="21"/>
      <c r="F363" s="22"/>
      <c r="G363" s="22"/>
      <c r="H363" s="23"/>
      <c r="I363" s="24"/>
      <c r="AO363" s="102"/>
      <c r="AP363" s="102"/>
      <c r="AQ363" s="102"/>
      <c r="AR363" s="102"/>
      <c r="AS363" s="102"/>
      <c r="AT363" s="102"/>
      <c r="AU363" s="102"/>
      <c r="AV363" s="102"/>
      <c r="AW363" s="102"/>
      <c r="AX363" s="102"/>
      <c r="AY363" s="102"/>
      <c r="AZ363" s="102"/>
      <c r="BA363" s="102"/>
      <c r="BB363" s="102"/>
      <c r="BC363" s="102"/>
      <c r="BD363" s="102"/>
      <c r="BE363" s="102"/>
      <c r="BF363" s="102"/>
    </row>
    <row r="364" spans="2:58" ht="12.75">
      <c r="B364" s="21"/>
      <c r="C364" s="21"/>
      <c r="D364" s="21"/>
      <c r="E364" s="21"/>
      <c r="F364" s="22"/>
      <c r="G364" s="22"/>
      <c r="H364" s="23"/>
      <c r="I364" s="24"/>
      <c r="AO364" s="102"/>
      <c r="AP364" s="102"/>
      <c r="AQ364" s="102"/>
      <c r="AR364" s="102"/>
      <c r="AS364" s="102"/>
      <c r="AT364" s="102"/>
      <c r="AU364" s="102"/>
      <c r="AV364" s="102"/>
      <c r="AW364" s="102"/>
      <c r="AX364" s="102"/>
      <c r="AY364" s="102"/>
      <c r="AZ364" s="102"/>
      <c r="BA364" s="102"/>
      <c r="BB364" s="102"/>
      <c r="BC364" s="102"/>
      <c r="BD364" s="102"/>
      <c r="BE364" s="102"/>
      <c r="BF364" s="102"/>
    </row>
    <row r="365" spans="2:58" ht="12.75">
      <c r="B365" s="21"/>
      <c r="C365" s="21"/>
      <c r="D365" s="21"/>
      <c r="E365" s="21"/>
      <c r="F365" s="22"/>
      <c r="G365" s="22"/>
      <c r="H365" s="23"/>
      <c r="I365" s="24"/>
      <c r="AO365" s="102"/>
      <c r="AP365" s="102"/>
      <c r="AQ365" s="102"/>
      <c r="AR365" s="102"/>
      <c r="AS365" s="102"/>
      <c r="AT365" s="102"/>
      <c r="AU365" s="102"/>
      <c r="AV365" s="102"/>
      <c r="AW365" s="102"/>
      <c r="AX365" s="102"/>
      <c r="AY365" s="102"/>
      <c r="AZ365" s="102"/>
      <c r="BA365" s="102"/>
      <c r="BB365" s="102"/>
      <c r="BC365" s="102"/>
      <c r="BD365" s="102"/>
      <c r="BE365" s="102"/>
      <c r="BF365" s="102"/>
    </row>
    <row r="366" spans="2:58" ht="12.75">
      <c r="B366" s="21"/>
      <c r="C366" s="21"/>
      <c r="D366" s="21"/>
      <c r="E366" s="21"/>
      <c r="F366" s="22"/>
      <c r="G366" s="22"/>
      <c r="H366" s="23"/>
      <c r="I366" s="24"/>
      <c r="AO366" s="102"/>
      <c r="AP366" s="102"/>
      <c r="AQ366" s="102"/>
      <c r="AR366" s="102"/>
      <c r="AS366" s="102"/>
      <c r="AT366" s="102"/>
      <c r="AU366" s="102"/>
      <c r="AV366" s="102"/>
      <c r="AW366" s="102"/>
      <c r="AX366" s="102"/>
      <c r="AY366" s="102"/>
      <c r="AZ366" s="102"/>
      <c r="BA366" s="102"/>
      <c r="BB366" s="102"/>
      <c r="BC366" s="102"/>
      <c r="BD366" s="102"/>
      <c r="BE366" s="102"/>
      <c r="BF366" s="102"/>
    </row>
    <row r="367" spans="2:58" ht="12.75">
      <c r="B367" s="21"/>
      <c r="C367" s="21"/>
      <c r="D367" s="21"/>
      <c r="E367" s="21"/>
      <c r="F367" s="22"/>
      <c r="G367" s="22"/>
      <c r="H367" s="23"/>
      <c r="I367" s="24"/>
      <c r="AO367" s="102"/>
      <c r="AP367" s="102"/>
      <c r="AQ367" s="102"/>
      <c r="AR367" s="102"/>
      <c r="AS367" s="102"/>
      <c r="AT367" s="102"/>
      <c r="AU367" s="102"/>
      <c r="AV367" s="102"/>
      <c r="AW367" s="102"/>
      <c r="AX367" s="102"/>
      <c r="AY367" s="102"/>
      <c r="AZ367" s="102"/>
      <c r="BA367" s="102"/>
      <c r="BB367" s="102"/>
      <c r="BC367" s="102"/>
      <c r="BD367" s="102"/>
      <c r="BE367" s="102"/>
      <c r="BF367" s="102"/>
    </row>
    <row r="368" spans="2:58" ht="12.75">
      <c r="B368" s="21"/>
      <c r="C368" s="21"/>
      <c r="D368" s="21"/>
      <c r="E368" s="21"/>
      <c r="F368" s="22"/>
      <c r="G368" s="22"/>
      <c r="H368" s="23"/>
      <c r="I368" s="24"/>
      <c r="AO368" s="102"/>
      <c r="AP368" s="102"/>
      <c r="AQ368" s="102"/>
      <c r="AR368" s="102"/>
      <c r="AS368" s="102"/>
      <c r="AT368" s="102"/>
      <c r="AU368" s="102"/>
      <c r="AV368" s="102"/>
      <c r="AW368" s="102"/>
      <c r="AX368" s="102"/>
      <c r="AY368" s="102"/>
      <c r="AZ368" s="102"/>
      <c r="BA368" s="102"/>
      <c r="BB368" s="102"/>
      <c r="BC368" s="102"/>
      <c r="BD368" s="102"/>
      <c r="BE368" s="102"/>
      <c r="BF368" s="102"/>
    </row>
    <row r="369" spans="2:58" ht="12.75">
      <c r="B369" s="21"/>
      <c r="C369" s="21"/>
      <c r="D369" s="21"/>
      <c r="E369" s="21"/>
      <c r="F369" s="22"/>
      <c r="G369" s="22"/>
      <c r="H369" s="23"/>
      <c r="I369" s="24"/>
      <c r="AO369" s="102"/>
      <c r="AP369" s="102"/>
      <c r="AQ369" s="102"/>
      <c r="AR369" s="102"/>
      <c r="AS369" s="102"/>
      <c r="AT369" s="102"/>
      <c r="AU369" s="102"/>
      <c r="AV369" s="102"/>
      <c r="AW369" s="102"/>
      <c r="AX369" s="102"/>
      <c r="AY369" s="102"/>
      <c r="AZ369" s="102"/>
      <c r="BA369" s="102"/>
      <c r="BB369" s="102"/>
      <c r="BC369" s="102"/>
      <c r="BD369" s="102"/>
      <c r="BE369" s="102"/>
      <c r="BF369" s="102"/>
    </row>
    <row r="370" spans="2:58" ht="12.75">
      <c r="B370" s="21"/>
      <c r="C370" s="21"/>
      <c r="D370" s="21"/>
      <c r="E370" s="21"/>
      <c r="F370" s="22"/>
      <c r="G370" s="22"/>
      <c r="H370" s="23"/>
      <c r="I370" s="24"/>
      <c r="AO370" s="102"/>
      <c r="AP370" s="102"/>
      <c r="AQ370" s="102"/>
      <c r="AR370" s="102"/>
      <c r="AS370" s="102"/>
      <c r="AT370" s="102"/>
      <c r="AU370" s="102"/>
      <c r="AV370" s="102"/>
      <c r="AW370" s="102"/>
      <c r="AX370" s="102"/>
      <c r="AY370" s="102"/>
      <c r="AZ370" s="102"/>
      <c r="BA370" s="102"/>
      <c r="BB370" s="102"/>
      <c r="BC370" s="102"/>
      <c r="BD370" s="102"/>
      <c r="BE370" s="102"/>
      <c r="BF370" s="102"/>
    </row>
    <row r="371" spans="2:58" ht="12.75">
      <c r="B371" s="21"/>
      <c r="C371" s="21"/>
      <c r="D371" s="21"/>
      <c r="E371" s="21"/>
      <c r="F371" s="22"/>
      <c r="G371" s="22"/>
      <c r="H371" s="23"/>
      <c r="I371" s="24"/>
      <c r="AO371" s="102"/>
      <c r="AP371" s="102"/>
      <c r="AQ371" s="102"/>
      <c r="AR371" s="102"/>
      <c r="AS371" s="102"/>
      <c r="AT371" s="102"/>
      <c r="AU371" s="102"/>
      <c r="AV371" s="102"/>
      <c r="AW371" s="102"/>
      <c r="AX371" s="102"/>
      <c r="AY371" s="102"/>
      <c r="AZ371" s="102"/>
      <c r="BA371" s="102"/>
      <c r="BB371" s="102"/>
      <c r="BC371" s="102"/>
      <c r="BD371" s="102"/>
      <c r="BE371" s="102"/>
      <c r="BF371" s="102"/>
    </row>
    <row r="372" spans="2:58" ht="12.75">
      <c r="B372" s="21"/>
      <c r="C372" s="21"/>
      <c r="D372" s="21"/>
      <c r="E372" s="21"/>
      <c r="F372" s="22"/>
      <c r="G372" s="22"/>
      <c r="H372" s="23"/>
      <c r="I372" s="24"/>
      <c r="AO372" s="102"/>
      <c r="AP372" s="102"/>
      <c r="AQ372" s="102"/>
      <c r="AR372" s="102"/>
      <c r="AS372" s="102"/>
      <c r="AT372" s="102"/>
      <c r="AU372" s="102"/>
      <c r="AV372" s="102"/>
      <c r="AW372" s="102"/>
      <c r="AX372" s="102"/>
      <c r="AY372" s="102"/>
      <c r="AZ372" s="102"/>
      <c r="BA372" s="102"/>
      <c r="BB372" s="102"/>
      <c r="BC372" s="102"/>
      <c r="BD372" s="102"/>
      <c r="BE372" s="102"/>
      <c r="BF372" s="102"/>
    </row>
    <row r="373" spans="2:58" ht="12.75">
      <c r="B373" s="21"/>
      <c r="C373" s="21"/>
      <c r="D373" s="21"/>
      <c r="E373" s="21"/>
      <c r="F373" s="22"/>
      <c r="G373" s="22"/>
      <c r="H373" s="23"/>
      <c r="I373" s="24"/>
      <c r="AO373" s="102"/>
      <c r="AP373" s="102"/>
      <c r="AQ373" s="102"/>
      <c r="AR373" s="102"/>
      <c r="AS373" s="102"/>
      <c r="AT373" s="102"/>
      <c r="AU373" s="102"/>
      <c r="AV373" s="102"/>
      <c r="AW373" s="102"/>
      <c r="AX373" s="102"/>
      <c r="AY373" s="102"/>
      <c r="AZ373" s="102"/>
      <c r="BA373" s="102"/>
      <c r="BB373" s="102"/>
      <c r="BC373" s="102"/>
      <c r="BD373" s="102"/>
      <c r="BE373" s="102"/>
      <c r="BF373" s="102"/>
    </row>
    <row r="374" spans="2:58" ht="12.75">
      <c r="B374" s="21"/>
      <c r="C374" s="21"/>
      <c r="D374" s="21"/>
      <c r="E374" s="21"/>
      <c r="F374" s="22"/>
      <c r="G374" s="22"/>
      <c r="H374" s="23"/>
      <c r="I374" s="24"/>
      <c r="AO374" s="102"/>
      <c r="AP374" s="102"/>
      <c r="AQ374" s="102"/>
      <c r="AR374" s="102"/>
      <c r="AS374" s="102"/>
      <c r="AT374" s="102"/>
      <c r="AU374" s="102"/>
      <c r="AV374" s="102"/>
      <c r="AW374" s="102"/>
      <c r="AX374" s="102"/>
      <c r="AY374" s="102"/>
      <c r="AZ374" s="102"/>
      <c r="BA374" s="102"/>
      <c r="BB374" s="102"/>
      <c r="BC374" s="102"/>
      <c r="BD374" s="102"/>
      <c r="BE374" s="102"/>
      <c r="BF374" s="102"/>
    </row>
    <row r="375" spans="2:58" ht="12.75">
      <c r="B375" s="21"/>
      <c r="C375" s="21"/>
      <c r="D375" s="21"/>
      <c r="E375" s="21"/>
      <c r="F375" s="22"/>
      <c r="G375" s="22"/>
      <c r="H375" s="23"/>
      <c r="I375" s="24"/>
      <c r="AO375" s="102"/>
      <c r="AP375" s="102"/>
      <c r="AQ375" s="102"/>
      <c r="AR375" s="102"/>
      <c r="AS375" s="102"/>
      <c r="AT375" s="102"/>
      <c r="AU375" s="102"/>
      <c r="AV375" s="102"/>
      <c r="AW375" s="102"/>
      <c r="AX375" s="102"/>
      <c r="AY375" s="102"/>
      <c r="AZ375" s="102"/>
      <c r="BA375" s="102"/>
      <c r="BB375" s="102"/>
      <c r="BC375" s="102"/>
      <c r="BD375" s="102"/>
      <c r="BE375" s="102"/>
      <c r="BF375" s="102"/>
    </row>
    <row r="376" spans="2:58" ht="12.75">
      <c r="B376" s="21"/>
      <c r="C376" s="21"/>
      <c r="D376" s="21"/>
      <c r="E376" s="21"/>
      <c r="F376" s="22"/>
      <c r="G376" s="22"/>
      <c r="H376" s="23"/>
      <c r="I376" s="24"/>
      <c r="AO376" s="102"/>
      <c r="AP376" s="102"/>
      <c r="AQ376" s="102"/>
      <c r="AR376" s="102"/>
      <c r="AS376" s="102"/>
      <c r="AT376" s="102"/>
      <c r="AU376" s="102"/>
      <c r="AV376" s="102"/>
      <c r="AW376" s="102"/>
      <c r="AX376" s="102"/>
      <c r="AY376" s="102"/>
      <c r="AZ376" s="102"/>
      <c r="BA376" s="102"/>
      <c r="BB376" s="102"/>
      <c r="BC376" s="102"/>
      <c r="BD376" s="102"/>
      <c r="BE376" s="102"/>
      <c r="BF376" s="102"/>
    </row>
    <row r="377" spans="2:58" ht="12.75">
      <c r="B377" s="21"/>
      <c r="C377" s="21"/>
      <c r="D377" s="21"/>
      <c r="E377" s="21"/>
      <c r="F377" s="22"/>
      <c r="G377" s="22"/>
      <c r="H377" s="23"/>
      <c r="I377" s="24"/>
      <c r="AO377" s="102"/>
      <c r="AP377" s="102"/>
      <c r="AQ377" s="102"/>
      <c r="AR377" s="102"/>
      <c r="AS377" s="102"/>
      <c r="AT377" s="102"/>
      <c r="AU377" s="102"/>
      <c r="AV377" s="102"/>
      <c r="AW377" s="102"/>
      <c r="AX377" s="102"/>
      <c r="AY377" s="102"/>
      <c r="AZ377" s="102"/>
      <c r="BA377" s="102"/>
      <c r="BB377" s="102"/>
      <c r="BC377" s="102"/>
      <c r="BD377" s="102"/>
      <c r="BE377" s="102"/>
      <c r="BF377" s="102"/>
    </row>
    <row r="378" spans="2:58" ht="12.75">
      <c r="B378" s="21"/>
      <c r="C378" s="21"/>
      <c r="D378" s="21"/>
      <c r="E378" s="21"/>
      <c r="F378" s="22"/>
      <c r="G378" s="22"/>
      <c r="H378" s="23"/>
      <c r="I378" s="24"/>
      <c r="AO378" s="102"/>
      <c r="AP378" s="102"/>
      <c r="AQ378" s="102"/>
      <c r="AR378" s="102"/>
      <c r="AS378" s="102"/>
      <c r="AT378" s="102"/>
      <c r="AU378" s="102"/>
      <c r="AV378" s="102"/>
      <c r="AW378" s="102"/>
      <c r="AX378" s="102"/>
      <c r="AY378" s="102"/>
      <c r="AZ378" s="102"/>
      <c r="BA378" s="102"/>
      <c r="BB378" s="102"/>
      <c r="BC378" s="102"/>
      <c r="BD378" s="102"/>
      <c r="BE378" s="102"/>
      <c r="BF378" s="102"/>
    </row>
    <row r="379" spans="2:58" ht="12.75">
      <c r="B379" s="21"/>
      <c r="C379" s="21"/>
      <c r="D379" s="21"/>
      <c r="E379" s="21"/>
      <c r="F379" s="22"/>
      <c r="G379" s="22"/>
      <c r="H379" s="23"/>
      <c r="I379" s="24"/>
      <c r="AO379" s="102"/>
      <c r="AP379" s="102"/>
      <c r="AQ379" s="102"/>
      <c r="AR379" s="102"/>
      <c r="AS379" s="102"/>
      <c r="AT379" s="102"/>
      <c r="AU379" s="102"/>
      <c r="AV379" s="102"/>
      <c r="AW379" s="102"/>
      <c r="AX379" s="102"/>
      <c r="AY379" s="102"/>
      <c r="AZ379" s="102"/>
      <c r="BA379" s="102"/>
      <c r="BB379" s="102"/>
      <c r="BC379" s="102"/>
      <c r="BD379" s="102"/>
      <c r="BE379" s="102"/>
      <c r="BF379" s="102"/>
    </row>
    <row r="380" spans="2:58" ht="12.75">
      <c r="B380" s="21"/>
      <c r="C380" s="21"/>
      <c r="D380" s="21"/>
      <c r="E380" s="21"/>
      <c r="F380" s="22"/>
      <c r="G380" s="22"/>
      <c r="H380" s="23"/>
      <c r="I380" s="24"/>
      <c r="AO380" s="102"/>
      <c r="AP380" s="102"/>
      <c r="AQ380" s="102"/>
      <c r="AR380" s="102"/>
      <c r="AS380" s="102"/>
      <c r="AT380" s="102"/>
      <c r="AU380" s="102"/>
      <c r="AV380" s="102"/>
      <c r="AW380" s="102"/>
      <c r="AX380" s="102"/>
      <c r="AY380" s="102"/>
      <c r="AZ380" s="102"/>
      <c r="BA380" s="102"/>
      <c r="BB380" s="102"/>
      <c r="BC380" s="102"/>
      <c r="BD380" s="102"/>
      <c r="BE380" s="102"/>
      <c r="BF380" s="102"/>
    </row>
    <row r="381" spans="2:58" ht="12.75">
      <c r="B381" s="21"/>
      <c r="C381" s="21"/>
      <c r="D381" s="21"/>
      <c r="E381" s="21"/>
      <c r="F381" s="22"/>
      <c r="G381" s="22"/>
      <c r="H381" s="23"/>
      <c r="I381" s="24"/>
      <c r="AO381" s="102"/>
      <c r="AP381" s="102"/>
      <c r="AQ381" s="102"/>
      <c r="AR381" s="102"/>
      <c r="AS381" s="102"/>
      <c r="AT381" s="102"/>
      <c r="AU381" s="102"/>
      <c r="AV381" s="102"/>
      <c r="AW381" s="102"/>
      <c r="AX381" s="102"/>
      <c r="AY381" s="102"/>
      <c r="AZ381" s="102"/>
      <c r="BA381" s="102"/>
      <c r="BB381" s="102"/>
      <c r="BC381" s="102"/>
      <c r="BD381" s="102"/>
      <c r="BE381" s="102"/>
      <c r="BF381" s="102"/>
    </row>
    <row r="382" spans="2:58" ht="12.75">
      <c r="B382" s="21"/>
      <c r="C382" s="21"/>
      <c r="D382" s="21"/>
      <c r="E382" s="21"/>
      <c r="F382" s="22"/>
      <c r="G382" s="22"/>
      <c r="H382" s="23"/>
      <c r="I382" s="24"/>
      <c r="AO382" s="102"/>
      <c r="AP382" s="102"/>
      <c r="AQ382" s="102"/>
      <c r="AR382" s="102"/>
      <c r="AS382" s="102"/>
      <c r="AT382" s="102"/>
      <c r="AU382" s="102"/>
      <c r="AV382" s="102"/>
      <c r="AW382" s="102"/>
      <c r="AX382" s="102"/>
      <c r="AY382" s="102"/>
      <c r="AZ382" s="102"/>
      <c r="BA382" s="102"/>
      <c r="BB382" s="102"/>
      <c r="BC382" s="102"/>
      <c r="BD382" s="102"/>
      <c r="BE382" s="102"/>
      <c r="BF382" s="102"/>
    </row>
    <row r="383" spans="2:58" ht="12.75">
      <c r="B383" s="21"/>
      <c r="C383" s="21"/>
      <c r="D383" s="21"/>
      <c r="E383" s="21"/>
      <c r="F383" s="22"/>
      <c r="G383" s="22"/>
      <c r="H383" s="23"/>
      <c r="I383" s="24"/>
      <c r="AO383" s="102"/>
      <c r="AP383" s="102"/>
      <c r="AQ383" s="102"/>
      <c r="AR383" s="102"/>
      <c r="AS383" s="102"/>
      <c r="AT383" s="102"/>
      <c r="AU383" s="102"/>
      <c r="AV383" s="102"/>
      <c r="AW383" s="102"/>
      <c r="AX383" s="102"/>
      <c r="AY383" s="102"/>
      <c r="AZ383" s="102"/>
      <c r="BA383" s="102"/>
      <c r="BB383" s="102"/>
      <c r="BC383" s="102"/>
      <c r="BD383" s="102"/>
      <c r="BE383" s="102"/>
      <c r="BF383" s="102"/>
    </row>
    <row r="384" spans="2:58" ht="12.75">
      <c r="B384" s="21"/>
      <c r="C384" s="21"/>
      <c r="D384" s="21"/>
      <c r="E384" s="21"/>
      <c r="F384" s="22"/>
      <c r="G384" s="22"/>
      <c r="H384" s="23"/>
      <c r="I384" s="24"/>
      <c r="AO384" s="102"/>
      <c r="AP384" s="102"/>
      <c r="AQ384" s="102"/>
      <c r="AR384" s="102"/>
      <c r="AS384" s="102"/>
      <c r="AT384" s="102"/>
      <c r="AU384" s="102"/>
      <c r="AV384" s="102"/>
      <c r="AW384" s="102"/>
      <c r="AX384" s="102"/>
      <c r="AY384" s="102"/>
      <c r="AZ384" s="102"/>
      <c r="BA384" s="102"/>
      <c r="BB384" s="102"/>
      <c r="BC384" s="102"/>
      <c r="BD384" s="102"/>
      <c r="BE384" s="102"/>
      <c r="BF384" s="102"/>
    </row>
    <row r="385" spans="2:58" ht="12.75">
      <c r="B385" s="21"/>
      <c r="C385" s="21"/>
      <c r="D385" s="21"/>
      <c r="E385" s="21"/>
      <c r="F385" s="22"/>
      <c r="G385" s="22"/>
      <c r="H385" s="23"/>
      <c r="I385" s="24"/>
      <c r="AO385" s="102"/>
      <c r="AP385" s="102"/>
      <c r="AQ385" s="102"/>
      <c r="AR385" s="102"/>
      <c r="AS385" s="102"/>
      <c r="AT385" s="102"/>
      <c r="AU385" s="102"/>
      <c r="AV385" s="102"/>
      <c r="AW385" s="102"/>
      <c r="AX385" s="102"/>
      <c r="AY385" s="102"/>
      <c r="AZ385" s="102"/>
      <c r="BA385" s="102"/>
      <c r="BB385" s="102"/>
      <c r="BC385" s="102"/>
      <c r="BD385" s="102"/>
      <c r="BE385" s="102"/>
      <c r="BF385" s="102"/>
    </row>
    <row r="386" spans="2:58" ht="12.75">
      <c r="B386" s="21"/>
      <c r="C386" s="21"/>
      <c r="D386" s="21"/>
      <c r="E386" s="21"/>
      <c r="F386" s="22"/>
      <c r="G386" s="22"/>
      <c r="H386" s="23"/>
      <c r="I386" s="24"/>
      <c r="AO386" s="102"/>
      <c r="AP386" s="102"/>
      <c r="AQ386" s="102"/>
      <c r="AR386" s="102"/>
      <c r="AS386" s="102"/>
      <c r="AT386" s="102"/>
      <c r="AU386" s="102"/>
      <c r="AV386" s="102"/>
      <c r="AW386" s="102"/>
      <c r="AX386" s="102"/>
      <c r="AY386" s="102"/>
      <c r="AZ386" s="102"/>
      <c r="BA386" s="102"/>
      <c r="BB386" s="102"/>
      <c r="BC386" s="102"/>
      <c r="BD386" s="102"/>
      <c r="BE386" s="102"/>
      <c r="BF386" s="102"/>
    </row>
    <row r="387" spans="2:58" ht="12.75">
      <c r="B387" s="21"/>
      <c r="C387" s="21"/>
      <c r="D387" s="21"/>
      <c r="E387" s="21"/>
      <c r="F387" s="22"/>
      <c r="G387" s="22"/>
      <c r="H387" s="23"/>
      <c r="I387" s="24"/>
      <c r="AO387" s="102"/>
      <c r="AP387" s="102"/>
      <c r="AQ387" s="102"/>
      <c r="AR387" s="102"/>
      <c r="AS387" s="102"/>
      <c r="AT387" s="102"/>
      <c r="AU387" s="102"/>
      <c r="AV387" s="102"/>
      <c r="AW387" s="102"/>
      <c r="AX387" s="102"/>
      <c r="AY387" s="102"/>
      <c r="AZ387" s="102"/>
      <c r="BA387" s="102"/>
      <c r="BB387" s="102"/>
      <c r="BC387" s="102"/>
      <c r="BD387" s="102"/>
      <c r="BE387" s="102"/>
      <c r="BF387" s="102"/>
    </row>
    <row r="388" spans="2:58" ht="12.75">
      <c r="B388" s="21"/>
      <c r="C388" s="21"/>
      <c r="D388" s="21"/>
      <c r="E388" s="21"/>
      <c r="F388" s="22"/>
      <c r="G388" s="22"/>
      <c r="H388" s="23"/>
      <c r="I388" s="24"/>
      <c r="AO388" s="102"/>
      <c r="AP388" s="102"/>
      <c r="AQ388" s="102"/>
      <c r="AR388" s="102"/>
      <c r="AS388" s="102"/>
      <c r="AT388" s="102"/>
      <c r="AU388" s="102"/>
      <c r="AV388" s="102"/>
      <c r="AW388" s="102"/>
      <c r="AX388" s="102"/>
      <c r="AY388" s="102"/>
      <c r="AZ388" s="102"/>
      <c r="BA388" s="102"/>
      <c r="BB388" s="102"/>
      <c r="BC388" s="102"/>
      <c r="BD388" s="102"/>
      <c r="BE388" s="102"/>
      <c r="BF388" s="102"/>
    </row>
    <row r="389" spans="2:58" ht="12.75">
      <c r="B389" s="21"/>
      <c r="C389" s="21"/>
      <c r="D389" s="21"/>
      <c r="E389" s="21"/>
      <c r="F389" s="22"/>
      <c r="G389" s="22"/>
      <c r="H389" s="23"/>
      <c r="I389" s="24"/>
      <c r="AO389" s="102"/>
      <c r="AP389" s="102"/>
      <c r="AQ389" s="102"/>
      <c r="AR389" s="102"/>
      <c r="AS389" s="102"/>
      <c r="AT389" s="102"/>
      <c r="AU389" s="102"/>
      <c r="AV389" s="102"/>
      <c r="AW389" s="102"/>
      <c r="AX389" s="102"/>
      <c r="AY389" s="102"/>
      <c r="AZ389" s="102"/>
      <c r="BA389" s="102"/>
      <c r="BB389" s="102"/>
      <c r="BC389" s="102"/>
      <c r="BD389" s="102"/>
      <c r="BE389" s="102"/>
      <c r="BF389" s="102"/>
    </row>
    <row r="390" spans="2:58" ht="12.75">
      <c r="B390" s="21"/>
      <c r="C390" s="21"/>
      <c r="D390" s="21"/>
      <c r="E390" s="21"/>
      <c r="F390" s="22"/>
      <c r="G390" s="22"/>
      <c r="H390" s="23"/>
      <c r="I390" s="24"/>
      <c r="AO390" s="102"/>
      <c r="AP390" s="102"/>
      <c r="AQ390" s="102"/>
      <c r="AR390" s="102"/>
      <c r="AS390" s="102"/>
      <c r="AT390" s="102"/>
      <c r="AU390" s="102"/>
      <c r="AV390" s="102"/>
      <c r="AW390" s="102"/>
      <c r="AX390" s="102"/>
      <c r="AY390" s="102"/>
      <c r="AZ390" s="102"/>
      <c r="BA390" s="102"/>
      <c r="BB390" s="102"/>
      <c r="BC390" s="102"/>
      <c r="BD390" s="102"/>
      <c r="BE390" s="102"/>
      <c r="BF390" s="102"/>
    </row>
    <row r="391" spans="2:58" ht="12.75">
      <c r="B391" s="21"/>
      <c r="C391" s="21"/>
      <c r="D391" s="21"/>
      <c r="E391" s="21"/>
      <c r="F391" s="22"/>
      <c r="G391" s="22"/>
      <c r="H391" s="23"/>
      <c r="I391" s="24"/>
      <c r="AO391" s="102"/>
      <c r="AP391" s="102"/>
      <c r="AQ391" s="102"/>
      <c r="AR391" s="102"/>
      <c r="AS391" s="102"/>
      <c r="AT391" s="102"/>
      <c r="AU391" s="102"/>
      <c r="AV391" s="102"/>
      <c r="AW391" s="102"/>
      <c r="AX391" s="102"/>
      <c r="AY391" s="102"/>
      <c r="AZ391" s="102"/>
      <c r="BA391" s="102"/>
      <c r="BB391" s="102"/>
      <c r="BC391" s="102"/>
      <c r="BD391" s="102"/>
      <c r="BE391" s="102"/>
      <c r="BF391" s="102"/>
    </row>
    <row r="392" spans="2:58" ht="12.75">
      <c r="B392" s="21"/>
      <c r="C392" s="21"/>
      <c r="D392" s="21"/>
      <c r="E392" s="21"/>
      <c r="F392" s="22"/>
      <c r="G392" s="22"/>
      <c r="H392" s="23"/>
      <c r="I392" s="24"/>
      <c r="AO392" s="102"/>
      <c r="AP392" s="102"/>
      <c r="AQ392" s="102"/>
      <c r="AR392" s="102"/>
      <c r="AS392" s="102"/>
      <c r="AT392" s="102"/>
      <c r="AU392" s="102"/>
      <c r="AV392" s="102"/>
      <c r="AW392" s="102"/>
      <c r="AX392" s="102"/>
      <c r="AY392" s="102"/>
      <c r="AZ392" s="102"/>
      <c r="BA392" s="102"/>
      <c r="BB392" s="102"/>
      <c r="BC392" s="102"/>
      <c r="BD392" s="102"/>
      <c r="BE392" s="102"/>
      <c r="BF392" s="102"/>
    </row>
    <row r="393" spans="2:58" ht="12.75">
      <c r="B393" s="21"/>
      <c r="C393" s="21"/>
      <c r="D393" s="21"/>
      <c r="E393" s="21"/>
      <c r="F393" s="22"/>
      <c r="G393" s="22"/>
      <c r="H393" s="23"/>
      <c r="I393" s="24"/>
      <c r="AO393" s="102"/>
      <c r="AP393" s="102"/>
      <c r="AQ393" s="102"/>
      <c r="AR393" s="102"/>
      <c r="AS393" s="102"/>
      <c r="AT393" s="102"/>
      <c r="AU393" s="102"/>
      <c r="AV393" s="102"/>
      <c r="AW393" s="102"/>
      <c r="AX393" s="102"/>
      <c r="AY393" s="102"/>
      <c r="AZ393" s="102"/>
      <c r="BA393" s="102"/>
      <c r="BB393" s="102"/>
      <c r="BC393" s="102"/>
      <c r="BD393" s="102"/>
      <c r="BE393" s="102"/>
      <c r="BF393" s="102"/>
    </row>
    <row r="394" spans="2:58" ht="12.75">
      <c r="B394" s="21"/>
      <c r="C394" s="21"/>
      <c r="D394" s="21"/>
      <c r="E394" s="21"/>
      <c r="F394" s="22"/>
      <c r="G394" s="22"/>
      <c r="H394" s="23"/>
      <c r="I394" s="24"/>
      <c r="AO394" s="102"/>
      <c r="AP394" s="102"/>
      <c r="AQ394" s="102"/>
      <c r="AR394" s="102"/>
      <c r="AS394" s="102"/>
      <c r="AT394" s="102"/>
      <c r="AU394" s="102"/>
      <c r="AV394" s="102"/>
      <c r="AW394" s="102"/>
      <c r="AX394" s="102"/>
      <c r="AY394" s="102"/>
      <c r="AZ394" s="102"/>
      <c r="BA394" s="102"/>
      <c r="BB394" s="102"/>
      <c r="BC394" s="102"/>
      <c r="BD394" s="102"/>
      <c r="BE394" s="102"/>
      <c r="BF394" s="102"/>
    </row>
    <row r="395" spans="2:58" ht="12.75">
      <c r="B395" s="21"/>
      <c r="C395" s="21"/>
      <c r="D395" s="21"/>
      <c r="E395" s="21"/>
      <c r="F395" s="22"/>
      <c r="G395" s="22"/>
      <c r="H395" s="23"/>
      <c r="I395" s="24"/>
      <c r="AO395" s="102"/>
      <c r="AP395" s="102"/>
      <c r="AQ395" s="102"/>
      <c r="AR395" s="102"/>
      <c r="AS395" s="102"/>
      <c r="AT395" s="102"/>
      <c r="AU395" s="102"/>
      <c r="AV395" s="102"/>
      <c r="AW395" s="102"/>
      <c r="AX395" s="102"/>
      <c r="AY395" s="102"/>
      <c r="AZ395" s="102"/>
      <c r="BA395" s="102"/>
      <c r="BB395" s="102"/>
      <c r="BC395" s="102"/>
      <c r="BD395" s="102"/>
      <c r="BE395" s="102"/>
      <c r="BF395" s="102"/>
    </row>
    <row r="396" spans="2:58" ht="12.75">
      <c r="B396" s="21"/>
      <c r="C396" s="21"/>
      <c r="D396" s="21"/>
      <c r="E396" s="21"/>
      <c r="F396" s="22"/>
      <c r="G396" s="22"/>
      <c r="H396" s="23"/>
      <c r="I396" s="24"/>
      <c r="AO396" s="102"/>
      <c r="AP396" s="102"/>
      <c r="AQ396" s="102"/>
      <c r="AR396" s="102"/>
      <c r="AS396" s="102"/>
      <c r="AT396" s="102"/>
      <c r="AU396" s="102"/>
      <c r="AV396" s="102"/>
      <c r="AW396" s="102"/>
      <c r="AX396" s="102"/>
      <c r="AY396" s="102"/>
      <c r="AZ396" s="102"/>
      <c r="BA396" s="102"/>
      <c r="BB396" s="102"/>
      <c r="BC396" s="102"/>
      <c r="BD396" s="102"/>
      <c r="BE396" s="102"/>
      <c r="BF396" s="102"/>
    </row>
    <row r="397" spans="2:58" ht="12.75">
      <c r="B397" s="21"/>
      <c r="C397" s="21"/>
      <c r="D397" s="21"/>
      <c r="E397" s="21"/>
      <c r="F397" s="22"/>
      <c r="G397" s="22"/>
      <c r="H397" s="23"/>
      <c r="I397" s="24"/>
      <c r="AO397" s="102"/>
      <c r="AP397" s="102"/>
      <c r="AQ397" s="102"/>
      <c r="AR397" s="102"/>
      <c r="AS397" s="102"/>
      <c r="AT397" s="102"/>
      <c r="AU397" s="102"/>
      <c r="AV397" s="102"/>
      <c r="AW397" s="102"/>
      <c r="AX397" s="102"/>
      <c r="AY397" s="102"/>
      <c r="AZ397" s="102"/>
      <c r="BA397" s="102"/>
      <c r="BB397" s="102"/>
      <c r="BC397" s="102"/>
      <c r="BD397" s="102"/>
      <c r="BE397" s="102"/>
      <c r="BF397" s="102"/>
    </row>
    <row r="398" spans="2:58" ht="12.75">
      <c r="B398" s="21"/>
      <c r="C398" s="21"/>
      <c r="D398" s="21"/>
      <c r="E398" s="21"/>
      <c r="F398" s="22"/>
      <c r="G398" s="22"/>
      <c r="H398" s="23"/>
      <c r="I398" s="24"/>
      <c r="AO398" s="102"/>
      <c r="AP398" s="102"/>
      <c r="AQ398" s="102"/>
      <c r="AR398" s="102"/>
      <c r="AS398" s="102"/>
      <c r="AT398" s="102"/>
      <c r="AU398" s="102"/>
      <c r="AV398" s="102"/>
      <c r="AW398" s="102"/>
      <c r="AX398" s="102"/>
      <c r="AY398" s="102"/>
      <c r="AZ398" s="102"/>
      <c r="BA398" s="102"/>
      <c r="BB398" s="102"/>
      <c r="BC398" s="102"/>
      <c r="BD398" s="102"/>
      <c r="BE398" s="102"/>
      <c r="BF398" s="102"/>
    </row>
    <row r="399" spans="2:58" ht="12.75">
      <c r="B399" s="21"/>
      <c r="C399" s="21"/>
      <c r="D399" s="21"/>
      <c r="E399" s="21"/>
      <c r="F399" s="22"/>
      <c r="G399" s="22"/>
      <c r="H399" s="23"/>
      <c r="I399" s="24"/>
      <c r="AO399" s="102"/>
      <c r="AP399" s="102"/>
      <c r="AQ399" s="102"/>
      <c r="AR399" s="102"/>
      <c r="AS399" s="102"/>
      <c r="AT399" s="102"/>
      <c r="AU399" s="102"/>
      <c r="AV399" s="102"/>
      <c r="AW399" s="102"/>
      <c r="AX399" s="102"/>
      <c r="AY399" s="102"/>
      <c r="AZ399" s="102"/>
      <c r="BA399" s="102"/>
      <c r="BB399" s="102"/>
      <c r="BC399" s="102"/>
      <c r="BD399" s="102"/>
      <c r="BE399" s="102"/>
      <c r="BF399" s="102"/>
    </row>
  </sheetData>
  <sheetProtection sheet="1"/>
  <mergeCells count="4">
    <mergeCell ref="B1:C1"/>
    <mergeCell ref="B2:C2"/>
    <mergeCell ref="B3:C3"/>
    <mergeCell ref="B4:C4"/>
  </mergeCells>
  <conditionalFormatting sqref="E7:E107">
    <cfRule type="expression" priority="2" dxfId="2" stopIfTrue="1">
      <formula>AD7&lt;&gt;"ander"</formula>
    </cfRule>
  </conditionalFormatting>
  <conditionalFormatting sqref="K7:L7 B108:I399 J7:J107">
    <cfRule type="expression" priority="3" dxfId="3" stopIfTrue="1">
      <formula>Zending!#REF!&gt;0</formula>
    </cfRule>
  </conditionalFormatting>
  <conditionalFormatting sqref="B4:C4">
    <cfRule type="expression" priority="1" dxfId="4" stopIfTrue="1">
      <formula>$D$5&lt;&gt;""</formula>
    </cfRule>
  </conditionalFormatting>
  <dataValidations count="7">
    <dataValidation errorStyle="information" type="custom" allowBlank="1" showInputMessage="1" showErrorMessage="1" error="Dit gegeven wordt in ambten meegedeeld;&#10;u gaf meer dan 5 ambten op" sqref="C7:C107">
      <formula1>OR(LOWER(D7)&lt;&gt;"ambten",C7&lt;6)</formula1>
    </dataValidation>
    <dataValidation allowBlank="1" showInputMessage="1" showErrorMessage="1" error="Geen geldige invoer !" sqref="E7:I107"/>
    <dataValidation type="list" allowBlank="1" showInputMessage="1" showErrorMessage="1" error="Fout gegeven!" sqref="B4:C4">
      <formula1>$D$4:$D$5</formula1>
    </dataValidation>
    <dataValidation type="list" allowBlank="1" showInputMessage="1" showErrorMessage="1" sqref="J1">
      <formula1>$O$2:$O$3</formula1>
    </dataValidation>
    <dataValidation type="list" allowBlank="1" showInputMessage="1" showErrorMessage="1" error="Geen geldige invoer !" sqref="A7:A107">
      <formula1>Lijst_selectie1</formula1>
    </dataValidation>
    <dataValidation type="list" allowBlank="1" showInputMessage="1" showErrorMessage="1" error="Geen geldige invoer !" sqref="B7:B107">
      <formula1>INDIRECT(VLOOKUP(A7,AO$3:AQ$14,3,FALSE))</formula1>
    </dataValidation>
    <dataValidation type="list" allowBlank="1" showInputMessage="1" showErrorMessage="1" sqref="B3:C3">
      <formula1>$AG$2:$AG$3</formula1>
    </dataValidation>
  </dataValidations>
  <printOptions/>
  <pageMargins left="0.23" right="0.24" top="0.29" bottom="0.51" header="0.23" footer="0.26"/>
  <pageSetup horizontalDpi="600" verticalDpi="600" orientation="landscape" paperSize="9" r:id="rId2"/>
  <headerFooter alignWithMargins="0">
    <oddFooter>&amp;CPagina &amp;P van &amp;N</oddFooter>
  </headerFooter>
  <drawing r:id="rId1"/>
</worksheet>
</file>

<file path=xl/worksheets/sheet2.xml><?xml version="1.0" encoding="utf-8"?>
<worksheet xmlns="http://schemas.openxmlformats.org/spreadsheetml/2006/main" xmlns:r="http://schemas.openxmlformats.org/officeDocument/2006/relationships">
  <sheetPr codeName="Blad7">
    <tabColor rgb="FF00CCFF"/>
  </sheetPr>
  <dimension ref="A1:E32"/>
  <sheetViews>
    <sheetView zoomScale="85" zoomScaleNormal="85" zoomScalePageLayoutView="0" workbookViewId="0" topLeftCell="A16">
      <selection activeCell="A1" sqref="A1"/>
    </sheetView>
  </sheetViews>
  <sheetFormatPr defaultColWidth="9.33203125" defaultRowHeight="20.25" customHeight="1"/>
  <cols>
    <col min="1" max="1" width="13.5" style="26" bestFit="1" customWidth="1"/>
    <col min="2" max="2" width="8.16015625" style="26" bestFit="1" customWidth="1"/>
    <col min="3" max="3" width="9.33203125" style="26" customWidth="1"/>
    <col min="4" max="4" width="22.83203125" style="26" customWidth="1"/>
    <col min="5" max="5" width="140.33203125" style="26" customWidth="1"/>
    <col min="6" max="16384" width="9.33203125" style="26" customWidth="1"/>
  </cols>
  <sheetData>
    <row r="1" spans="1:2" ht="20.25" customHeight="1">
      <c r="A1" s="26" t="s">
        <v>216</v>
      </c>
      <c r="B1" s="26" t="s">
        <v>217</v>
      </c>
    </row>
    <row r="2" ht="20.25" customHeight="1">
      <c r="B2" s="26" t="s">
        <v>218</v>
      </c>
    </row>
    <row r="3" ht="20.25" customHeight="1">
      <c r="B3" s="26" t="s">
        <v>219</v>
      </c>
    </row>
    <row r="4" ht="20.25" customHeight="1">
      <c r="C4" s="27" t="s">
        <v>222</v>
      </c>
    </row>
    <row r="5" ht="20.25" customHeight="1">
      <c r="C5" s="27" t="s">
        <v>220</v>
      </c>
    </row>
    <row r="6" ht="20.25" customHeight="1">
      <c r="C6" s="27" t="s">
        <v>221</v>
      </c>
    </row>
    <row r="7" ht="20.25" customHeight="1">
      <c r="C7" s="27"/>
    </row>
    <row r="8" spans="1:3" ht="20.25" customHeight="1">
      <c r="A8" s="26" t="s">
        <v>228</v>
      </c>
      <c r="B8" s="26" t="s">
        <v>203</v>
      </c>
      <c r="C8" s="26" t="s">
        <v>204</v>
      </c>
    </row>
    <row r="9" ht="20.25" customHeight="1">
      <c r="D9" s="26" t="s">
        <v>205</v>
      </c>
    </row>
    <row r="10" ht="20.25" customHeight="1">
      <c r="D10" s="26" t="s">
        <v>206</v>
      </c>
    </row>
    <row r="11" ht="20.25" customHeight="1">
      <c r="D11" s="26" t="s">
        <v>207</v>
      </c>
    </row>
    <row r="12" ht="20.25" customHeight="1">
      <c r="E12" s="26" t="s">
        <v>208</v>
      </c>
    </row>
    <row r="13" ht="20.25" customHeight="1">
      <c r="E13" s="26" t="s">
        <v>229</v>
      </c>
    </row>
    <row r="14" ht="20.25" customHeight="1">
      <c r="E14" s="26" t="s">
        <v>209</v>
      </c>
    </row>
    <row r="15" ht="20.25" customHeight="1">
      <c r="E15" s="26" t="s">
        <v>230</v>
      </c>
    </row>
    <row r="16" ht="20.25" customHeight="1">
      <c r="D16" s="26" t="s">
        <v>244</v>
      </c>
    </row>
    <row r="17" ht="20.25" customHeight="1">
      <c r="E17" s="26" t="s">
        <v>243</v>
      </c>
    </row>
    <row r="18" ht="20.25" customHeight="1">
      <c r="D18" s="26" t="s">
        <v>210</v>
      </c>
    </row>
    <row r="19" spans="4:5" ht="20.25" customHeight="1">
      <c r="D19" s="26" t="s">
        <v>211</v>
      </c>
      <c r="E19" s="27" t="s">
        <v>212</v>
      </c>
    </row>
    <row r="20" ht="20.25" customHeight="1">
      <c r="E20" s="27" t="s">
        <v>213</v>
      </c>
    </row>
    <row r="21" ht="20.25" customHeight="1">
      <c r="E21" s="27" t="s">
        <v>255</v>
      </c>
    </row>
    <row r="22" ht="20.25" customHeight="1">
      <c r="E22" s="27" t="s">
        <v>256</v>
      </c>
    </row>
    <row r="23" ht="20.25" customHeight="1">
      <c r="E23" s="27" t="s">
        <v>257</v>
      </c>
    </row>
    <row r="25" spans="2:3" ht="20.25" customHeight="1">
      <c r="B25" s="26" t="s">
        <v>214</v>
      </c>
      <c r="C25" s="26" t="s">
        <v>223</v>
      </c>
    </row>
    <row r="27" spans="2:3" ht="20.25" customHeight="1">
      <c r="B27" s="26" t="s">
        <v>215</v>
      </c>
      <c r="C27" s="26" t="s">
        <v>224</v>
      </c>
    </row>
    <row r="28" ht="20.25" customHeight="1">
      <c r="C28" s="26" t="s">
        <v>378</v>
      </c>
    </row>
    <row r="30" spans="2:3" ht="20.25" customHeight="1">
      <c r="B30" s="26" t="s">
        <v>225</v>
      </c>
      <c r="C30" s="26" t="s">
        <v>226</v>
      </c>
    </row>
    <row r="31" ht="20.25" customHeight="1">
      <c r="D31" s="26" t="s">
        <v>227</v>
      </c>
    </row>
    <row r="32" ht="20.25" customHeight="1">
      <c r="D32" s="26" t="s">
        <v>260</v>
      </c>
    </row>
  </sheetData>
  <sheetProtection sheet="1"/>
  <printOptions/>
  <pageMargins left="0.39" right="0.27" top="0.49" bottom="0.45" header="0.32" footer="0.2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Blad1">
    <tabColor rgb="FFFF9900"/>
    <pageSetUpPr fitToPage="1"/>
  </sheetPr>
  <dimension ref="A1:R74"/>
  <sheetViews>
    <sheetView tabSelected="1" zoomScale="92" zoomScaleNormal="92" zoomScalePageLayoutView="0" workbookViewId="0" topLeftCell="A42">
      <selection activeCell="B75" sqref="B75"/>
    </sheetView>
  </sheetViews>
  <sheetFormatPr defaultColWidth="9.33203125" defaultRowHeight="11.25"/>
  <cols>
    <col min="1" max="1" width="24" style="67" customWidth="1"/>
    <col min="2" max="2" width="59.33203125" style="70" customWidth="1"/>
    <col min="3" max="3" width="6.83203125" style="67" customWidth="1"/>
    <col min="4" max="4" width="11.66015625" style="67" bestFit="1" customWidth="1"/>
    <col min="5" max="5" width="28.83203125" style="67" customWidth="1"/>
    <col min="6" max="6" width="6.83203125" style="67" customWidth="1"/>
    <col min="7" max="7" width="9" style="67" customWidth="1"/>
    <col min="8" max="8" width="39.16015625" style="67" bestFit="1" customWidth="1"/>
    <col min="9" max="9" width="11.66015625" style="67" bestFit="1" customWidth="1"/>
    <col min="10" max="10" width="26" style="67" bestFit="1" customWidth="1"/>
    <col min="11" max="11" width="6.83203125" style="67" customWidth="1"/>
    <col min="12" max="12" width="9.16015625" style="67" customWidth="1"/>
    <col min="13" max="13" width="45.5" style="67" bestFit="1" customWidth="1"/>
    <col min="14" max="14" width="11.5" style="67" bestFit="1" customWidth="1"/>
    <col min="15" max="15" width="5.83203125" style="67" customWidth="1"/>
    <col min="16" max="16" width="90.16015625" style="67" bestFit="1" customWidth="1"/>
    <col min="17" max="16384" width="9.33203125" style="67" customWidth="1"/>
  </cols>
  <sheetData>
    <row r="1" spans="1:18" ht="9.75">
      <c r="A1" s="65" t="s">
        <v>42</v>
      </c>
      <c r="B1" s="66"/>
      <c r="G1" s="128" t="s">
        <v>389</v>
      </c>
      <c r="H1" s="58"/>
      <c r="I1" s="58"/>
      <c r="J1" s="68" t="str">
        <f>"Schooljaar "&amp;Codes!B1</f>
        <v>Schooljaar 2023-2024</v>
      </c>
      <c r="L1" s="69">
        <f>Codes!A1</f>
        <v>2023</v>
      </c>
      <c r="R1" s="82">
        <f>SUM(R4:R71)</f>
        <v>0</v>
      </c>
    </row>
    <row r="2" ht="10.5" thickBot="1"/>
    <row r="3" spans="1:16" s="72" customFormat="1" ht="40.5">
      <c r="A3" s="37"/>
      <c r="B3" s="71"/>
      <c r="C3" s="84" t="s">
        <v>9</v>
      </c>
      <c r="D3" s="84" t="s">
        <v>10</v>
      </c>
      <c r="E3" s="84" t="s">
        <v>11</v>
      </c>
      <c r="F3" s="84" t="s">
        <v>12</v>
      </c>
      <c r="G3" s="84" t="s">
        <v>13</v>
      </c>
      <c r="H3" s="84" t="s">
        <v>14</v>
      </c>
      <c r="I3" s="84" t="s">
        <v>15</v>
      </c>
      <c r="J3" s="84" t="s">
        <v>16</v>
      </c>
      <c r="K3" s="84" t="s">
        <v>17</v>
      </c>
      <c r="L3" s="84" t="s">
        <v>18</v>
      </c>
      <c r="M3" s="84" t="s">
        <v>19</v>
      </c>
      <c r="N3" s="84" t="s">
        <v>20</v>
      </c>
      <c r="O3" s="84" t="s">
        <v>21</v>
      </c>
      <c r="P3" s="84" t="s">
        <v>34</v>
      </c>
    </row>
    <row r="4" spans="1:18" ht="12" customHeight="1">
      <c r="A4" s="185" t="s">
        <v>612</v>
      </c>
      <c r="B4" s="39" t="s">
        <v>149</v>
      </c>
      <c r="C4" s="59" t="s">
        <v>24</v>
      </c>
      <c r="D4" s="60" t="str">
        <f>VLOOKUP(G4,Codes!$A$4:$E$542,3,FALSE)</f>
        <v>003</v>
      </c>
      <c r="E4" s="61" t="str">
        <f>VLOOKUP(G4,Codes!$A$4:$E$542,5,FALSE)</f>
        <v>Omkadering SO</v>
      </c>
      <c r="F4" s="61">
        <f aca="true" t="shared" si="0" ref="F4:F25">$L$1</f>
        <v>2023</v>
      </c>
      <c r="G4" s="61">
        <v>177</v>
      </c>
      <c r="H4" s="61" t="str">
        <f>VLOOKUP(G4,Codes!$A$4:$E$542,2,FALSE)</f>
        <v>Gewone uren-leraar</v>
      </c>
      <c r="I4" s="60" t="str">
        <f>VLOOKUP(L4,Codes!$A$4:$E$542,3,FALSE)</f>
        <v>003</v>
      </c>
      <c r="J4" s="61" t="str">
        <f>VLOOKUP(L4,Codes!$A$4:$E$542,5,FALSE)</f>
        <v>Omkadering SO</v>
      </c>
      <c r="K4" s="61">
        <f>F4</f>
        <v>2023</v>
      </c>
      <c r="L4" s="61">
        <f aca="true" t="shared" si="1" ref="L4:L25">G4</f>
        <v>177</v>
      </c>
      <c r="M4" s="61" t="str">
        <f>VLOOKUP(L4,Codes!$A$4:$E$542,2,FALSE)</f>
        <v>Gewone uren-leraar</v>
      </c>
      <c r="N4" s="61" t="str">
        <f>VLOOKUP(G4,Codes!$A$4:$F$542,6,FALSE)</f>
        <v>uren-leraar</v>
      </c>
      <c r="O4" s="40">
        <f>VLOOKUP(G4,Codes!$A$4:$G$542,7,FALSE)</f>
        <v>0</v>
      </c>
      <c r="P4" s="63" t="s">
        <v>35</v>
      </c>
      <c r="R4" s="82">
        <f aca="true" t="shared" si="2" ref="R4:R68">IF(OR(ISERROR(H4),ISERROR(M4)),1,0)</f>
        <v>0</v>
      </c>
    </row>
    <row r="5" spans="1:18" ht="12" customHeight="1">
      <c r="A5" s="186"/>
      <c r="B5" s="50" t="str">
        <f aca="true" t="shared" si="3" ref="B5:B15">B4</f>
        <v>Overdracht naar een andere instelling</v>
      </c>
      <c r="C5" s="73" t="s">
        <v>24</v>
      </c>
      <c r="D5" s="55" t="str">
        <f>VLOOKUP(G5,Codes!$A$4:$E$542,3,FALSE)</f>
        <v>003</v>
      </c>
      <c r="E5" s="53" t="str">
        <f>VLOOKUP(G5,Codes!$A$4:$E$542,5,FALSE)</f>
        <v>Omkadering SO</v>
      </c>
      <c r="F5" s="53">
        <f t="shared" si="0"/>
        <v>2023</v>
      </c>
      <c r="G5" s="53">
        <v>185</v>
      </c>
      <c r="H5" s="53" t="str">
        <f>VLOOKUP(G5,Codes!$A$4:$E$542,2,FALSE)</f>
        <v>Uren GOK 1</v>
      </c>
      <c r="I5" s="55" t="str">
        <f>VLOOKUP(L5,Codes!$A$4:$E$542,3,FALSE)</f>
        <v>003</v>
      </c>
      <c r="J5" s="53" t="str">
        <f>VLOOKUP(L5,Codes!$A$4:$E$542,5,FALSE)</f>
        <v>Omkadering SO</v>
      </c>
      <c r="K5" s="53">
        <f aca="true" t="shared" si="4" ref="K5:K25">F5</f>
        <v>2023</v>
      </c>
      <c r="L5" s="53">
        <f t="shared" si="1"/>
        <v>185</v>
      </c>
      <c r="M5" s="53" t="str">
        <f>VLOOKUP(L5,Codes!$A$4:$E$542,2,FALSE)</f>
        <v>Uren GOK 1</v>
      </c>
      <c r="N5" s="53" t="str">
        <f>VLOOKUP(G5,Codes!$A$4:$F$542,6,FALSE)</f>
        <v>uren-leraar</v>
      </c>
      <c r="O5" s="48">
        <f>VLOOKUP(G5,Codes!$A$4:$G$542,7,FALSE)</f>
        <v>0</v>
      </c>
      <c r="P5" s="85" t="s">
        <v>35</v>
      </c>
      <c r="R5" s="82">
        <f t="shared" si="2"/>
        <v>0</v>
      </c>
    </row>
    <row r="6" spans="1:18" ht="12" customHeight="1">
      <c r="A6" s="186"/>
      <c r="B6" s="50" t="str">
        <f t="shared" si="3"/>
        <v>Overdracht naar een andere instelling</v>
      </c>
      <c r="C6" s="73" t="s">
        <v>24</v>
      </c>
      <c r="D6" s="55" t="str">
        <f>VLOOKUP(G6,Codes!$A$4:$E$542,3,FALSE)</f>
        <v>003</v>
      </c>
      <c r="E6" s="53" t="str">
        <f>VLOOKUP(G6,Codes!$A$4:$E$542,5,FALSE)</f>
        <v>Omkadering SO</v>
      </c>
      <c r="F6" s="53">
        <f t="shared" si="0"/>
        <v>2023</v>
      </c>
      <c r="G6" s="53">
        <v>203</v>
      </c>
      <c r="H6" s="53" t="str">
        <f>VLOOKUP(G6,Codes!$A$4:$E$542,2,FALSE)</f>
        <v>Uren GOK 23</v>
      </c>
      <c r="I6" s="55" t="str">
        <f>VLOOKUP(L6,Codes!$A$4:$E$542,3,FALSE)</f>
        <v>003</v>
      </c>
      <c r="J6" s="53" t="str">
        <f>VLOOKUP(L6,Codes!$A$4:$E$542,5,FALSE)</f>
        <v>Omkadering SO</v>
      </c>
      <c r="K6" s="53">
        <f t="shared" si="4"/>
        <v>2023</v>
      </c>
      <c r="L6" s="53">
        <f t="shared" si="1"/>
        <v>203</v>
      </c>
      <c r="M6" s="53" t="str">
        <f>VLOOKUP(L6,Codes!$A$4:$E$542,2,FALSE)</f>
        <v>Uren GOK 23</v>
      </c>
      <c r="N6" s="53" t="str">
        <f>VLOOKUP(G6,Codes!$A$4:$F$542,6,FALSE)</f>
        <v>uren-leraar</v>
      </c>
      <c r="O6" s="48">
        <f>VLOOKUP(G6,Codes!$A$4:$G$542,7,FALSE)</f>
        <v>0</v>
      </c>
      <c r="P6" s="85" t="s">
        <v>35</v>
      </c>
      <c r="R6" s="82">
        <f t="shared" si="2"/>
        <v>0</v>
      </c>
    </row>
    <row r="7" spans="1:18" ht="12" customHeight="1">
      <c r="A7" s="186"/>
      <c r="B7" s="50" t="str">
        <f t="shared" si="3"/>
        <v>Overdracht naar een andere instelling</v>
      </c>
      <c r="C7" s="73" t="s">
        <v>24</v>
      </c>
      <c r="D7" s="55" t="str">
        <f>VLOOKUP(G7,Codes!$A$4:$E$542,3,FALSE)</f>
        <v>003</v>
      </c>
      <c r="E7" s="53" t="str">
        <f>VLOOKUP(G7,Codes!$A$4:$E$542,5,FALSE)</f>
        <v>Omkadering SO</v>
      </c>
      <c r="F7" s="53">
        <f t="shared" si="0"/>
        <v>2023</v>
      </c>
      <c r="G7" s="53">
        <v>448</v>
      </c>
      <c r="H7" s="53" t="str">
        <f>VLOOKUP(G7,Codes!$A$4:$E$542,2,FALSE)</f>
        <v>Uren GD RK</v>
      </c>
      <c r="I7" s="55" t="str">
        <f>VLOOKUP(L7,Codes!$A$4:$E$542,3,FALSE)</f>
        <v>003</v>
      </c>
      <c r="J7" s="53" t="str">
        <f>VLOOKUP(L7,Codes!$A$4:$E$542,5,FALSE)</f>
        <v>Omkadering SO</v>
      </c>
      <c r="K7" s="53">
        <f t="shared" si="4"/>
        <v>2023</v>
      </c>
      <c r="L7" s="53">
        <f t="shared" si="1"/>
        <v>448</v>
      </c>
      <c r="M7" s="53" t="str">
        <f>VLOOKUP(L7,Codes!$A$4:$E$542,2,FALSE)</f>
        <v>Uren GD RK</v>
      </c>
      <c r="N7" s="53" t="str">
        <f>VLOOKUP(G7,Codes!$A$4:$F$542,6,FALSE)</f>
        <v>uren-leraar</v>
      </c>
      <c r="O7" s="48">
        <f>VLOOKUP(G7,Codes!$A$4:$G$542,7,FALSE)</f>
        <v>0</v>
      </c>
      <c r="P7" s="85" t="s">
        <v>35</v>
      </c>
      <c r="R7" s="82">
        <f t="shared" si="2"/>
        <v>0</v>
      </c>
    </row>
    <row r="8" spans="1:18" ht="12" customHeight="1">
      <c r="A8" s="186"/>
      <c r="B8" s="50" t="str">
        <f t="shared" si="3"/>
        <v>Overdracht naar een andere instelling</v>
      </c>
      <c r="C8" s="73" t="s">
        <v>24</v>
      </c>
      <c r="D8" s="55" t="str">
        <f>VLOOKUP(G8,Codes!$A$4:$E$542,3,FALSE)</f>
        <v>003</v>
      </c>
      <c r="E8" s="53" t="str">
        <f>VLOOKUP(G8,Codes!$A$4:$E$542,5,FALSE)</f>
        <v>Omkadering SO</v>
      </c>
      <c r="F8" s="53">
        <f t="shared" si="0"/>
        <v>2023</v>
      </c>
      <c r="G8" s="53">
        <v>449</v>
      </c>
      <c r="H8" s="53" t="str">
        <f>VLOOKUP(G8,Codes!$A$4:$E$542,2,FALSE)</f>
        <v>Uren GD PRO</v>
      </c>
      <c r="I8" s="55" t="str">
        <f>VLOOKUP(L8,Codes!$A$4:$E$542,3,FALSE)</f>
        <v>003</v>
      </c>
      <c r="J8" s="53" t="str">
        <f>VLOOKUP(L8,Codes!$A$4:$E$542,5,FALSE)</f>
        <v>Omkadering SO</v>
      </c>
      <c r="K8" s="53">
        <f t="shared" si="4"/>
        <v>2023</v>
      </c>
      <c r="L8" s="53">
        <f t="shared" si="1"/>
        <v>449</v>
      </c>
      <c r="M8" s="53" t="str">
        <f>VLOOKUP(L8,Codes!$A$4:$E$542,2,FALSE)</f>
        <v>Uren GD PRO</v>
      </c>
      <c r="N8" s="53" t="str">
        <f>VLOOKUP(G8,Codes!$A$4:$F$542,6,FALSE)</f>
        <v>uren-leraar</v>
      </c>
      <c r="O8" s="48">
        <f>VLOOKUP(G8,Codes!$A$4:$G$542,7,FALSE)</f>
        <v>0</v>
      </c>
      <c r="P8" s="85" t="s">
        <v>35</v>
      </c>
      <c r="R8" s="82">
        <f t="shared" si="2"/>
        <v>0</v>
      </c>
    </row>
    <row r="9" spans="1:18" ht="12" customHeight="1">
      <c r="A9" s="186"/>
      <c r="B9" s="50" t="str">
        <f t="shared" si="3"/>
        <v>Overdracht naar een andere instelling</v>
      </c>
      <c r="C9" s="73" t="s">
        <v>24</v>
      </c>
      <c r="D9" s="55" t="str">
        <f>VLOOKUP(G9,Codes!$A$4:$E$542,3,FALSE)</f>
        <v>003</v>
      </c>
      <c r="E9" s="53" t="str">
        <f>VLOOKUP(G9,Codes!$A$4:$E$542,5,FALSE)</f>
        <v>Omkadering SO</v>
      </c>
      <c r="F9" s="53">
        <f t="shared" si="0"/>
        <v>2023</v>
      </c>
      <c r="G9" s="53">
        <v>450</v>
      </c>
      <c r="H9" s="53" t="str">
        <f>VLOOKUP(G9,Codes!$A$4:$E$542,2,FALSE)</f>
        <v>Uren GD ISR</v>
      </c>
      <c r="I9" s="55" t="str">
        <f>VLOOKUP(L9,Codes!$A$4:$E$542,3,FALSE)</f>
        <v>003</v>
      </c>
      <c r="J9" s="53" t="str">
        <f>VLOOKUP(L9,Codes!$A$4:$E$542,5,FALSE)</f>
        <v>Omkadering SO</v>
      </c>
      <c r="K9" s="53">
        <f t="shared" si="4"/>
        <v>2023</v>
      </c>
      <c r="L9" s="53">
        <f t="shared" si="1"/>
        <v>450</v>
      </c>
      <c r="M9" s="53" t="str">
        <f>VLOOKUP(L9,Codes!$A$4:$E$542,2,FALSE)</f>
        <v>Uren GD ISR</v>
      </c>
      <c r="N9" s="53" t="str">
        <f>VLOOKUP(G9,Codes!$A$4:$F$542,6,FALSE)</f>
        <v>uren-leraar</v>
      </c>
      <c r="O9" s="48">
        <f>VLOOKUP(G9,Codes!$A$4:$G$542,7,FALSE)</f>
        <v>0</v>
      </c>
      <c r="P9" s="85" t="s">
        <v>35</v>
      </c>
      <c r="R9" s="82">
        <f t="shared" si="2"/>
        <v>0</v>
      </c>
    </row>
    <row r="10" spans="1:18" ht="12" customHeight="1">
      <c r="A10" s="186"/>
      <c r="B10" s="50" t="str">
        <f t="shared" si="3"/>
        <v>Overdracht naar een andere instelling</v>
      </c>
      <c r="C10" s="73" t="s">
        <v>24</v>
      </c>
      <c r="D10" s="55" t="str">
        <f>VLOOKUP(G10,Codes!$A$4:$E$542,3,FALSE)</f>
        <v>003</v>
      </c>
      <c r="E10" s="53" t="str">
        <f>VLOOKUP(G10,Codes!$A$4:$E$542,5,FALSE)</f>
        <v>Omkadering SO</v>
      </c>
      <c r="F10" s="53">
        <f t="shared" si="0"/>
        <v>2023</v>
      </c>
      <c r="G10" s="53">
        <v>451</v>
      </c>
      <c r="H10" s="53" t="str">
        <f>VLOOKUP(G10,Codes!$A$4:$E$542,2,FALSE)</f>
        <v>Uren GD ISL</v>
      </c>
      <c r="I10" s="55" t="str">
        <f>VLOOKUP(L10,Codes!$A$4:$E$542,3,FALSE)</f>
        <v>003</v>
      </c>
      <c r="J10" s="53" t="str">
        <f>VLOOKUP(L10,Codes!$A$4:$E$542,5,FALSE)</f>
        <v>Omkadering SO</v>
      </c>
      <c r="K10" s="53">
        <f t="shared" si="4"/>
        <v>2023</v>
      </c>
      <c r="L10" s="53">
        <f t="shared" si="1"/>
        <v>451</v>
      </c>
      <c r="M10" s="53" t="str">
        <f>VLOOKUP(L10,Codes!$A$4:$E$542,2,FALSE)</f>
        <v>Uren GD ISL</v>
      </c>
      <c r="N10" s="53" t="str">
        <f>VLOOKUP(G10,Codes!$A$4:$F$542,6,FALSE)</f>
        <v>uren-leraar</v>
      </c>
      <c r="O10" s="48">
        <f>VLOOKUP(G10,Codes!$A$4:$G$542,7,FALSE)</f>
        <v>0</v>
      </c>
      <c r="P10" s="85" t="s">
        <v>35</v>
      </c>
      <c r="R10" s="82">
        <f t="shared" si="2"/>
        <v>0</v>
      </c>
    </row>
    <row r="11" spans="1:18" ht="12" customHeight="1">
      <c r="A11" s="186"/>
      <c r="B11" s="50" t="str">
        <f t="shared" si="3"/>
        <v>Overdracht naar een andere instelling</v>
      </c>
      <c r="C11" s="73" t="s">
        <v>24</v>
      </c>
      <c r="D11" s="55" t="str">
        <f>VLOOKUP(G11,Codes!$A$4:$E$542,3,FALSE)</f>
        <v>003</v>
      </c>
      <c r="E11" s="53" t="str">
        <f>VLOOKUP(G11,Codes!$A$4:$E$542,5,FALSE)</f>
        <v>Omkadering SO</v>
      </c>
      <c r="F11" s="53">
        <f t="shared" si="0"/>
        <v>2023</v>
      </c>
      <c r="G11" s="53">
        <v>452</v>
      </c>
      <c r="H11" s="53" t="str">
        <f>VLOOKUP(G11,Codes!$A$4:$E$542,2,FALSE)</f>
        <v>Uren GD ORT</v>
      </c>
      <c r="I11" s="55" t="str">
        <f>VLOOKUP(L11,Codes!$A$4:$E$542,3,FALSE)</f>
        <v>003</v>
      </c>
      <c r="J11" s="53" t="str">
        <f>VLOOKUP(L11,Codes!$A$4:$E$542,5,FALSE)</f>
        <v>Omkadering SO</v>
      </c>
      <c r="K11" s="53">
        <f t="shared" si="4"/>
        <v>2023</v>
      </c>
      <c r="L11" s="53">
        <f t="shared" si="1"/>
        <v>452</v>
      </c>
      <c r="M11" s="53" t="str">
        <f>VLOOKUP(L11,Codes!$A$4:$E$542,2,FALSE)</f>
        <v>Uren GD ORT</v>
      </c>
      <c r="N11" s="53" t="str">
        <f>VLOOKUP(G11,Codes!$A$4:$F$542,6,FALSE)</f>
        <v>uren-leraar</v>
      </c>
      <c r="O11" s="48">
        <f>VLOOKUP(G11,Codes!$A$4:$G$542,7,FALSE)</f>
        <v>0</v>
      </c>
      <c r="P11" s="85" t="s">
        <v>35</v>
      </c>
      <c r="R11" s="82">
        <f t="shared" si="2"/>
        <v>0</v>
      </c>
    </row>
    <row r="12" spans="1:18" ht="12" customHeight="1">
      <c r="A12" s="186"/>
      <c r="B12" s="50" t="str">
        <f t="shared" si="3"/>
        <v>Overdracht naar een andere instelling</v>
      </c>
      <c r="C12" s="73" t="s">
        <v>24</v>
      </c>
      <c r="D12" s="55" t="str">
        <f>VLOOKUP(G12,Codes!$A$4:$E$542,3,FALSE)</f>
        <v>003</v>
      </c>
      <c r="E12" s="53" t="str">
        <f>VLOOKUP(G12,Codes!$A$4:$E$542,5,FALSE)</f>
        <v>Omkadering SO</v>
      </c>
      <c r="F12" s="53">
        <f t="shared" si="0"/>
        <v>2023</v>
      </c>
      <c r="G12" s="53">
        <v>453</v>
      </c>
      <c r="H12" s="53" t="str">
        <f>VLOOKUP(G12,Codes!$A$4:$E$542,2,FALSE)</f>
        <v>Uren GD ANG</v>
      </c>
      <c r="I12" s="55" t="str">
        <f>VLOOKUP(L12,Codes!$A$4:$E$542,3,FALSE)</f>
        <v>003</v>
      </c>
      <c r="J12" s="53" t="str">
        <f>VLOOKUP(L12,Codes!$A$4:$E$542,5,FALSE)</f>
        <v>Omkadering SO</v>
      </c>
      <c r="K12" s="53">
        <f t="shared" si="4"/>
        <v>2023</v>
      </c>
      <c r="L12" s="53">
        <f t="shared" si="1"/>
        <v>453</v>
      </c>
      <c r="M12" s="53" t="str">
        <f>VLOOKUP(L12,Codes!$A$4:$E$542,2,FALSE)</f>
        <v>Uren GD ANG</v>
      </c>
      <c r="N12" s="53" t="str">
        <f>VLOOKUP(G12,Codes!$A$4:$F$542,6,FALSE)</f>
        <v>uren-leraar</v>
      </c>
      <c r="O12" s="48">
        <f>VLOOKUP(G12,Codes!$A$4:$G$542,7,FALSE)</f>
        <v>0</v>
      </c>
      <c r="P12" s="85" t="s">
        <v>35</v>
      </c>
      <c r="R12" s="82">
        <f t="shared" si="2"/>
        <v>0</v>
      </c>
    </row>
    <row r="13" spans="1:18" ht="12" customHeight="1">
      <c r="A13" s="186"/>
      <c r="B13" s="50" t="str">
        <f t="shared" si="3"/>
        <v>Overdracht naar een andere instelling</v>
      </c>
      <c r="C13" s="73" t="s">
        <v>24</v>
      </c>
      <c r="D13" s="55" t="str">
        <f>VLOOKUP(G13,Codes!$A$4:$E$542,3,FALSE)</f>
        <v>003</v>
      </c>
      <c r="E13" s="53" t="str">
        <f>VLOOKUP(G13,Codes!$A$4:$E$542,5,FALSE)</f>
        <v>Omkadering SO</v>
      </c>
      <c r="F13" s="53">
        <f t="shared" si="0"/>
        <v>2023</v>
      </c>
      <c r="G13" s="53">
        <v>454</v>
      </c>
      <c r="H13" s="53" t="str">
        <f>VLOOKUP(G13,Codes!$A$4:$E$542,2,FALSE)</f>
        <v>Uren NCZ</v>
      </c>
      <c r="I13" s="55" t="str">
        <f>VLOOKUP(L13,Codes!$A$4:$E$542,3,FALSE)</f>
        <v>003</v>
      </c>
      <c r="J13" s="53" t="str">
        <f>VLOOKUP(L13,Codes!$A$4:$E$542,5,FALSE)</f>
        <v>Omkadering SO</v>
      </c>
      <c r="K13" s="53">
        <f t="shared" si="4"/>
        <v>2023</v>
      </c>
      <c r="L13" s="53">
        <f t="shared" si="1"/>
        <v>454</v>
      </c>
      <c r="M13" s="53" t="str">
        <f>VLOOKUP(L13,Codes!$A$4:$E$542,2,FALSE)</f>
        <v>Uren NCZ</v>
      </c>
      <c r="N13" s="53" t="str">
        <f>VLOOKUP(G13,Codes!$A$4:$F$542,6,FALSE)</f>
        <v>uren-leraar</v>
      </c>
      <c r="O13" s="48">
        <f>VLOOKUP(G13,Codes!$A$4:$G$542,7,FALSE)</f>
        <v>0</v>
      </c>
      <c r="P13" s="85" t="s">
        <v>35</v>
      </c>
      <c r="R13" s="82">
        <f t="shared" si="2"/>
        <v>0</v>
      </c>
    </row>
    <row r="14" spans="1:18" ht="12" customHeight="1">
      <c r="A14" s="186"/>
      <c r="B14" s="50" t="str">
        <f t="shared" si="3"/>
        <v>Overdracht naar een andere instelling</v>
      </c>
      <c r="C14" s="73" t="s">
        <v>24</v>
      </c>
      <c r="D14" s="55" t="str">
        <f>VLOOKUP(G14,Codes!$A$4:$E$542,3,FALSE)</f>
        <v>003</v>
      </c>
      <c r="E14" s="53" t="str">
        <f>VLOOKUP(G14,Codes!$A$4:$E$542,5,FALSE)</f>
        <v>Omkadering SO</v>
      </c>
      <c r="F14" s="53">
        <f t="shared" si="0"/>
        <v>2023</v>
      </c>
      <c r="G14" s="53">
        <v>455</v>
      </c>
      <c r="H14" s="53" t="str">
        <f>VLOOKUP(G14,Codes!$A$4:$E$542,2,FALSE)</f>
        <v>Uren ECR</v>
      </c>
      <c r="I14" s="55" t="str">
        <f>VLOOKUP(L14,Codes!$A$4:$E$542,3,FALSE)</f>
        <v>003</v>
      </c>
      <c r="J14" s="53" t="str">
        <f>VLOOKUP(L14,Codes!$A$4:$E$542,5,FALSE)</f>
        <v>Omkadering SO</v>
      </c>
      <c r="K14" s="53">
        <f t="shared" si="4"/>
        <v>2023</v>
      </c>
      <c r="L14" s="53">
        <f t="shared" si="1"/>
        <v>455</v>
      </c>
      <c r="M14" s="53" t="str">
        <f>VLOOKUP(L14,Codes!$A$4:$E$542,2,FALSE)</f>
        <v>Uren ECR</v>
      </c>
      <c r="N14" s="53" t="str">
        <f>VLOOKUP(G14,Codes!$A$4:$F$542,6,FALSE)</f>
        <v>uren-leraar</v>
      </c>
      <c r="O14" s="48">
        <f>VLOOKUP(G14,Codes!$A$4:$G$542,7,FALSE)</f>
        <v>0</v>
      </c>
      <c r="P14" s="85" t="s">
        <v>35</v>
      </c>
      <c r="R14" s="82">
        <f t="shared" si="2"/>
        <v>0</v>
      </c>
    </row>
    <row r="15" spans="1:18" ht="12" customHeight="1">
      <c r="A15" s="186"/>
      <c r="B15" s="50" t="str">
        <f t="shared" si="3"/>
        <v>Overdracht naar een andere instelling</v>
      </c>
      <c r="C15" s="73" t="s">
        <v>24</v>
      </c>
      <c r="D15" s="55" t="str">
        <f>VLOOKUP(G15,Codes!$A$4:$E$542,3,FALSE)</f>
        <v>003</v>
      </c>
      <c r="E15" s="53" t="str">
        <f>VLOOKUP(G15,Codes!$A$4:$E$542,5,FALSE)</f>
        <v>Omkadering SO</v>
      </c>
      <c r="F15" s="53">
        <f t="shared" si="0"/>
        <v>2023</v>
      </c>
      <c r="G15" s="53">
        <v>456</v>
      </c>
      <c r="H15" s="53" t="str">
        <f>VLOOKUP(G15,Codes!$A$4:$E$542,2,FALSE)</f>
        <v>Uren CB</v>
      </c>
      <c r="I15" s="55" t="str">
        <f>VLOOKUP(L15,Codes!$A$4:$E$542,3,FALSE)</f>
        <v>003</v>
      </c>
      <c r="J15" s="53" t="str">
        <f>VLOOKUP(L15,Codes!$A$4:$E$542,5,FALSE)</f>
        <v>Omkadering SO</v>
      </c>
      <c r="K15" s="53">
        <f t="shared" si="4"/>
        <v>2023</v>
      </c>
      <c r="L15" s="53">
        <f t="shared" si="1"/>
        <v>456</v>
      </c>
      <c r="M15" s="53" t="str">
        <f>VLOOKUP(L15,Codes!$A$4:$E$542,2,FALSE)</f>
        <v>Uren CB</v>
      </c>
      <c r="N15" s="53" t="str">
        <f>VLOOKUP(G15,Codes!$A$4:$F$542,6,FALSE)</f>
        <v>uren-leraar</v>
      </c>
      <c r="O15" s="48">
        <f>VLOOKUP(G15,Codes!$A$4:$G$542,7,FALSE)</f>
        <v>0</v>
      </c>
      <c r="P15" s="85" t="s">
        <v>35</v>
      </c>
      <c r="R15" s="82">
        <f t="shared" si="2"/>
        <v>0</v>
      </c>
    </row>
    <row r="16" spans="1:18" ht="12" customHeight="1">
      <c r="A16" s="186"/>
      <c r="B16" s="50" t="str">
        <f>B13</f>
        <v>Overdracht naar een andere instelling</v>
      </c>
      <c r="C16" s="73" t="s">
        <v>24</v>
      </c>
      <c r="D16" s="55" t="str">
        <f>VLOOKUP(G16,Codes!$A$4:$E$542,3,FALSE)</f>
        <v>003</v>
      </c>
      <c r="E16" s="53" t="str">
        <f>VLOOKUP(G16,Codes!$A$4:$E$542,5,FALSE)</f>
        <v>Omkadering SO</v>
      </c>
      <c r="F16" s="53">
        <f t="shared" si="0"/>
        <v>2023</v>
      </c>
      <c r="G16" s="53">
        <v>501</v>
      </c>
      <c r="H16" s="53" t="str">
        <f>VLOOKUP(G16,Codes!$A$4:$E$542,2,FALSE)</f>
        <v>Uren-leraar DBSO</v>
      </c>
      <c r="I16" s="55" t="str">
        <f>VLOOKUP(L16,Codes!$A$4:$E$542,3,FALSE)</f>
        <v>003</v>
      </c>
      <c r="J16" s="53" t="str">
        <f>VLOOKUP(L16,Codes!$A$4:$E$542,5,FALSE)</f>
        <v>Omkadering SO</v>
      </c>
      <c r="K16" s="53">
        <f t="shared" si="4"/>
        <v>2023</v>
      </c>
      <c r="L16" s="53">
        <f t="shared" si="1"/>
        <v>501</v>
      </c>
      <c r="M16" s="53" t="str">
        <f>VLOOKUP(L16,Codes!$A$4:$E$542,2,FALSE)</f>
        <v>Uren-leraar DBSO</v>
      </c>
      <c r="N16" s="53" t="str">
        <f>VLOOKUP(G16,Codes!$A$4:$F$542,6,FALSE)</f>
        <v>uren-leraar</v>
      </c>
      <c r="O16" s="48">
        <f>VLOOKUP(G16,Codes!$A$4:$G$542,7,FALSE)</f>
        <v>0</v>
      </c>
      <c r="P16" s="85" t="s">
        <v>35</v>
      </c>
      <c r="R16" s="82"/>
    </row>
    <row r="17" spans="1:18" ht="12" customHeight="1">
      <c r="A17" s="186"/>
      <c r="B17" s="50" t="str">
        <f>B11</f>
        <v>Overdracht naar een andere instelling</v>
      </c>
      <c r="C17" s="73" t="s">
        <v>24</v>
      </c>
      <c r="D17" s="55" t="str">
        <f>VLOOKUP(G17,Codes!$A$4:$E$542,3,FALSE)</f>
        <v>003</v>
      </c>
      <c r="E17" s="53" t="str">
        <f>VLOOKUP(G17,Codes!$A$4:$E$542,5,FALSE)</f>
        <v>Omkadering SO</v>
      </c>
      <c r="F17" s="53">
        <f t="shared" si="0"/>
        <v>2023</v>
      </c>
      <c r="G17" s="53">
        <v>831</v>
      </c>
      <c r="H17" s="53" t="str">
        <f>VLOOKUP(G17,Codes!$A$4:$E$542,2,FALSE)</f>
        <v>Extra uren-leraar vervolgcoach</v>
      </c>
      <c r="I17" s="55" t="str">
        <f>VLOOKUP(L17,Codes!$A$4:$E$542,3,FALSE)</f>
        <v>003</v>
      </c>
      <c r="J17" s="53" t="str">
        <f>VLOOKUP(L17,Codes!$A$4:$E$542,5,FALSE)</f>
        <v>Omkadering SO</v>
      </c>
      <c r="K17" s="53">
        <f t="shared" si="4"/>
        <v>2023</v>
      </c>
      <c r="L17" s="53">
        <f t="shared" si="1"/>
        <v>831</v>
      </c>
      <c r="M17" s="53" t="str">
        <f>VLOOKUP(L17,Codes!$A$4:$E$542,2,FALSE)</f>
        <v>Extra uren-leraar vervolgcoach</v>
      </c>
      <c r="N17" s="53" t="str">
        <f>VLOOKUP(G17,Codes!$A$4:$F$542,6,FALSE)</f>
        <v>uren-leraar</v>
      </c>
      <c r="O17" s="48">
        <f>VLOOKUP(G17,Codes!$A$4:$G$542,7,FALSE)</f>
        <v>0</v>
      </c>
      <c r="P17" s="85" t="s">
        <v>35</v>
      </c>
      <c r="R17" s="82">
        <f aca="true" t="shared" si="5" ref="R17:R24">IF(OR(ISERROR(H17),ISERROR(M17)),1,0)</f>
        <v>0</v>
      </c>
    </row>
    <row r="18" spans="1:18" ht="12" customHeight="1">
      <c r="A18" s="186"/>
      <c r="B18" s="50" t="str">
        <f>B11</f>
        <v>Overdracht naar een andere instelling</v>
      </c>
      <c r="C18" s="74" t="s">
        <v>24</v>
      </c>
      <c r="D18" s="75" t="str">
        <f>VLOOKUP(G18,Codes!$A$4:$E$542,3,FALSE)</f>
        <v>003</v>
      </c>
      <c r="E18" s="76" t="str">
        <f>VLOOKUP(G18,Codes!$A$4:$E$542,5,FALSE)</f>
        <v>Omkadering SO</v>
      </c>
      <c r="F18" s="76">
        <f t="shared" si="0"/>
        <v>2023</v>
      </c>
      <c r="G18" s="76">
        <v>919</v>
      </c>
      <c r="H18" s="76" t="str">
        <f>VLOOKUP(G18,Codes!$A$4:$E$542,2,FALSE)</f>
        <v>Aanvangsbegeleiding SO</v>
      </c>
      <c r="I18" s="75" t="str">
        <f>VLOOKUP(L18,Codes!$A$4:$E$542,3,FALSE)</f>
        <v>003</v>
      </c>
      <c r="J18" s="76" t="str">
        <f>VLOOKUP(L18,Codes!$A$4:$E$542,5,FALSE)</f>
        <v>Omkadering SO</v>
      </c>
      <c r="K18" s="76">
        <f t="shared" si="4"/>
        <v>2023</v>
      </c>
      <c r="L18" s="76">
        <f t="shared" si="1"/>
        <v>919</v>
      </c>
      <c r="M18" s="76" t="str">
        <f>VLOOKUP(L18,Codes!$A$4:$E$542,2,FALSE)</f>
        <v>Aanvangsbegeleiding SO</v>
      </c>
      <c r="N18" s="76" t="str">
        <f>VLOOKUP(G18,Codes!$A$4:$F$542,6,FALSE)</f>
        <v>uren-leraar</v>
      </c>
      <c r="O18" s="48">
        <f>VLOOKUP(G18,Codes!$A$4:$G$542,7,FALSE)</f>
        <v>1</v>
      </c>
      <c r="P18" s="87" t="s">
        <v>35</v>
      </c>
      <c r="R18" s="82">
        <f t="shared" si="5"/>
        <v>0</v>
      </c>
    </row>
    <row r="19" spans="1:18" ht="12" customHeight="1">
      <c r="A19" s="186"/>
      <c r="B19" s="50" t="str">
        <f aca="true" t="shared" si="6" ref="B19:B25">B9</f>
        <v>Overdracht naar een andere instelling</v>
      </c>
      <c r="C19" s="74" t="s">
        <v>24</v>
      </c>
      <c r="D19" s="75" t="str">
        <f>VLOOKUP(G19,Codes!$A$4:$E$542,3,FALSE)</f>
        <v>003</v>
      </c>
      <c r="E19" s="76" t="str">
        <f>VLOOKUP(G19,Codes!$A$4:$E$542,5,FALSE)</f>
        <v>Omkadering SO</v>
      </c>
      <c r="F19" s="76">
        <f t="shared" si="0"/>
        <v>2023</v>
      </c>
      <c r="G19" s="76">
        <v>920</v>
      </c>
      <c r="H19" s="76" t="str">
        <f>VLOOKUP(G19,Codes!$A$4:$E$542,2,FALSE)</f>
        <v>Aanvangsbegeleiding DBSO</v>
      </c>
      <c r="I19" s="75" t="str">
        <f>VLOOKUP(L19,Codes!$A$4:$E$542,3,FALSE)</f>
        <v>003</v>
      </c>
      <c r="J19" s="76" t="str">
        <f>VLOOKUP(L19,Codes!$A$4:$E$542,5,FALSE)</f>
        <v>Omkadering SO</v>
      </c>
      <c r="K19" s="76">
        <f t="shared" si="4"/>
        <v>2023</v>
      </c>
      <c r="L19" s="76">
        <f t="shared" si="1"/>
        <v>920</v>
      </c>
      <c r="M19" s="76" t="str">
        <f>VLOOKUP(L19,Codes!$A$4:$E$542,2,FALSE)</f>
        <v>Aanvangsbegeleiding DBSO</v>
      </c>
      <c r="N19" s="76" t="str">
        <f>VLOOKUP(G19,Codes!$A$4:$F$542,6,FALSE)</f>
        <v>uren-leraar</v>
      </c>
      <c r="O19" s="48">
        <f>VLOOKUP(G19,Codes!$A$4:$G$542,7,FALSE)</f>
        <v>1</v>
      </c>
      <c r="P19" s="87" t="s">
        <v>35</v>
      </c>
      <c r="R19" s="82">
        <f t="shared" si="5"/>
        <v>0</v>
      </c>
    </row>
    <row r="20" spans="1:18" ht="12" customHeight="1">
      <c r="A20" s="186"/>
      <c r="B20" s="50" t="str">
        <f t="shared" si="6"/>
        <v>Overdracht naar een andere instelling</v>
      </c>
      <c r="C20" s="73" t="s">
        <v>24</v>
      </c>
      <c r="D20" s="55" t="str">
        <f>VLOOKUP(G20,Codes!$A$4:$E$542,3,FALSE)</f>
        <v>003</v>
      </c>
      <c r="E20" s="53" t="str">
        <f>VLOOKUP(G20,Codes!$A$4:$E$542,5,FALSE)</f>
        <v>Omkadering SO</v>
      </c>
      <c r="F20" s="53">
        <f t="shared" si="0"/>
        <v>2023</v>
      </c>
      <c r="G20" s="53">
        <v>946</v>
      </c>
      <c r="H20" s="53" t="str">
        <f>VLOOKUP(G20,Codes!$A$4:$E$542,2,FALSE)</f>
        <v>Ondersteuning kerntaak SO</v>
      </c>
      <c r="I20" s="55" t="str">
        <f>VLOOKUP(L20,Codes!$A$4:$E$542,3,FALSE)</f>
        <v>003</v>
      </c>
      <c r="J20" s="53" t="str">
        <f>VLOOKUP(L20,Codes!$A$4:$E$542,5,FALSE)</f>
        <v>Omkadering SO</v>
      </c>
      <c r="K20" s="53">
        <f t="shared" si="4"/>
        <v>2023</v>
      </c>
      <c r="L20" s="53">
        <f t="shared" si="1"/>
        <v>946</v>
      </c>
      <c r="M20" s="53" t="str">
        <f>VLOOKUP(L20,Codes!$A$4:$E$542,2,FALSE)</f>
        <v>Ondersteuning kerntaak SO</v>
      </c>
      <c r="N20" s="53" t="str">
        <f>VLOOKUP(G20,Codes!$A$4:$F$542,6,FALSE)</f>
        <v>uren-leraar</v>
      </c>
      <c r="O20" s="48">
        <f>VLOOKUP(G20,Codes!$A$4:$G$542,7,FALSE)</f>
        <v>1</v>
      </c>
      <c r="P20" s="85" t="s">
        <v>35</v>
      </c>
      <c r="R20" s="82">
        <f t="shared" si="5"/>
        <v>0</v>
      </c>
    </row>
    <row r="21" spans="1:18" ht="12" customHeight="1">
      <c r="A21" s="186"/>
      <c r="B21" s="50" t="str">
        <f t="shared" si="6"/>
        <v>Overdracht naar een andere instelling</v>
      </c>
      <c r="C21" s="74" t="s">
        <v>24</v>
      </c>
      <c r="D21" s="75" t="str">
        <f>VLOOKUP(G21,Codes!$A$4:$E$542,3,FALSE)</f>
        <v>003</v>
      </c>
      <c r="E21" s="76" t="str">
        <f>VLOOKUP(G21,Codes!$A$4:$E$542,5,FALSE)</f>
        <v>Omkadering SO</v>
      </c>
      <c r="F21" s="76">
        <f t="shared" si="0"/>
        <v>2023</v>
      </c>
      <c r="G21" s="76">
        <v>947</v>
      </c>
      <c r="H21" s="76" t="str">
        <f>VLOOKUP(G21,Codes!$A$4:$E$542,2,FALSE)</f>
        <v>Ondersteuning kerntaak DBSO</v>
      </c>
      <c r="I21" s="75" t="str">
        <f>VLOOKUP(L21,Codes!$A$4:$E$542,3,FALSE)</f>
        <v>003</v>
      </c>
      <c r="J21" s="76" t="str">
        <f>VLOOKUP(L21,Codes!$A$4:$E$542,5,FALSE)</f>
        <v>Omkadering SO</v>
      </c>
      <c r="K21" s="76">
        <f t="shared" si="4"/>
        <v>2023</v>
      </c>
      <c r="L21" s="76">
        <f t="shared" si="1"/>
        <v>947</v>
      </c>
      <c r="M21" s="76" t="str">
        <f>VLOOKUP(L21,Codes!$A$4:$E$542,2,FALSE)</f>
        <v>Ondersteuning kerntaak DBSO</v>
      </c>
      <c r="N21" s="76" t="str">
        <f>VLOOKUP(G21,Codes!$A$4:$F$542,6,FALSE)</f>
        <v>uren-leraar</v>
      </c>
      <c r="O21" s="48">
        <f>VLOOKUP(G21,Codes!$A$4:$G$542,7,FALSE)</f>
        <v>1</v>
      </c>
      <c r="P21" s="87" t="s">
        <v>35</v>
      </c>
      <c r="R21" s="82">
        <f t="shared" si="5"/>
        <v>0</v>
      </c>
    </row>
    <row r="22" spans="1:18" ht="12" customHeight="1">
      <c r="A22" s="186"/>
      <c r="B22" s="50" t="str">
        <f t="shared" si="6"/>
        <v>Overdracht naar een andere instelling</v>
      </c>
      <c r="C22" s="74" t="s">
        <v>24</v>
      </c>
      <c r="D22" s="75" t="str">
        <f>VLOOKUP(G22,Codes!$A$4:$E$542,3,FALSE)</f>
        <v>003</v>
      </c>
      <c r="E22" s="76" t="str">
        <f>VLOOKUP(G22,Codes!$A$4:$E$542,5,FALSE)</f>
        <v>Omkadering SO</v>
      </c>
      <c r="F22" s="76">
        <f t="shared" si="0"/>
        <v>2023</v>
      </c>
      <c r="G22" s="76">
        <v>949</v>
      </c>
      <c r="H22" s="76" t="str">
        <f>VLOOKUP(G22,Codes!$A$4:$E$542,2,FALSE)</f>
        <v>Samen school maken (DB)SO</v>
      </c>
      <c r="I22" s="75" t="str">
        <f>VLOOKUP(L22,Codes!$A$4:$E$542,3,FALSE)</f>
        <v>003</v>
      </c>
      <c r="J22" s="76" t="str">
        <f>VLOOKUP(L22,Codes!$A$4:$E$542,5,FALSE)</f>
        <v>Omkadering SO</v>
      </c>
      <c r="K22" s="76">
        <f aca="true" t="shared" si="7" ref="K22:L24">F22</f>
        <v>2023</v>
      </c>
      <c r="L22" s="76">
        <f t="shared" si="7"/>
        <v>949</v>
      </c>
      <c r="M22" s="76" t="str">
        <f>VLOOKUP(L22,Codes!$A$4:$E$542,2,FALSE)</f>
        <v>Samen school maken (DB)SO</v>
      </c>
      <c r="N22" s="76" t="str">
        <f>VLOOKUP(G22,Codes!$A$4:$F$542,6,FALSE)</f>
        <v>uren-leraar</v>
      </c>
      <c r="O22" s="48">
        <f>VLOOKUP(G22,Codes!$A$4:$G$542,7,FALSE)</f>
        <v>1</v>
      </c>
      <c r="P22" s="87" t="s">
        <v>35</v>
      </c>
      <c r="R22" s="82">
        <f t="shared" si="5"/>
        <v>0</v>
      </c>
    </row>
    <row r="23" spans="1:18" ht="12" customHeight="1">
      <c r="A23" s="186"/>
      <c r="B23" s="50" t="str">
        <f t="shared" si="6"/>
        <v>Overdracht naar een andere instelling</v>
      </c>
      <c r="C23" s="74" t="s">
        <v>24</v>
      </c>
      <c r="D23" s="75" t="str">
        <f>VLOOKUP(G23,Codes!$A$4:$E$542,3,FALSE)</f>
        <v>003</v>
      </c>
      <c r="E23" s="76" t="str">
        <f>VLOOKUP(G23,Codes!$A$4:$E$542,5,FALSE)</f>
        <v>Omkadering SO</v>
      </c>
      <c r="F23" s="76">
        <f t="shared" si="0"/>
        <v>2023</v>
      </c>
      <c r="G23" s="76">
        <v>972</v>
      </c>
      <c r="H23" s="76" t="str">
        <f>VLOOKUP(G23,Codes!$A$4:$E$542,2,FALSE)</f>
        <v>Uren-leraar n.a.v. toename vluchtelingen</v>
      </c>
      <c r="I23" s="75" t="str">
        <f>VLOOKUP(L23,Codes!$A$4:$E$542,3,FALSE)</f>
        <v>003</v>
      </c>
      <c r="J23" s="76" t="str">
        <f>VLOOKUP(L23,Codes!$A$4:$E$542,5,FALSE)</f>
        <v>Omkadering SO</v>
      </c>
      <c r="K23" s="76">
        <f t="shared" si="7"/>
        <v>2023</v>
      </c>
      <c r="L23" s="76">
        <f t="shared" si="7"/>
        <v>972</v>
      </c>
      <c r="M23" s="76" t="str">
        <f>VLOOKUP(L23,Codes!$A$4:$E$542,2,FALSE)</f>
        <v>Uren-leraar n.a.v. toename vluchtelingen</v>
      </c>
      <c r="N23" s="76" t="str">
        <f>VLOOKUP(G23,Codes!$A$4:$F$542,6,FALSE)</f>
        <v>uren-leraar</v>
      </c>
      <c r="O23" s="48">
        <f>VLOOKUP(G23,Codes!$A$4:$G$542,7,FALSE)</f>
        <v>0</v>
      </c>
      <c r="P23" s="87" t="s">
        <v>35</v>
      </c>
      <c r="R23" s="82">
        <f t="shared" si="5"/>
        <v>0</v>
      </c>
    </row>
    <row r="24" spans="1:18" ht="12" customHeight="1">
      <c r="A24" s="186"/>
      <c r="B24" s="50" t="str">
        <f t="shared" si="6"/>
        <v>Overdracht naar een andere instelling</v>
      </c>
      <c r="C24" s="74" t="s">
        <v>24</v>
      </c>
      <c r="D24" s="75" t="str">
        <f>VLOOKUP(G24,Codes!$A$4:$E$542,3,FALSE)</f>
        <v>003</v>
      </c>
      <c r="E24" s="76" t="str">
        <f>VLOOKUP(G24,Codes!$A$4:$E$542,5,FALSE)</f>
        <v>Omkadering SO</v>
      </c>
      <c r="F24" s="76">
        <f t="shared" si="0"/>
        <v>2023</v>
      </c>
      <c r="G24" s="76">
        <v>973</v>
      </c>
      <c r="H24" s="76" t="str">
        <f>VLOOKUP(G24,Codes!$A$4:$E$542,2,FALSE)</f>
        <v>Uren-l. LBV n.a.v. toename vluchtelingen</v>
      </c>
      <c r="I24" s="75" t="str">
        <f>VLOOKUP(L24,Codes!$A$4:$E$542,3,FALSE)</f>
        <v>003</v>
      </c>
      <c r="J24" s="76" t="str">
        <f>VLOOKUP(L24,Codes!$A$4:$E$542,5,FALSE)</f>
        <v>Omkadering SO</v>
      </c>
      <c r="K24" s="76">
        <f t="shared" si="7"/>
        <v>2023</v>
      </c>
      <c r="L24" s="76">
        <f t="shared" si="7"/>
        <v>973</v>
      </c>
      <c r="M24" s="76" t="str">
        <f>VLOOKUP(L24,Codes!$A$4:$E$542,2,FALSE)</f>
        <v>Uren-l. LBV n.a.v. toename vluchtelingen</v>
      </c>
      <c r="N24" s="76" t="str">
        <f>VLOOKUP(G24,Codes!$A$4:$F$542,6,FALSE)</f>
        <v>uren-leraar</v>
      </c>
      <c r="O24" s="48">
        <f>VLOOKUP(G24,Codes!$A$4:$G$542,7,FALSE)</f>
        <v>0</v>
      </c>
      <c r="P24" s="87" t="s">
        <v>35</v>
      </c>
      <c r="R24" s="82">
        <f t="shared" si="5"/>
        <v>0</v>
      </c>
    </row>
    <row r="25" spans="1:18" ht="12" customHeight="1">
      <c r="A25" s="187"/>
      <c r="B25" s="50" t="str">
        <f t="shared" si="6"/>
        <v>Overdracht naar een andere instelling</v>
      </c>
      <c r="C25" s="88" t="s">
        <v>24</v>
      </c>
      <c r="D25" s="89" t="str">
        <f>VLOOKUP(G25,Codes!$A$4:$E$542,3,FALSE)</f>
        <v>003</v>
      </c>
      <c r="E25" s="90" t="str">
        <f>VLOOKUP(G25,Codes!$A$4:$E$542,5,FALSE)</f>
        <v>Omkadering SO</v>
      </c>
      <c r="F25" s="90">
        <f t="shared" si="0"/>
        <v>2023</v>
      </c>
      <c r="G25" s="90">
        <v>974</v>
      </c>
      <c r="H25" s="90" t="str">
        <f>VLOOKUP(G25,Codes!$A$4:$E$542,2,FALSE)</f>
        <v>Uren-l DBSO n.a.v. toename vluchtelingen</v>
      </c>
      <c r="I25" s="89" t="str">
        <f>VLOOKUP(L25,Codes!$A$4:$E$542,3,FALSE)</f>
        <v>003</v>
      </c>
      <c r="J25" s="90" t="str">
        <f>VLOOKUP(L25,Codes!$A$4:$E$542,5,FALSE)</f>
        <v>Omkadering SO</v>
      </c>
      <c r="K25" s="90">
        <f t="shared" si="4"/>
        <v>2023</v>
      </c>
      <c r="L25" s="90">
        <f t="shared" si="1"/>
        <v>974</v>
      </c>
      <c r="M25" s="90" t="str">
        <f>VLOOKUP(L25,Codes!$A$4:$E$542,2,FALSE)</f>
        <v>Uren-l DBSO n.a.v. toename vluchtelingen</v>
      </c>
      <c r="N25" s="90" t="str">
        <f>VLOOKUP(G25,Codes!$A$4:$F$542,6,FALSE)</f>
        <v>uren-leraar</v>
      </c>
      <c r="O25" s="86">
        <f>VLOOKUP(G25,Codes!$A$4:$G$542,7,FALSE)</f>
        <v>0</v>
      </c>
      <c r="P25" s="91" t="s">
        <v>35</v>
      </c>
      <c r="R25" s="82">
        <f t="shared" si="2"/>
        <v>0</v>
      </c>
    </row>
    <row r="26" spans="1:18" ht="12" customHeight="1">
      <c r="A26" s="185" t="s">
        <v>48</v>
      </c>
      <c r="B26" s="39" t="s">
        <v>148</v>
      </c>
      <c r="C26" s="92" t="s">
        <v>24</v>
      </c>
      <c r="D26" s="93" t="str">
        <f>VLOOKUP(G26,Codes!$A$4:$E$542,3,FALSE)</f>
        <v>003</v>
      </c>
      <c r="E26" s="94" t="str">
        <f>VLOOKUP(G26,Codes!$A$4:$E$542,5,FALSE)</f>
        <v>Omkadering SO</v>
      </c>
      <c r="F26" s="94">
        <f aca="true" t="shared" si="8" ref="F26:F34">$L$1</f>
        <v>2023</v>
      </c>
      <c r="G26" s="94">
        <v>177</v>
      </c>
      <c r="H26" s="94" t="str">
        <f>VLOOKUP(G26,Codes!$A$4:$E$542,2,FALSE)</f>
        <v>Gewone uren-leraar</v>
      </c>
      <c r="I26" s="93" t="str">
        <f>VLOOKUP(L26,Codes!$A$4:$E$542,3,FALSE)</f>
        <v>003</v>
      </c>
      <c r="J26" s="94" t="str">
        <f>VLOOKUP(L26,Codes!$A$4:$E$542,5,FALSE)</f>
        <v>Omkadering SO</v>
      </c>
      <c r="K26" s="94">
        <f aca="true" t="shared" si="9" ref="K26:K34">F26</f>
        <v>2023</v>
      </c>
      <c r="L26" s="94">
        <v>501</v>
      </c>
      <c r="M26" s="94" t="str">
        <f>VLOOKUP(L26,Codes!$A$4:$E$542,2,FALSE)</f>
        <v>Uren-leraar DBSO</v>
      </c>
      <c r="N26" s="94" t="str">
        <f>VLOOKUP(G26,Codes!$A$4:$F$542,6,FALSE)</f>
        <v>uren-leraar</v>
      </c>
      <c r="O26" s="40">
        <f>VLOOKUP(G26,Codes!$A$4:$G$542,7,FALSE)</f>
        <v>0</v>
      </c>
      <c r="P26" s="95" t="s">
        <v>36</v>
      </c>
      <c r="R26" s="82">
        <f t="shared" si="2"/>
        <v>0</v>
      </c>
    </row>
    <row r="27" spans="1:18" ht="12" customHeight="1">
      <c r="A27" s="186"/>
      <c r="B27" s="50" t="str">
        <f aca="true" t="shared" si="10" ref="B27:B33">B26</f>
        <v>Overdracht binnen de instelling naar een andere code</v>
      </c>
      <c r="C27" s="73" t="s">
        <v>24</v>
      </c>
      <c r="D27" s="55" t="str">
        <f>VLOOKUP(G27,Codes!$A$4:$E$542,3,FALSE)</f>
        <v>003</v>
      </c>
      <c r="E27" s="53" t="str">
        <f>VLOOKUP(G27,Codes!$A$4:$E$542,5,FALSE)</f>
        <v>Omkadering SO</v>
      </c>
      <c r="F27" s="53">
        <f t="shared" si="8"/>
        <v>2023</v>
      </c>
      <c r="G27" s="53">
        <v>501</v>
      </c>
      <c r="H27" s="53" t="str">
        <f>VLOOKUP(G27,Codes!$A$4:$E$542,2,FALSE)</f>
        <v>Uren-leraar DBSO</v>
      </c>
      <c r="I27" s="55" t="str">
        <f>VLOOKUP(L27,Codes!$A$4:$E$542,3,FALSE)</f>
        <v>003</v>
      </c>
      <c r="J27" s="53" t="str">
        <f>VLOOKUP(L27,Codes!$A$4:$E$542,5,FALSE)</f>
        <v>Omkadering SO</v>
      </c>
      <c r="K27" s="53">
        <f t="shared" si="9"/>
        <v>2023</v>
      </c>
      <c r="L27" s="53">
        <v>177</v>
      </c>
      <c r="M27" s="53" t="str">
        <f>VLOOKUP(L27,Codes!$A$4:$E$542,2,FALSE)</f>
        <v>Gewone uren-leraar</v>
      </c>
      <c r="N27" s="53" t="str">
        <f>VLOOKUP(G27,Codes!$A$4:$F$542,6,FALSE)</f>
        <v>uren-leraar</v>
      </c>
      <c r="O27" s="48">
        <f>VLOOKUP(G27,Codes!$A$4:$G$542,7,FALSE)</f>
        <v>0</v>
      </c>
      <c r="P27" s="85" t="s">
        <v>36</v>
      </c>
      <c r="R27" s="82">
        <f t="shared" si="2"/>
        <v>0</v>
      </c>
    </row>
    <row r="28" spans="1:18" ht="12" customHeight="1">
      <c r="A28" s="186"/>
      <c r="B28" s="50" t="str">
        <f t="shared" si="10"/>
        <v>Overdracht binnen de instelling naar een andere code</v>
      </c>
      <c r="C28" s="73" t="s">
        <v>24</v>
      </c>
      <c r="D28" s="55" t="str">
        <f>VLOOKUP(G28,Codes!$A$4:$E$542,3,FALSE)</f>
        <v>003</v>
      </c>
      <c r="E28" s="53" t="str">
        <f>VLOOKUP(G28,Codes!$A$4:$E$542,5,FALSE)</f>
        <v>Omkadering SO</v>
      </c>
      <c r="F28" s="53">
        <f t="shared" si="8"/>
        <v>2023</v>
      </c>
      <c r="G28" s="53">
        <v>185</v>
      </c>
      <c r="H28" s="53" t="str">
        <f>VLOOKUP(G28,Codes!$A$4:$E$542,2,FALSE)</f>
        <v>Uren GOK 1</v>
      </c>
      <c r="I28" s="55" t="str">
        <f>VLOOKUP(L28,Codes!$A$4:$E$542,3,FALSE)</f>
        <v>003</v>
      </c>
      <c r="J28" s="53" t="str">
        <f>VLOOKUP(L28,Codes!$A$4:$E$542,5,FALSE)</f>
        <v>Omkadering SO</v>
      </c>
      <c r="K28" s="53">
        <f t="shared" si="9"/>
        <v>2023</v>
      </c>
      <c r="L28" s="53">
        <v>203</v>
      </c>
      <c r="M28" s="53" t="str">
        <f>VLOOKUP(L28,Codes!$A$4:$E$542,2,FALSE)</f>
        <v>Uren GOK 23</v>
      </c>
      <c r="N28" s="53" t="str">
        <f>VLOOKUP(G28,Codes!$A$4:$F$542,6,FALSE)</f>
        <v>uren-leraar</v>
      </c>
      <c r="O28" s="48">
        <f>VLOOKUP(G28,Codes!$A$4:$G$542,7,FALSE)</f>
        <v>0</v>
      </c>
      <c r="P28" s="85" t="s">
        <v>36</v>
      </c>
      <c r="R28" s="82">
        <f t="shared" si="2"/>
        <v>0</v>
      </c>
    </row>
    <row r="29" spans="1:18" ht="12" customHeight="1">
      <c r="A29" s="186"/>
      <c r="B29" s="50" t="str">
        <f t="shared" si="10"/>
        <v>Overdracht binnen de instelling naar een andere code</v>
      </c>
      <c r="C29" s="73" t="s">
        <v>24</v>
      </c>
      <c r="D29" s="55" t="str">
        <f>VLOOKUP(G29,Codes!$A$4:$E$542,3,FALSE)</f>
        <v>003</v>
      </c>
      <c r="E29" s="53" t="str">
        <f>VLOOKUP(G29,Codes!$A$4:$E$542,5,FALSE)</f>
        <v>Omkadering SO</v>
      </c>
      <c r="F29" s="53">
        <f t="shared" si="8"/>
        <v>2023</v>
      </c>
      <c r="G29" s="53">
        <v>203</v>
      </c>
      <c r="H29" s="53" t="str">
        <f>VLOOKUP(G29,Codes!$A$4:$E$542,2,FALSE)</f>
        <v>Uren GOK 23</v>
      </c>
      <c r="I29" s="55" t="str">
        <f>VLOOKUP(L29,Codes!$A$4:$E$542,3,FALSE)</f>
        <v>003</v>
      </c>
      <c r="J29" s="53" t="str">
        <f>VLOOKUP(L29,Codes!$A$4:$E$542,5,FALSE)</f>
        <v>Omkadering SO</v>
      </c>
      <c r="K29" s="53">
        <f t="shared" si="9"/>
        <v>2023</v>
      </c>
      <c r="L29" s="53">
        <v>185</v>
      </c>
      <c r="M29" s="53" t="str">
        <f>VLOOKUP(L29,Codes!$A$4:$E$542,2,FALSE)</f>
        <v>Uren GOK 1</v>
      </c>
      <c r="N29" s="53" t="str">
        <f>VLOOKUP(G29,Codes!$A$4:$F$542,6,FALSE)</f>
        <v>uren-leraar</v>
      </c>
      <c r="O29" s="48">
        <f>VLOOKUP(G29,Codes!$A$4:$G$542,7,FALSE)</f>
        <v>0</v>
      </c>
      <c r="P29" s="85" t="s">
        <v>36</v>
      </c>
      <c r="R29" s="82">
        <f t="shared" si="2"/>
        <v>0</v>
      </c>
    </row>
    <row r="30" spans="1:18" s="36" customFormat="1" ht="12" customHeight="1">
      <c r="A30" s="186"/>
      <c r="B30" s="50" t="str">
        <f t="shared" si="10"/>
        <v>Overdracht binnen de instelling naar een andere code</v>
      </c>
      <c r="C30" s="138" t="s">
        <v>24</v>
      </c>
      <c r="D30" s="138" t="str">
        <f>VLOOKUP(G30,Codes!$A$4:$E$542,3,FALSE)</f>
        <v>003</v>
      </c>
      <c r="E30" s="138" t="str">
        <f>VLOOKUP(G30,Codes!$A$4:$E$542,5,FALSE)</f>
        <v>Omkadering SO</v>
      </c>
      <c r="F30" s="138">
        <f t="shared" si="8"/>
        <v>2023</v>
      </c>
      <c r="G30" s="138">
        <v>177</v>
      </c>
      <c r="H30" s="138" t="str">
        <f>VLOOKUP(G30,Codes!$A$4:$E$542,2,FALSE)</f>
        <v>Gewone uren-leraar</v>
      </c>
      <c r="I30" s="138" t="str">
        <f>VLOOKUP(L30,Codes!$A$4:$E$542,3,FALSE)</f>
        <v>003</v>
      </c>
      <c r="J30" s="138" t="str">
        <f>VLOOKUP(L30,Codes!$A$4:$E$542,5,FALSE)</f>
        <v>Omkadering SO</v>
      </c>
      <c r="K30" s="138">
        <f>F30</f>
        <v>2023</v>
      </c>
      <c r="L30" s="138">
        <v>1027</v>
      </c>
      <c r="M30" s="138" t="str">
        <f>VLOOKUP(L30,Codes!$A$4:$E$542,2,FALSE)</f>
        <v>Gastleraar zonder DVO (vacante betrekking) SO</v>
      </c>
      <c r="N30" s="138" t="str">
        <f>VLOOKUP(G30,Codes!$A$4:$F$542,6,FALSE)</f>
        <v>uren-leraar</v>
      </c>
      <c r="O30" s="138">
        <f>VLOOKUP(G30,Codes!$A$4:$G$542,7,FALSE)</f>
        <v>0</v>
      </c>
      <c r="P30" s="138" t="s">
        <v>36</v>
      </c>
      <c r="R30" s="83">
        <f t="shared" si="2"/>
        <v>0</v>
      </c>
    </row>
    <row r="31" spans="1:18" s="36" customFormat="1" ht="12" customHeight="1">
      <c r="A31" s="186"/>
      <c r="B31" s="50" t="str">
        <f t="shared" si="10"/>
        <v>Overdracht binnen de instelling naar een andere code</v>
      </c>
      <c r="C31" s="138" t="s">
        <v>24</v>
      </c>
      <c r="D31" s="138" t="str">
        <f>VLOOKUP(G31,Codes!$A$4:$E$542,3,FALSE)</f>
        <v>003</v>
      </c>
      <c r="E31" s="138" t="str">
        <f>VLOOKUP(G31,Codes!$A$4:$E$542,5,FALSE)</f>
        <v>Omkadering SO</v>
      </c>
      <c r="F31" s="138">
        <f t="shared" si="8"/>
        <v>2023</v>
      </c>
      <c r="G31" s="138">
        <v>501</v>
      </c>
      <c r="H31" s="138" t="str">
        <f>VLOOKUP(G31,Codes!$A$4:$E$542,2,FALSE)</f>
        <v>Uren-leraar DBSO</v>
      </c>
      <c r="I31" s="138" t="str">
        <f>VLOOKUP(L31,Codes!$A$4:$E$542,3,FALSE)</f>
        <v>003</v>
      </c>
      <c r="J31" s="138" t="str">
        <f>VLOOKUP(L31,Codes!$A$4:$E$542,5,FALSE)</f>
        <v>Omkadering SO</v>
      </c>
      <c r="K31" s="138">
        <f>F31</f>
        <v>2023</v>
      </c>
      <c r="L31" s="138">
        <v>1028</v>
      </c>
      <c r="M31" s="138" t="str">
        <f>VLOOKUP(L31,Codes!$A$4:$E$542,2,FALSE)</f>
        <v>Gastleraar zonder DVO (vacante betrekking) DBSO</v>
      </c>
      <c r="N31" s="138" t="str">
        <f>VLOOKUP(G31,Codes!$A$4:$F$542,6,FALSE)</f>
        <v>uren-leraar</v>
      </c>
      <c r="O31" s="138">
        <f>VLOOKUP(G31,Codes!$A$4:$G$542,7,FALSE)</f>
        <v>0</v>
      </c>
      <c r="P31" s="138" t="s">
        <v>36</v>
      </c>
      <c r="R31" s="83">
        <f t="shared" si="2"/>
        <v>0</v>
      </c>
    </row>
    <row r="32" spans="1:18" ht="12" customHeight="1">
      <c r="A32" s="186"/>
      <c r="B32" s="50" t="str">
        <f t="shared" si="10"/>
        <v>Overdracht binnen de instelling naar een andere code</v>
      </c>
      <c r="C32" s="74" t="s">
        <v>24</v>
      </c>
      <c r="D32" s="75" t="str">
        <f>VLOOKUP(G32,Codes!$A$4:$E$542,3,FALSE)</f>
        <v>003</v>
      </c>
      <c r="E32" s="76" t="str">
        <f>VLOOKUP(G32,Codes!$A$4:$E$542,5,FALSE)</f>
        <v>Omkadering SO</v>
      </c>
      <c r="F32" s="76">
        <f t="shared" si="8"/>
        <v>2023</v>
      </c>
      <c r="G32" s="76">
        <v>501</v>
      </c>
      <c r="H32" s="76" t="str">
        <f>VLOOKUP(G32,Codes!$A$4:$E$542,2,FALSE)</f>
        <v>Uren-leraar DBSO</v>
      </c>
      <c r="I32" s="75" t="str">
        <f>VLOOKUP(L32,Codes!$A$4:$E$542,3,FALSE)</f>
        <v>003</v>
      </c>
      <c r="J32" s="76" t="str">
        <f>VLOOKUP(L32,Codes!$A$4:$E$542,5,FALSE)</f>
        <v>Omkadering SO</v>
      </c>
      <c r="K32" s="76">
        <f>F32</f>
        <v>2023</v>
      </c>
      <c r="L32" s="76">
        <v>569</v>
      </c>
      <c r="M32" s="76" t="str">
        <f>VLOOKUP(L32,Codes!$A$4:$E$542,2,FALSE)</f>
        <v>Uren-equivalent ondersteunend personeel</v>
      </c>
      <c r="N32" s="76" t="str">
        <f>VLOOKUP(G32,Codes!$A$4:$F$542,6,FALSE)</f>
        <v>uren-leraar</v>
      </c>
      <c r="O32" s="48">
        <f>VLOOKUP(G32,Codes!$A$4:$G$542,7,FALSE)</f>
        <v>0</v>
      </c>
      <c r="P32" s="87" t="s">
        <v>246</v>
      </c>
      <c r="R32" s="82">
        <f t="shared" si="2"/>
        <v>0</v>
      </c>
    </row>
    <row r="33" spans="1:18" ht="12" customHeight="1">
      <c r="A33" s="186"/>
      <c r="B33" s="50" t="str">
        <f t="shared" si="10"/>
        <v>Overdracht binnen de instelling naar een andere code</v>
      </c>
      <c r="C33" s="74" t="s">
        <v>24</v>
      </c>
      <c r="D33" s="75" t="str">
        <f>VLOOKUP(G33,Codes!$A$4:$E$542,3,FALSE)</f>
        <v>003</v>
      </c>
      <c r="E33" s="76" t="str">
        <f>VLOOKUP(G33,Codes!$A$4:$E$542,5,FALSE)</f>
        <v>Omkadering SO</v>
      </c>
      <c r="F33" s="76">
        <f t="shared" si="8"/>
        <v>2023</v>
      </c>
      <c r="G33" s="76">
        <v>177</v>
      </c>
      <c r="H33" s="76" t="str">
        <f>VLOOKUP(G33,Codes!$A$4:$E$542,2,FALSE)</f>
        <v>Gewone uren-leraar</v>
      </c>
      <c r="I33" s="75" t="str">
        <f>VLOOKUP(L33,Codes!$A$4:$E$542,3,FALSE)</f>
        <v>003</v>
      </c>
      <c r="J33" s="76" t="str">
        <f>VLOOKUP(L33,Codes!$A$4:$E$542,5,FALSE)</f>
        <v>Omkadering SO</v>
      </c>
      <c r="K33" s="76">
        <f>F33</f>
        <v>2023</v>
      </c>
      <c r="L33" s="76">
        <v>571</v>
      </c>
      <c r="M33" s="76" t="str">
        <f>VLOOKUP(L33,Codes!$A$4:$E$542,2,FALSE)</f>
        <v>Uren-leraar naar politie</v>
      </c>
      <c r="N33" s="76" t="str">
        <f>VLOOKUP(G33,Codes!$A$4:$F$542,6,FALSE)</f>
        <v>uren-leraar</v>
      </c>
      <c r="O33" s="48">
        <f>VLOOKUP(G33,Codes!$A$4:$G$542,7,FALSE)</f>
        <v>0</v>
      </c>
      <c r="P33" s="87" t="s">
        <v>249</v>
      </c>
      <c r="R33" s="82">
        <f t="shared" si="2"/>
        <v>0</v>
      </c>
    </row>
    <row r="34" spans="1:18" ht="12" customHeight="1">
      <c r="A34" s="187"/>
      <c r="B34" s="41" t="str">
        <f>B31</f>
        <v>Overdracht binnen de instelling naar een andere code</v>
      </c>
      <c r="C34" s="88" t="s">
        <v>24</v>
      </c>
      <c r="D34" s="89" t="str">
        <f>VLOOKUP(G34,Codes!$A$4:$E$542,3,FALSE)</f>
        <v>003</v>
      </c>
      <c r="E34" s="90" t="str">
        <f>VLOOKUP(G34,Codes!$A$4:$E$542,5,FALSE)</f>
        <v>Omkadering SO</v>
      </c>
      <c r="F34" s="90">
        <f t="shared" si="8"/>
        <v>2023</v>
      </c>
      <c r="G34" s="90">
        <v>177</v>
      </c>
      <c r="H34" s="90" t="str">
        <f>VLOOKUP(G34,Codes!$A$4:$E$542,2,FALSE)</f>
        <v>Gewone uren-leraar</v>
      </c>
      <c r="I34" s="89" t="str">
        <f>VLOOKUP(L34,Codes!$A$4:$E$542,3,FALSE)</f>
        <v>003</v>
      </c>
      <c r="J34" s="90" t="str">
        <f>VLOOKUP(L34,Codes!$A$4:$E$542,5,FALSE)</f>
        <v>Omkadering SO</v>
      </c>
      <c r="K34" s="90">
        <f t="shared" si="9"/>
        <v>2023</v>
      </c>
      <c r="L34" s="90">
        <v>572</v>
      </c>
      <c r="M34" s="90" t="str">
        <f>VLOOKUP(L34,Codes!$A$4:$E$542,2,FALSE)</f>
        <v>Uren-leraar naar brandweer</v>
      </c>
      <c r="N34" s="90" t="str">
        <f>VLOOKUP(G34,Codes!$A$4:$F$542,6,FALSE)</f>
        <v>uren-leraar</v>
      </c>
      <c r="O34" s="86">
        <f>VLOOKUP(G34,Codes!$A$4:$G$542,7,FALSE)</f>
        <v>0</v>
      </c>
      <c r="P34" s="91" t="s">
        <v>250</v>
      </c>
      <c r="R34" s="82">
        <f t="shared" si="2"/>
        <v>0</v>
      </c>
    </row>
    <row r="35" spans="1:18" ht="12" customHeight="1">
      <c r="A35" s="185" t="s">
        <v>49</v>
      </c>
      <c r="B35" s="39" t="s">
        <v>150</v>
      </c>
      <c r="C35" s="92" t="s">
        <v>24</v>
      </c>
      <c r="D35" s="93" t="str">
        <f>VLOOKUP(G35,Codes!$A$4:$E$542,3,FALSE)</f>
        <v>003</v>
      </c>
      <c r="E35" s="94" t="str">
        <f>VLOOKUP(G35,Codes!$A$4:$E$542,5,FALSE)</f>
        <v>Omkadering SO</v>
      </c>
      <c r="F35" s="94">
        <f aca="true" t="shared" si="11" ref="F35:F46">$L$1</f>
        <v>2023</v>
      </c>
      <c r="G35" s="94">
        <v>177</v>
      </c>
      <c r="H35" s="94" t="str">
        <f>VLOOKUP(G35,Codes!$A$4:$E$542,2,FALSE)</f>
        <v>Gewone uren-leraar</v>
      </c>
      <c r="I35" s="93" t="str">
        <f>VLOOKUP(L35,Codes!$A$4:$E$542,3,FALSE)</f>
        <v>003</v>
      </c>
      <c r="J35" s="94" t="str">
        <f>VLOOKUP(L35,Codes!$A$4:$E$542,5,FALSE)</f>
        <v>Omkadering SO</v>
      </c>
      <c r="K35" s="94">
        <f>F35+1</f>
        <v>2024</v>
      </c>
      <c r="L35" s="94">
        <f aca="true" t="shared" si="12" ref="L35:L45">G35</f>
        <v>177</v>
      </c>
      <c r="M35" s="94" t="str">
        <f>VLOOKUP(L35,Codes!$A$4:$E$542,2,FALSE)</f>
        <v>Gewone uren-leraar</v>
      </c>
      <c r="N35" s="94" t="str">
        <f>VLOOKUP(G35,Codes!$A$4:$F$542,6,FALSE)</f>
        <v>uren-leraar</v>
      </c>
      <c r="O35" s="40">
        <f>VLOOKUP(G35,Codes!$A$4:$G$542,7,FALSE)</f>
        <v>0</v>
      </c>
      <c r="P35" s="95" t="s">
        <v>37</v>
      </c>
      <c r="R35" s="82">
        <f t="shared" si="2"/>
        <v>0</v>
      </c>
    </row>
    <row r="36" spans="1:18" ht="12" customHeight="1">
      <c r="A36" s="186"/>
      <c r="B36" s="50" t="str">
        <f>B35</f>
        <v>Overdracht naar volgend schooljaar</v>
      </c>
      <c r="C36" s="74" t="s">
        <v>24</v>
      </c>
      <c r="D36" s="75" t="str">
        <f>VLOOKUP(G36,Codes!$A$4:$E$542,3,FALSE)</f>
        <v>003</v>
      </c>
      <c r="E36" s="76" t="str">
        <f>VLOOKUP(G36,Codes!$A$4:$E$542,5,FALSE)</f>
        <v>Omkadering SO</v>
      </c>
      <c r="F36" s="76">
        <f t="shared" si="11"/>
        <v>2023</v>
      </c>
      <c r="G36" s="76">
        <v>448</v>
      </c>
      <c r="H36" s="76" t="str">
        <f>VLOOKUP(G36,Codes!$A$4:$E$542,2,FALSE)</f>
        <v>Uren GD RK</v>
      </c>
      <c r="I36" s="75" t="str">
        <f>VLOOKUP(L36,Codes!$A$4:$E$542,3,FALSE)</f>
        <v>003</v>
      </c>
      <c r="J36" s="76" t="str">
        <f>VLOOKUP(L36,Codes!$A$4:$E$542,5,FALSE)</f>
        <v>Omkadering SO</v>
      </c>
      <c r="K36" s="76">
        <f aca="true" t="shared" si="13" ref="K36:K45">F36+1</f>
        <v>2024</v>
      </c>
      <c r="L36" s="76">
        <f t="shared" si="12"/>
        <v>448</v>
      </c>
      <c r="M36" s="76" t="str">
        <f>VLOOKUP(L36,Codes!$A$4:$E$542,2,FALSE)</f>
        <v>Uren GD RK</v>
      </c>
      <c r="N36" s="76" t="str">
        <f>VLOOKUP(G36,Codes!$A$4:$F$542,6,FALSE)</f>
        <v>uren-leraar</v>
      </c>
      <c r="O36" s="48">
        <f>VLOOKUP(G36,Codes!$A$4:$G$542,7,FALSE)</f>
        <v>0</v>
      </c>
      <c r="P36" s="87" t="s">
        <v>37</v>
      </c>
      <c r="R36" s="82">
        <f t="shared" si="2"/>
        <v>0</v>
      </c>
    </row>
    <row r="37" spans="1:18" ht="12" customHeight="1">
      <c r="A37" s="186"/>
      <c r="B37" s="50" t="str">
        <f aca="true" t="shared" si="14" ref="B37:B46">B36</f>
        <v>Overdracht naar volgend schooljaar</v>
      </c>
      <c r="C37" s="74" t="s">
        <v>24</v>
      </c>
      <c r="D37" s="75" t="str">
        <f>VLOOKUP(G37,Codes!$A$4:$E$542,3,FALSE)</f>
        <v>003</v>
      </c>
      <c r="E37" s="76" t="str">
        <f>VLOOKUP(G37,Codes!$A$4:$E$542,5,FALSE)</f>
        <v>Omkadering SO</v>
      </c>
      <c r="F37" s="76">
        <f t="shared" si="11"/>
        <v>2023</v>
      </c>
      <c r="G37" s="76">
        <v>449</v>
      </c>
      <c r="H37" s="76" t="str">
        <f>VLOOKUP(G37,Codes!$A$4:$E$542,2,FALSE)</f>
        <v>Uren GD PRO</v>
      </c>
      <c r="I37" s="75" t="str">
        <f>VLOOKUP(L37,Codes!$A$4:$E$542,3,FALSE)</f>
        <v>003</v>
      </c>
      <c r="J37" s="76" t="str">
        <f>VLOOKUP(L37,Codes!$A$4:$E$542,5,FALSE)</f>
        <v>Omkadering SO</v>
      </c>
      <c r="K37" s="76">
        <f t="shared" si="13"/>
        <v>2024</v>
      </c>
      <c r="L37" s="76">
        <f t="shared" si="12"/>
        <v>449</v>
      </c>
      <c r="M37" s="76" t="str">
        <f>VLOOKUP(L37,Codes!$A$4:$E$542,2,FALSE)</f>
        <v>Uren GD PRO</v>
      </c>
      <c r="N37" s="76" t="str">
        <f>VLOOKUP(G37,Codes!$A$4:$F$542,6,FALSE)</f>
        <v>uren-leraar</v>
      </c>
      <c r="O37" s="48">
        <f>VLOOKUP(G37,Codes!$A$4:$G$542,7,FALSE)</f>
        <v>0</v>
      </c>
      <c r="P37" s="87" t="s">
        <v>37</v>
      </c>
      <c r="R37" s="82">
        <f t="shared" si="2"/>
        <v>0</v>
      </c>
    </row>
    <row r="38" spans="1:18" ht="12" customHeight="1">
      <c r="A38" s="186"/>
      <c r="B38" s="50" t="str">
        <f t="shared" si="14"/>
        <v>Overdracht naar volgend schooljaar</v>
      </c>
      <c r="C38" s="74" t="s">
        <v>24</v>
      </c>
      <c r="D38" s="75" t="str">
        <f>VLOOKUP(G38,Codes!$A$4:$E$542,3,FALSE)</f>
        <v>003</v>
      </c>
      <c r="E38" s="76" t="str">
        <f>VLOOKUP(G38,Codes!$A$4:$E$542,5,FALSE)</f>
        <v>Omkadering SO</v>
      </c>
      <c r="F38" s="76">
        <f t="shared" si="11"/>
        <v>2023</v>
      </c>
      <c r="G38" s="76">
        <v>450</v>
      </c>
      <c r="H38" s="76" t="str">
        <f>VLOOKUP(G38,Codes!$A$4:$E$542,2,FALSE)</f>
        <v>Uren GD ISR</v>
      </c>
      <c r="I38" s="75" t="str">
        <f>VLOOKUP(L38,Codes!$A$4:$E$542,3,FALSE)</f>
        <v>003</v>
      </c>
      <c r="J38" s="76" t="str">
        <f>VLOOKUP(L38,Codes!$A$4:$E$542,5,FALSE)</f>
        <v>Omkadering SO</v>
      </c>
      <c r="K38" s="76">
        <f t="shared" si="13"/>
        <v>2024</v>
      </c>
      <c r="L38" s="76">
        <f t="shared" si="12"/>
        <v>450</v>
      </c>
      <c r="M38" s="76" t="str">
        <f>VLOOKUP(L38,Codes!$A$4:$E$542,2,FALSE)</f>
        <v>Uren GD ISR</v>
      </c>
      <c r="N38" s="76" t="str">
        <f>VLOOKUP(G38,Codes!$A$4:$F$542,6,FALSE)</f>
        <v>uren-leraar</v>
      </c>
      <c r="O38" s="48">
        <f>VLOOKUP(G38,Codes!$A$4:$G$542,7,FALSE)</f>
        <v>0</v>
      </c>
      <c r="P38" s="87" t="s">
        <v>37</v>
      </c>
      <c r="R38" s="82">
        <f t="shared" si="2"/>
        <v>0</v>
      </c>
    </row>
    <row r="39" spans="1:18" ht="12" customHeight="1">
      <c r="A39" s="186"/>
      <c r="B39" s="50" t="str">
        <f t="shared" si="14"/>
        <v>Overdracht naar volgend schooljaar</v>
      </c>
      <c r="C39" s="74" t="s">
        <v>24</v>
      </c>
      <c r="D39" s="75" t="str">
        <f>VLOOKUP(G39,Codes!$A$4:$E$542,3,FALSE)</f>
        <v>003</v>
      </c>
      <c r="E39" s="76" t="str">
        <f>VLOOKUP(G39,Codes!$A$4:$E$542,5,FALSE)</f>
        <v>Omkadering SO</v>
      </c>
      <c r="F39" s="76">
        <f t="shared" si="11"/>
        <v>2023</v>
      </c>
      <c r="G39" s="76">
        <v>451</v>
      </c>
      <c r="H39" s="76" t="str">
        <f>VLOOKUP(G39,Codes!$A$4:$E$542,2,FALSE)</f>
        <v>Uren GD ISL</v>
      </c>
      <c r="I39" s="75" t="str">
        <f>VLOOKUP(L39,Codes!$A$4:$E$542,3,FALSE)</f>
        <v>003</v>
      </c>
      <c r="J39" s="76" t="str">
        <f>VLOOKUP(L39,Codes!$A$4:$E$542,5,FALSE)</f>
        <v>Omkadering SO</v>
      </c>
      <c r="K39" s="76">
        <f t="shared" si="13"/>
        <v>2024</v>
      </c>
      <c r="L39" s="76">
        <f t="shared" si="12"/>
        <v>451</v>
      </c>
      <c r="M39" s="76" t="str">
        <f>VLOOKUP(L39,Codes!$A$4:$E$542,2,FALSE)</f>
        <v>Uren GD ISL</v>
      </c>
      <c r="N39" s="76" t="str">
        <f>VLOOKUP(G39,Codes!$A$4:$F$542,6,FALSE)</f>
        <v>uren-leraar</v>
      </c>
      <c r="O39" s="48">
        <f>VLOOKUP(G39,Codes!$A$4:$G$542,7,FALSE)</f>
        <v>0</v>
      </c>
      <c r="P39" s="87" t="s">
        <v>37</v>
      </c>
      <c r="R39" s="82">
        <f t="shared" si="2"/>
        <v>0</v>
      </c>
    </row>
    <row r="40" spans="1:18" ht="12" customHeight="1">
      <c r="A40" s="186"/>
      <c r="B40" s="50" t="str">
        <f t="shared" si="14"/>
        <v>Overdracht naar volgend schooljaar</v>
      </c>
      <c r="C40" s="74" t="s">
        <v>24</v>
      </c>
      <c r="D40" s="75" t="str">
        <f>VLOOKUP(G40,Codes!$A$4:$E$542,3,FALSE)</f>
        <v>003</v>
      </c>
      <c r="E40" s="76" t="str">
        <f>VLOOKUP(G40,Codes!$A$4:$E$542,5,FALSE)</f>
        <v>Omkadering SO</v>
      </c>
      <c r="F40" s="76">
        <f t="shared" si="11"/>
        <v>2023</v>
      </c>
      <c r="G40" s="76">
        <v>452</v>
      </c>
      <c r="H40" s="76" t="str">
        <f>VLOOKUP(G40,Codes!$A$4:$E$542,2,FALSE)</f>
        <v>Uren GD ORT</v>
      </c>
      <c r="I40" s="75" t="str">
        <f>VLOOKUP(L40,Codes!$A$4:$E$542,3,FALSE)</f>
        <v>003</v>
      </c>
      <c r="J40" s="76" t="str">
        <f>VLOOKUP(L40,Codes!$A$4:$E$542,5,FALSE)</f>
        <v>Omkadering SO</v>
      </c>
      <c r="K40" s="76">
        <f t="shared" si="13"/>
        <v>2024</v>
      </c>
      <c r="L40" s="76">
        <f t="shared" si="12"/>
        <v>452</v>
      </c>
      <c r="M40" s="76" t="str">
        <f>VLOOKUP(L40,Codes!$A$4:$E$542,2,FALSE)</f>
        <v>Uren GD ORT</v>
      </c>
      <c r="N40" s="76" t="str">
        <f>VLOOKUP(G40,Codes!$A$4:$F$542,6,FALSE)</f>
        <v>uren-leraar</v>
      </c>
      <c r="O40" s="48">
        <f>VLOOKUP(G40,Codes!$A$4:$G$542,7,FALSE)</f>
        <v>0</v>
      </c>
      <c r="P40" s="87" t="s">
        <v>37</v>
      </c>
      <c r="R40" s="82">
        <f t="shared" si="2"/>
        <v>0</v>
      </c>
    </row>
    <row r="41" spans="1:18" ht="12" customHeight="1">
      <c r="A41" s="186"/>
      <c r="B41" s="50" t="str">
        <f t="shared" si="14"/>
        <v>Overdracht naar volgend schooljaar</v>
      </c>
      <c r="C41" s="74" t="s">
        <v>24</v>
      </c>
      <c r="D41" s="75" t="str">
        <f>VLOOKUP(G41,Codes!$A$4:$E$542,3,FALSE)</f>
        <v>003</v>
      </c>
      <c r="E41" s="76" t="str">
        <f>VLOOKUP(G41,Codes!$A$4:$E$542,5,FALSE)</f>
        <v>Omkadering SO</v>
      </c>
      <c r="F41" s="76">
        <f t="shared" si="11"/>
        <v>2023</v>
      </c>
      <c r="G41" s="76">
        <v>453</v>
      </c>
      <c r="H41" s="76" t="str">
        <f>VLOOKUP(G41,Codes!$A$4:$E$542,2,FALSE)</f>
        <v>Uren GD ANG</v>
      </c>
      <c r="I41" s="75" t="str">
        <f>VLOOKUP(L41,Codes!$A$4:$E$542,3,FALSE)</f>
        <v>003</v>
      </c>
      <c r="J41" s="76" t="str">
        <f>VLOOKUP(L41,Codes!$A$4:$E$542,5,FALSE)</f>
        <v>Omkadering SO</v>
      </c>
      <c r="K41" s="76">
        <f t="shared" si="13"/>
        <v>2024</v>
      </c>
      <c r="L41" s="76">
        <f t="shared" si="12"/>
        <v>453</v>
      </c>
      <c r="M41" s="76" t="str">
        <f>VLOOKUP(L41,Codes!$A$4:$E$542,2,FALSE)</f>
        <v>Uren GD ANG</v>
      </c>
      <c r="N41" s="76" t="str">
        <f>VLOOKUP(G41,Codes!$A$4:$F$542,6,FALSE)</f>
        <v>uren-leraar</v>
      </c>
      <c r="O41" s="48">
        <f>VLOOKUP(G41,Codes!$A$4:$G$542,7,FALSE)</f>
        <v>0</v>
      </c>
      <c r="P41" s="87" t="s">
        <v>37</v>
      </c>
      <c r="R41" s="82">
        <f t="shared" si="2"/>
        <v>0</v>
      </c>
    </row>
    <row r="42" spans="1:18" ht="12" customHeight="1">
      <c r="A42" s="186"/>
      <c r="B42" s="50" t="str">
        <f t="shared" si="14"/>
        <v>Overdracht naar volgend schooljaar</v>
      </c>
      <c r="C42" s="74" t="s">
        <v>24</v>
      </c>
      <c r="D42" s="75" t="str">
        <f>VLOOKUP(G42,Codes!$A$4:$E$542,3,FALSE)</f>
        <v>003</v>
      </c>
      <c r="E42" s="76" t="str">
        <f>VLOOKUP(G42,Codes!$A$4:$E$542,5,FALSE)</f>
        <v>Omkadering SO</v>
      </c>
      <c r="F42" s="76">
        <f t="shared" si="11"/>
        <v>2023</v>
      </c>
      <c r="G42" s="76">
        <v>454</v>
      </c>
      <c r="H42" s="76" t="str">
        <f>VLOOKUP(G42,Codes!$A$4:$E$542,2,FALSE)</f>
        <v>Uren NCZ</v>
      </c>
      <c r="I42" s="75" t="str">
        <f>VLOOKUP(L42,Codes!$A$4:$E$542,3,FALSE)</f>
        <v>003</v>
      </c>
      <c r="J42" s="76" t="str">
        <f>VLOOKUP(L42,Codes!$A$4:$E$542,5,FALSE)</f>
        <v>Omkadering SO</v>
      </c>
      <c r="K42" s="76">
        <f t="shared" si="13"/>
        <v>2024</v>
      </c>
      <c r="L42" s="76">
        <f t="shared" si="12"/>
        <v>454</v>
      </c>
      <c r="M42" s="76" t="str">
        <f>VLOOKUP(L42,Codes!$A$4:$E$542,2,FALSE)</f>
        <v>Uren NCZ</v>
      </c>
      <c r="N42" s="76" t="str">
        <f>VLOOKUP(G42,Codes!$A$4:$F$542,6,FALSE)</f>
        <v>uren-leraar</v>
      </c>
      <c r="O42" s="48">
        <f>VLOOKUP(G42,Codes!$A$4:$G$542,7,FALSE)</f>
        <v>0</v>
      </c>
      <c r="P42" s="87" t="s">
        <v>37</v>
      </c>
      <c r="R42" s="82">
        <f t="shared" si="2"/>
        <v>0</v>
      </c>
    </row>
    <row r="43" spans="1:18" ht="12" customHeight="1">
      <c r="A43" s="186"/>
      <c r="B43" s="50" t="str">
        <f t="shared" si="14"/>
        <v>Overdracht naar volgend schooljaar</v>
      </c>
      <c r="C43" s="74" t="s">
        <v>24</v>
      </c>
      <c r="D43" s="75" t="str">
        <f>VLOOKUP(G43,Codes!$A$4:$E$542,3,FALSE)</f>
        <v>003</v>
      </c>
      <c r="E43" s="76" t="str">
        <f>VLOOKUP(G43,Codes!$A$4:$E$542,5,FALSE)</f>
        <v>Omkadering SO</v>
      </c>
      <c r="F43" s="76">
        <f t="shared" si="11"/>
        <v>2023</v>
      </c>
      <c r="G43" s="76">
        <v>455</v>
      </c>
      <c r="H43" s="76" t="str">
        <f>VLOOKUP(G43,Codes!$A$4:$E$542,2,FALSE)</f>
        <v>Uren ECR</v>
      </c>
      <c r="I43" s="75" t="str">
        <f>VLOOKUP(L43,Codes!$A$4:$E$542,3,FALSE)</f>
        <v>003</v>
      </c>
      <c r="J43" s="76" t="str">
        <f>VLOOKUP(L43,Codes!$A$4:$E$542,5,FALSE)</f>
        <v>Omkadering SO</v>
      </c>
      <c r="K43" s="76">
        <f t="shared" si="13"/>
        <v>2024</v>
      </c>
      <c r="L43" s="76">
        <f t="shared" si="12"/>
        <v>455</v>
      </c>
      <c r="M43" s="76" t="str">
        <f>VLOOKUP(L43,Codes!$A$4:$E$542,2,FALSE)</f>
        <v>Uren ECR</v>
      </c>
      <c r="N43" s="76" t="str">
        <f>VLOOKUP(G43,Codes!$A$4:$F$542,6,FALSE)</f>
        <v>uren-leraar</v>
      </c>
      <c r="O43" s="48">
        <f>VLOOKUP(G43,Codes!$A$4:$G$542,7,FALSE)</f>
        <v>0</v>
      </c>
      <c r="P43" s="87" t="s">
        <v>37</v>
      </c>
      <c r="R43" s="82">
        <f t="shared" si="2"/>
        <v>0</v>
      </c>
    </row>
    <row r="44" spans="1:18" ht="12" customHeight="1">
      <c r="A44" s="186"/>
      <c r="B44" s="50" t="str">
        <f t="shared" si="14"/>
        <v>Overdracht naar volgend schooljaar</v>
      </c>
      <c r="C44" s="74" t="s">
        <v>24</v>
      </c>
      <c r="D44" s="75" t="str">
        <f>VLOOKUP(G44,Codes!$A$4:$E$542,3,FALSE)</f>
        <v>003</v>
      </c>
      <c r="E44" s="76" t="str">
        <f>VLOOKUP(G44,Codes!$A$4:$E$542,5,FALSE)</f>
        <v>Omkadering SO</v>
      </c>
      <c r="F44" s="76">
        <f t="shared" si="11"/>
        <v>2023</v>
      </c>
      <c r="G44" s="76">
        <v>456</v>
      </c>
      <c r="H44" s="76" t="str">
        <f>VLOOKUP(G44,Codes!$A$4:$E$542,2,FALSE)</f>
        <v>Uren CB</v>
      </c>
      <c r="I44" s="75" t="str">
        <f>VLOOKUP(L44,Codes!$A$4:$E$542,3,FALSE)</f>
        <v>003</v>
      </c>
      <c r="J44" s="76" t="str">
        <f>VLOOKUP(L44,Codes!$A$4:$E$542,5,FALSE)</f>
        <v>Omkadering SO</v>
      </c>
      <c r="K44" s="76">
        <f t="shared" si="13"/>
        <v>2024</v>
      </c>
      <c r="L44" s="76">
        <f t="shared" si="12"/>
        <v>456</v>
      </c>
      <c r="M44" s="76" t="str">
        <f>VLOOKUP(L44,Codes!$A$4:$E$542,2,FALSE)</f>
        <v>Uren CB</v>
      </c>
      <c r="N44" s="76" t="str">
        <f>VLOOKUP(G44,Codes!$A$4:$F$542,6,FALSE)</f>
        <v>uren-leraar</v>
      </c>
      <c r="O44" s="48">
        <f>VLOOKUP(G44,Codes!$A$4:$G$542,7,FALSE)</f>
        <v>0</v>
      </c>
      <c r="P44" s="87" t="s">
        <v>37</v>
      </c>
      <c r="R44" s="82">
        <f t="shared" si="2"/>
        <v>0</v>
      </c>
    </row>
    <row r="45" spans="1:18" ht="12" customHeight="1">
      <c r="A45" s="186"/>
      <c r="B45" s="50" t="str">
        <f t="shared" si="14"/>
        <v>Overdracht naar volgend schooljaar</v>
      </c>
      <c r="C45" s="74" t="s">
        <v>24</v>
      </c>
      <c r="D45" s="75" t="str">
        <f>VLOOKUP(G45,Codes!$A$4:$E$542,3,FALSE)</f>
        <v>003</v>
      </c>
      <c r="E45" s="76" t="str">
        <f>VLOOKUP(G45,Codes!$A$4:$E$542,5,FALSE)</f>
        <v>Omkadering SO</v>
      </c>
      <c r="F45" s="76">
        <f t="shared" si="11"/>
        <v>2023</v>
      </c>
      <c r="G45" s="76">
        <v>501</v>
      </c>
      <c r="H45" s="76" t="str">
        <f>VLOOKUP(G45,Codes!$A$4:$E$542,2,FALSE)</f>
        <v>Uren-leraar DBSO</v>
      </c>
      <c r="I45" s="75" t="str">
        <f>VLOOKUP(L45,Codes!$A$4:$E$542,3,FALSE)</f>
        <v>003</v>
      </c>
      <c r="J45" s="76" t="str">
        <f>VLOOKUP(L45,Codes!$A$4:$E$542,5,FALSE)</f>
        <v>Omkadering SO</v>
      </c>
      <c r="K45" s="76">
        <f t="shared" si="13"/>
        <v>2024</v>
      </c>
      <c r="L45" s="76">
        <f t="shared" si="12"/>
        <v>501</v>
      </c>
      <c r="M45" s="76" t="str">
        <f>VLOOKUP(L45,Codes!$A$4:$E$542,2,FALSE)</f>
        <v>Uren-leraar DBSO</v>
      </c>
      <c r="N45" s="76" t="str">
        <f>VLOOKUP(G45,Codes!$A$4:$F$542,6,FALSE)</f>
        <v>uren-leraar</v>
      </c>
      <c r="O45" s="48">
        <f>VLOOKUP(G45,Codes!$A$4:$G$542,7,FALSE)</f>
        <v>0</v>
      </c>
      <c r="P45" s="87" t="s">
        <v>37</v>
      </c>
      <c r="R45" s="82">
        <f t="shared" si="2"/>
        <v>0</v>
      </c>
    </row>
    <row r="46" spans="1:18" ht="12" customHeight="1">
      <c r="A46" s="186"/>
      <c r="B46" s="50" t="str">
        <f t="shared" si="14"/>
        <v>Overdracht naar volgend schooljaar</v>
      </c>
      <c r="C46" s="74" t="s">
        <v>24</v>
      </c>
      <c r="D46" s="75" t="str">
        <f>VLOOKUP(G46,Codes!$A$4:$E$542,3,FALSE)</f>
        <v>003</v>
      </c>
      <c r="E46" s="76" t="str">
        <f>VLOOKUP(G46,Codes!$A$4:$E$542,5,FALSE)</f>
        <v>Omkadering SO</v>
      </c>
      <c r="F46" s="76">
        <f t="shared" si="11"/>
        <v>2023</v>
      </c>
      <c r="G46" s="76">
        <v>831</v>
      </c>
      <c r="H46" s="76" t="str">
        <f>VLOOKUP(G46,Codes!$A$4:$E$542,2,FALSE)</f>
        <v>Extra uren-leraar vervolgcoach</v>
      </c>
      <c r="I46" s="75" t="str">
        <f>VLOOKUP(L46,Codes!$A$4:$E$542,3,FALSE)</f>
        <v>003</v>
      </c>
      <c r="J46" s="76" t="str">
        <f>VLOOKUP(L46,Codes!$A$4:$E$542,5,FALSE)</f>
        <v>Omkadering SO</v>
      </c>
      <c r="K46" s="76">
        <f>F46+1</f>
        <v>2024</v>
      </c>
      <c r="L46" s="76">
        <f>G46</f>
        <v>831</v>
      </c>
      <c r="M46" s="76" t="str">
        <f>VLOOKUP(L46,Codes!$A$4:$E$542,2,FALSE)</f>
        <v>Extra uren-leraar vervolgcoach</v>
      </c>
      <c r="N46" s="76" t="str">
        <f>VLOOKUP(G46,Codes!$A$4:$F$542,6,FALSE)</f>
        <v>uren-leraar</v>
      </c>
      <c r="O46" s="48">
        <f>VLOOKUP(G46,Codes!$A$4:$G$542,7,FALSE)</f>
        <v>0</v>
      </c>
      <c r="P46" s="87" t="s">
        <v>37</v>
      </c>
      <c r="R46" s="82"/>
    </row>
    <row r="47" spans="1:18" ht="12" customHeight="1">
      <c r="A47" s="185" t="s">
        <v>251</v>
      </c>
      <c r="B47" s="39" t="s">
        <v>154</v>
      </c>
      <c r="C47" s="92" t="s">
        <v>24</v>
      </c>
      <c r="D47" s="93" t="str">
        <f>VLOOKUP(G47,Codes!$A$4:$E$542,3,FALSE)</f>
        <v>007</v>
      </c>
      <c r="E47" s="94" t="str">
        <f>VLOOKUP(G47,Codes!$A$4:$E$542,5,FALSE)</f>
        <v>Omkadering scholengemeenschap SO</v>
      </c>
      <c r="F47" s="94">
        <f aca="true" t="shared" si="15" ref="F47:F68">$L$1</f>
        <v>2023</v>
      </c>
      <c r="G47" s="94">
        <v>507</v>
      </c>
      <c r="H47" s="94" t="str">
        <f>VLOOKUP(G47,Codes!$A$4:$E$542,2,FALSE)</f>
        <v>Uren SG</v>
      </c>
      <c r="I47" s="93" t="str">
        <f>VLOOKUP(L47,Codes!$A$4:$E$542,3,FALSE)</f>
        <v>003</v>
      </c>
      <c r="J47" s="94" t="str">
        <f>VLOOKUP(L47,Codes!$A$4:$E$542,5,FALSE)</f>
        <v>Omkadering SO</v>
      </c>
      <c r="K47" s="94">
        <f aca="true" t="shared" si="16" ref="K47:K68">F47</f>
        <v>2023</v>
      </c>
      <c r="L47" s="94">
        <v>177</v>
      </c>
      <c r="M47" s="94" t="str">
        <f>VLOOKUP(L47,Codes!$A$4:$E$542,2,FALSE)</f>
        <v>Gewone uren-leraar</v>
      </c>
      <c r="N47" s="94" t="str">
        <f>VLOOKUP(G47,Codes!$A$4:$F$542,6,FALSE)</f>
        <v>uren</v>
      </c>
      <c r="O47" s="40">
        <f>VLOOKUP(G47,Codes!$A$4:$G$542,7,FALSE)</f>
        <v>0</v>
      </c>
      <c r="P47" s="95" t="s">
        <v>38</v>
      </c>
      <c r="R47" s="82">
        <f t="shared" si="2"/>
        <v>0</v>
      </c>
    </row>
    <row r="48" spans="1:18" ht="12" customHeight="1">
      <c r="A48" s="186"/>
      <c r="B48" s="50" t="str">
        <f>B47</f>
        <v>Uren SG ontvangen van scholengemeenschap</v>
      </c>
      <c r="C48" s="74" t="s">
        <v>24</v>
      </c>
      <c r="D48" s="75" t="str">
        <f>VLOOKUP(G48,Codes!$A$4:$E$542,3,FALSE)</f>
        <v>007</v>
      </c>
      <c r="E48" s="76" t="str">
        <f>VLOOKUP(G48,Codes!$A$4:$E$542,5,FALSE)</f>
        <v>Omkadering scholengemeenschap SO</v>
      </c>
      <c r="F48" s="76">
        <f t="shared" si="15"/>
        <v>2023</v>
      </c>
      <c r="G48" s="76">
        <v>507</v>
      </c>
      <c r="H48" s="76" t="str">
        <f>VLOOKUP(G48,Codes!$A$4:$E$542,2,FALSE)</f>
        <v>Uren SG</v>
      </c>
      <c r="I48" s="75" t="str">
        <f>VLOOKUP(L48,Codes!$A$4:$E$542,3,FALSE)</f>
        <v>003</v>
      </c>
      <c r="J48" s="76" t="str">
        <f>VLOOKUP(L48,Codes!$A$4:$E$542,5,FALSE)</f>
        <v>Omkadering SO</v>
      </c>
      <c r="K48" s="76">
        <f t="shared" si="16"/>
        <v>2023</v>
      </c>
      <c r="L48" s="76">
        <v>501</v>
      </c>
      <c r="M48" s="76" t="str">
        <f>VLOOKUP(L48,Codes!$A$4:$E$542,2,FALSE)</f>
        <v>Uren-leraar DBSO</v>
      </c>
      <c r="N48" s="76" t="str">
        <f>VLOOKUP(G48,Codes!$A$4:$F$542,6,FALSE)</f>
        <v>uren</v>
      </c>
      <c r="O48" s="48">
        <f>VLOOKUP(G48,Codes!$A$4:$G$542,7,FALSE)</f>
        <v>0</v>
      </c>
      <c r="P48" s="87" t="s">
        <v>38</v>
      </c>
      <c r="R48" s="82">
        <f t="shared" si="2"/>
        <v>0</v>
      </c>
    </row>
    <row r="49" spans="1:18" ht="12" customHeight="1">
      <c r="A49" s="186"/>
      <c r="B49" s="57" t="s">
        <v>566</v>
      </c>
      <c r="C49" s="74" t="s">
        <v>24</v>
      </c>
      <c r="D49" s="75" t="str">
        <f>VLOOKUP(G49,Codes!$A$4:$E$542,3,FALSE)</f>
        <v>003</v>
      </c>
      <c r="E49" s="76" t="str">
        <f>VLOOKUP(G49,Codes!$A$4:$E$542,5,FALSE)</f>
        <v>Omkadering SO</v>
      </c>
      <c r="F49" s="76">
        <f t="shared" si="15"/>
        <v>2023</v>
      </c>
      <c r="G49" s="76">
        <v>185</v>
      </c>
      <c r="H49" s="76" t="str">
        <f>VLOOKUP(G49,Codes!$A$4:$E$542,2,FALSE)</f>
        <v>Uren GOK 1</v>
      </c>
      <c r="I49" s="75" t="str">
        <f>VLOOKUP(L49,Codes!$A$4:$E$542,3,FALSE)</f>
        <v>003</v>
      </c>
      <c r="J49" s="76" t="str">
        <f>VLOOKUP(L49,Codes!$A$4:$E$542,5,FALSE)</f>
        <v>Omkadering SO</v>
      </c>
      <c r="K49" s="76">
        <f>F49</f>
        <v>2023</v>
      </c>
      <c r="L49" s="76">
        <v>203</v>
      </c>
      <c r="M49" s="76" t="str">
        <f>VLOOKUP(L49,Codes!$A$4:$E$542,2,FALSE)</f>
        <v>Uren GOK 23</v>
      </c>
      <c r="N49" s="76" t="str">
        <f>VLOOKUP(G49,Codes!$A$4:$F$542,6,FALSE)</f>
        <v>uren-leraar</v>
      </c>
      <c r="O49" s="48">
        <f>VLOOKUP(G49,Codes!$A$4:$G$542,7,FALSE)</f>
        <v>0</v>
      </c>
      <c r="P49" s="87" t="str">
        <f>B49</f>
        <v>Overdracht uren GOK 1 naar GOK 23 en een andere school</v>
      </c>
      <c r="R49" s="82"/>
    </row>
    <row r="50" spans="1:18" ht="12" customHeight="1">
      <c r="A50" s="186"/>
      <c r="B50" s="57" t="s">
        <v>567</v>
      </c>
      <c r="C50" s="74" t="s">
        <v>24</v>
      </c>
      <c r="D50" s="75" t="str">
        <f>VLOOKUP(G50,Codes!$A$4:$E$542,3,FALSE)</f>
        <v>003</v>
      </c>
      <c r="E50" s="76" t="str">
        <f>VLOOKUP(G50,Codes!$A$4:$E$542,5,FALSE)</f>
        <v>Omkadering SO</v>
      </c>
      <c r="F50" s="76">
        <f t="shared" si="15"/>
        <v>2023</v>
      </c>
      <c r="G50" s="76">
        <v>203</v>
      </c>
      <c r="H50" s="76" t="str">
        <f>VLOOKUP(G50,Codes!$A$4:$E$542,2,FALSE)</f>
        <v>Uren GOK 23</v>
      </c>
      <c r="I50" s="75" t="str">
        <f>VLOOKUP(L50,Codes!$A$4:$E$542,3,FALSE)</f>
        <v>003</v>
      </c>
      <c r="J50" s="76" t="str">
        <f>VLOOKUP(L50,Codes!$A$4:$E$542,5,FALSE)</f>
        <v>Omkadering SO</v>
      </c>
      <c r="K50" s="76">
        <f>F50</f>
        <v>2023</v>
      </c>
      <c r="L50" s="76">
        <v>185</v>
      </c>
      <c r="M50" s="76" t="str">
        <f>VLOOKUP(L50,Codes!$A$4:$E$542,2,FALSE)</f>
        <v>Uren GOK 1</v>
      </c>
      <c r="N50" s="76" t="str">
        <f>VLOOKUP(G50,Codes!$A$4:$F$542,6,FALSE)</f>
        <v>uren-leraar</v>
      </c>
      <c r="O50" s="48">
        <f>VLOOKUP(G50,Codes!$A$4:$G$542,7,FALSE)</f>
        <v>0</v>
      </c>
      <c r="P50" s="87" t="str">
        <f>B50</f>
        <v>Overdracht uren GOK 23 naar GOK 1 en een andere school</v>
      </c>
      <c r="R50" s="82"/>
    </row>
    <row r="51" spans="1:18" ht="12" customHeight="1">
      <c r="A51" s="186"/>
      <c r="B51" s="57" t="s">
        <v>253</v>
      </c>
      <c r="C51" s="74" t="s">
        <v>24</v>
      </c>
      <c r="D51" s="75" t="str">
        <f>VLOOKUP(G51,Codes!$A$4:$E$542,3,FALSE)</f>
        <v>003</v>
      </c>
      <c r="E51" s="76" t="str">
        <f>VLOOKUP(G51,Codes!$A$4:$E$542,5,FALSE)</f>
        <v>Omkadering SO</v>
      </c>
      <c r="F51" s="76">
        <f t="shared" si="15"/>
        <v>2023</v>
      </c>
      <c r="G51" s="76">
        <v>177</v>
      </c>
      <c r="H51" s="76" t="str">
        <f>VLOOKUP(G51,Codes!$A$4:$E$542,2,FALSE)</f>
        <v>Gewone uren-leraar</v>
      </c>
      <c r="I51" s="75" t="str">
        <f>VLOOKUP(L51,Codes!$A$4:$E$542,3,FALSE)</f>
        <v>003</v>
      </c>
      <c r="J51" s="76" t="str">
        <f>VLOOKUP(L51,Codes!$A$4:$E$542,5,FALSE)</f>
        <v>Omkadering SO</v>
      </c>
      <c r="K51" s="76">
        <f t="shared" si="16"/>
        <v>2023</v>
      </c>
      <c r="L51" s="76">
        <v>501</v>
      </c>
      <c r="M51" s="76" t="str">
        <f>VLOOKUP(L51,Codes!$A$4:$E$542,2,FALSE)</f>
        <v>Uren-leraar DBSO</v>
      </c>
      <c r="N51" s="76" t="str">
        <f>VLOOKUP(G51,Codes!$A$4:$F$542,6,FALSE)</f>
        <v>uren-leraar</v>
      </c>
      <c r="O51" s="48">
        <f>VLOOKUP(G51,Codes!$A$4:$G$542,7,FALSE)</f>
        <v>0</v>
      </c>
      <c r="P51" s="87" t="str">
        <f>B51</f>
        <v>Overdracht uren SO naar een DBSO-school</v>
      </c>
      <c r="R51" s="82">
        <f t="shared" si="2"/>
        <v>0</v>
      </c>
    </row>
    <row r="52" spans="1:18" ht="12" customHeight="1">
      <c r="A52" s="186"/>
      <c r="B52" s="50" t="str">
        <f>B51</f>
        <v>Overdracht uren SO naar een DBSO-school</v>
      </c>
      <c r="C52" s="74" t="s">
        <v>24</v>
      </c>
      <c r="D52" s="75" t="str">
        <f>VLOOKUP(G52,Codes!$A$4:$E$542,3,FALSE)</f>
        <v>003</v>
      </c>
      <c r="E52" s="76" t="str">
        <f>VLOOKUP(G52,Codes!$A$4:$E$542,5,FALSE)</f>
        <v>Omkadering SO</v>
      </c>
      <c r="F52" s="76">
        <f t="shared" si="15"/>
        <v>2023</v>
      </c>
      <c r="G52" s="76">
        <v>919</v>
      </c>
      <c r="H52" s="76" t="str">
        <f>VLOOKUP(G52,Codes!$A$4:$E$542,2,FALSE)</f>
        <v>Aanvangsbegeleiding SO</v>
      </c>
      <c r="I52" s="75" t="str">
        <f>VLOOKUP(L52,Codes!$A$4:$E$542,3,FALSE)</f>
        <v>003</v>
      </c>
      <c r="J52" s="76" t="str">
        <f>VLOOKUP(L52,Codes!$A$4:$E$542,5,FALSE)</f>
        <v>Omkadering SO</v>
      </c>
      <c r="K52" s="76">
        <f t="shared" si="16"/>
        <v>2023</v>
      </c>
      <c r="L52" s="76">
        <v>920</v>
      </c>
      <c r="M52" s="76" t="str">
        <f>VLOOKUP(L52,Codes!$A$4:$E$542,2,FALSE)</f>
        <v>Aanvangsbegeleiding DBSO</v>
      </c>
      <c r="N52" s="76" t="str">
        <f>VLOOKUP(G52,Codes!$A$4:$F$542,6,FALSE)</f>
        <v>uren-leraar</v>
      </c>
      <c r="O52" s="48">
        <f>VLOOKUP(G52,Codes!$A$4:$G$542,7,FALSE)</f>
        <v>1</v>
      </c>
      <c r="P52" s="87" t="s">
        <v>38</v>
      </c>
      <c r="R52" s="82">
        <f>IF(OR(ISERROR(H52),ISERROR(M52)),1,0)</f>
        <v>0</v>
      </c>
    </row>
    <row r="53" spans="1:18" ht="12" customHeight="1">
      <c r="A53" s="186"/>
      <c r="B53" s="50" t="str">
        <f>B52</f>
        <v>Overdracht uren SO naar een DBSO-school</v>
      </c>
      <c r="C53" s="74" t="s">
        <v>24</v>
      </c>
      <c r="D53" s="75" t="str">
        <f>VLOOKUP(G53,Codes!$A$4:$E$542,3,FALSE)</f>
        <v>003</v>
      </c>
      <c r="E53" s="76" t="str">
        <f>VLOOKUP(G53,Codes!$A$4:$E$542,5,FALSE)</f>
        <v>Omkadering SO</v>
      </c>
      <c r="F53" s="76">
        <f t="shared" si="15"/>
        <v>2023</v>
      </c>
      <c r="G53" s="76">
        <v>946</v>
      </c>
      <c r="H53" s="76" t="str">
        <f>VLOOKUP(G53,Codes!$A$4:$E$542,2,FALSE)</f>
        <v>Ondersteuning kerntaak SO</v>
      </c>
      <c r="I53" s="75" t="str">
        <f>VLOOKUP(L53,Codes!$A$4:$E$542,3,FALSE)</f>
        <v>003</v>
      </c>
      <c r="J53" s="76" t="str">
        <f>VLOOKUP(L53,Codes!$A$4:$E$542,5,FALSE)</f>
        <v>Omkadering SO</v>
      </c>
      <c r="K53" s="76">
        <f t="shared" si="16"/>
        <v>2023</v>
      </c>
      <c r="L53" s="76">
        <v>947</v>
      </c>
      <c r="M53" s="76" t="str">
        <f>VLOOKUP(L53,Codes!$A$4:$E$542,2,FALSE)</f>
        <v>Ondersteuning kerntaak DBSO</v>
      </c>
      <c r="N53" s="76" t="str">
        <f>VLOOKUP(G53,Codes!$A$4:$F$542,6,FALSE)</f>
        <v>uren-leraar</v>
      </c>
      <c r="O53" s="48">
        <f>VLOOKUP(G53,Codes!$A$4:$G$542,7,FALSE)</f>
        <v>1</v>
      </c>
      <c r="P53" s="87" t="str">
        <f>B53</f>
        <v>Overdracht uren SO naar een DBSO-school</v>
      </c>
      <c r="R53" s="82">
        <f>IF(OR(ISERROR(H53),ISERROR(M53)),1,0)</f>
        <v>0</v>
      </c>
    </row>
    <row r="54" spans="1:18" ht="12" customHeight="1">
      <c r="A54" s="186"/>
      <c r="B54" s="57" t="s">
        <v>254</v>
      </c>
      <c r="C54" s="74" t="s">
        <v>24</v>
      </c>
      <c r="D54" s="75" t="str">
        <f>VLOOKUP(G54,Codes!$A$4:$E$542,3,FALSE)</f>
        <v>003</v>
      </c>
      <c r="E54" s="76" t="str">
        <f>VLOOKUP(G54,Codes!$A$4:$E$542,5,FALSE)</f>
        <v>Omkadering SO</v>
      </c>
      <c r="F54" s="76">
        <f t="shared" si="15"/>
        <v>2023</v>
      </c>
      <c r="G54" s="76">
        <v>501</v>
      </c>
      <c r="H54" s="76" t="str">
        <f>VLOOKUP(G54,Codes!$A$4:$E$542,2,FALSE)</f>
        <v>Uren-leraar DBSO</v>
      </c>
      <c r="I54" s="75" t="str">
        <f>VLOOKUP(L54,Codes!$A$4:$E$542,3,FALSE)</f>
        <v>003</v>
      </c>
      <c r="J54" s="76" t="str">
        <f>VLOOKUP(L54,Codes!$A$4:$E$542,5,FALSE)</f>
        <v>Omkadering SO</v>
      </c>
      <c r="K54" s="76">
        <f t="shared" si="16"/>
        <v>2023</v>
      </c>
      <c r="L54" s="76">
        <v>177</v>
      </c>
      <c r="M54" s="76" t="str">
        <f>VLOOKUP(L54,Codes!$A$4:$E$542,2,FALSE)</f>
        <v>Gewone uren-leraar</v>
      </c>
      <c r="N54" s="76" t="str">
        <f>VLOOKUP(G54,Codes!$A$4:$F$542,6,FALSE)</f>
        <v>uren-leraar</v>
      </c>
      <c r="O54" s="48">
        <f>VLOOKUP(G54,Codes!$A$4:$G$542,7,FALSE)</f>
        <v>0</v>
      </c>
      <c r="P54" s="87" t="str">
        <f>B54</f>
        <v>Overdracht uren DBSO naar een SO-school</v>
      </c>
      <c r="R54" s="82">
        <f t="shared" si="2"/>
        <v>0</v>
      </c>
    </row>
    <row r="55" spans="1:18" ht="12" customHeight="1">
      <c r="A55" s="186"/>
      <c r="B55" s="50" t="str">
        <f>B54</f>
        <v>Overdracht uren DBSO naar een SO-school</v>
      </c>
      <c r="C55" s="74" t="s">
        <v>24</v>
      </c>
      <c r="D55" s="75" t="str">
        <f>VLOOKUP(G55,Codes!$A$4:$E$542,3,FALSE)</f>
        <v>003</v>
      </c>
      <c r="E55" s="76" t="str">
        <f>VLOOKUP(G55,Codes!$A$4:$E$542,5,FALSE)</f>
        <v>Omkadering SO</v>
      </c>
      <c r="F55" s="76">
        <f t="shared" si="15"/>
        <v>2023</v>
      </c>
      <c r="G55" s="76">
        <v>920</v>
      </c>
      <c r="H55" s="76" t="str">
        <f>VLOOKUP(G55,Codes!$A$4:$E$542,2,FALSE)</f>
        <v>Aanvangsbegeleiding DBSO</v>
      </c>
      <c r="I55" s="75" t="str">
        <f>VLOOKUP(L55,Codes!$A$4:$E$542,3,FALSE)</f>
        <v>003</v>
      </c>
      <c r="J55" s="76" t="str">
        <f>VLOOKUP(L55,Codes!$A$4:$E$542,5,FALSE)</f>
        <v>Omkadering SO</v>
      </c>
      <c r="K55" s="76">
        <f t="shared" si="16"/>
        <v>2023</v>
      </c>
      <c r="L55" s="76">
        <v>919</v>
      </c>
      <c r="M55" s="76" t="str">
        <f>VLOOKUP(L55,Codes!$A$4:$E$542,2,FALSE)</f>
        <v>Aanvangsbegeleiding SO</v>
      </c>
      <c r="N55" s="76" t="str">
        <f>VLOOKUP(G55,Codes!$A$4:$F$542,6,FALSE)</f>
        <v>uren-leraar</v>
      </c>
      <c r="O55" s="48">
        <f>VLOOKUP(G55,Codes!$A$4:$G$542,7,FALSE)</f>
        <v>1</v>
      </c>
      <c r="P55" s="87" t="s">
        <v>38</v>
      </c>
      <c r="R55" s="82">
        <f t="shared" si="2"/>
        <v>0</v>
      </c>
    </row>
    <row r="56" spans="1:18" ht="12" customHeight="1">
      <c r="A56" s="186"/>
      <c r="B56" s="50" t="str">
        <f>B55</f>
        <v>Overdracht uren DBSO naar een SO-school</v>
      </c>
      <c r="C56" s="74" t="s">
        <v>24</v>
      </c>
      <c r="D56" s="75" t="str">
        <f>VLOOKUP(G56,Codes!$A$4:$E$542,3,FALSE)</f>
        <v>003</v>
      </c>
      <c r="E56" s="76" t="str">
        <f>VLOOKUP(G56,Codes!$A$4:$E$542,5,FALSE)</f>
        <v>Omkadering SO</v>
      </c>
      <c r="F56" s="76">
        <f t="shared" si="15"/>
        <v>2023</v>
      </c>
      <c r="G56" s="76">
        <v>947</v>
      </c>
      <c r="H56" s="76" t="str">
        <f>VLOOKUP(G56,Codes!$A$4:$E$542,2,FALSE)</f>
        <v>Ondersteuning kerntaak DBSO</v>
      </c>
      <c r="I56" s="75" t="str">
        <f>VLOOKUP(L56,Codes!$A$4:$E$542,3,FALSE)</f>
        <v>003</v>
      </c>
      <c r="J56" s="76" t="str">
        <f>VLOOKUP(L56,Codes!$A$4:$E$542,5,FALSE)</f>
        <v>Omkadering SO</v>
      </c>
      <c r="K56" s="76">
        <f t="shared" si="16"/>
        <v>2023</v>
      </c>
      <c r="L56" s="76">
        <v>946</v>
      </c>
      <c r="M56" s="76" t="str">
        <f>VLOOKUP(L56,Codes!$A$4:$E$542,2,FALSE)</f>
        <v>Ondersteuning kerntaak SO</v>
      </c>
      <c r="N56" s="76" t="str">
        <f>VLOOKUP(G56,Codes!$A$4:$F$542,6,FALSE)</f>
        <v>uren-leraar</v>
      </c>
      <c r="O56" s="48">
        <f>VLOOKUP(G56,Codes!$A$4:$G$542,7,FALSE)</f>
        <v>1</v>
      </c>
      <c r="P56" s="87" t="str">
        <f>B56</f>
        <v>Overdracht uren DBSO naar een SO-school</v>
      </c>
      <c r="R56" s="82">
        <f t="shared" si="2"/>
        <v>0</v>
      </c>
    </row>
    <row r="57" spans="1:18" ht="12" customHeight="1">
      <c r="A57" s="186"/>
      <c r="B57" s="57" t="s">
        <v>158</v>
      </c>
      <c r="C57" s="74" t="s">
        <v>24</v>
      </c>
      <c r="D57" s="75" t="str">
        <f>VLOOKUP(G57,Codes!$A$4:$E$542,3,FALSE)</f>
        <v>003</v>
      </c>
      <c r="E57" s="76" t="str">
        <f>VLOOKUP(G57,Codes!$A$4:$E$542,5,FALSE)</f>
        <v>Omkadering SO</v>
      </c>
      <c r="F57" s="76">
        <f t="shared" si="15"/>
        <v>2023</v>
      </c>
      <c r="G57" s="76">
        <v>177</v>
      </c>
      <c r="H57" s="76" t="str">
        <f>VLOOKUP(G57,Codes!$A$4:$E$542,2,FALSE)</f>
        <v>Gewone uren-leraar</v>
      </c>
      <c r="I57" s="75" t="str">
        <f>VLOOKUP(L57,Codes!$A$4:$E$542,3,FALSE)</f>
        <v>004</v>
      </c>
      <c r="J57" s="76" t="str">
        <f>VLOOKUP(L57,Codes!$A$4:$E$542,5,FALSE)</f>
        <v>Omkadering BUSO</v>
      </c>
      <c r="K57" s="76">
        <f t="shared" si="16"/>
        <v>2023</v>
      </c>
      <c r="L57" s="76">
        <v>542</v>
      </c>
      <c r="M57" s="76" t="str">
        <f>VLOOKUP(L57,Codes!$A$4:$E$542,2,FALSE)</f>
        <v>Lesurenpakket</v>
      </c>
      <c r="N57" s="76" t="str">
        <f>VLOOKUP(G57,Codes!$A$4:$F$542,6,FALSE)</f>
        <v>uren-leraar</v>
      </c>
      <c r="O57" s="48">
        <f>VLOOKUP(G57,Codes!$A$4:$G$542,7,FALSE)</f>
        <v>0</v>
      </c>
      <c r="P57" s="87" t="s">
        <v>129</v>
      </c>
      <c r="R57" s="82">
        <f t="shared" si="2"/>
        <v>0</v>
      </c>
    </row>
    <row r="58" spans="1:18" ht="12" customHeight="1">
      <c r="A58" s="186"/>
      <c r="B58" s="50" t="str">
        <f aca="true" t="shared" si="17" ref="B58:B63">B57</f>
        <v>Overdracht naar een BUSO-school</v>
      </c>
      <c r="C58" s="74" t="s">
        <v>24</v>
      </c>
      <c r="D58" s="75" t="str">
        <f>VLOOKUP(G58,Codes!$A$4:$E$542,3,FALSE)</f>
        <v>003</v>
      </c>
      <c r="E58" s="76" t="str">
        <f>VLOOKUP(G58,Codes!$A$4:$E$542,5,FALSE)</f>
        <v>Omkadering SO</v>
      </c>
      <c r="F58" s="76">
        <f t="shared" si="15"/>
        <v>2023</v>
      </c>
      <c r="G58" s="76">
        <v>501</v>
      </c>
      <c r="H58" s="76" t="str">
        <f>VLOOKUP(G58,Codes!$A$4:$E$542,2,FALSE)</f>
        <v>Uren-leraar DBSO</v>
      </c>
      <c r="I58" s="75" t="str">
        <f>VLOOKUP(L58,Codes!$A$4:$E$542,3,FALSE)</f>
        <v>004</v>
      </c>
      <c r="J58" s="76" t="str">
        <f>VLOOKUP(L58,Codes!$A$4:$E$542,5,FALSE)</f>
        <v>Omkadering BUSO</v>
      </c>
      <c r="K58" s="76">
        <f t="shared" si="16"/>
        <v>2023</v>
      </c>
      <c r="L58" s="76">
        <v>542</v>
      </c>
      <c r="M58" s="76" t="str">
        <f>VLOOKUP(L58,Codes!$A$4:$E$542,2,FALSE)</f>
        <v>Lesurenpakket</v>
      </c>
      <c r="N58" s="76" t="str">
        <f>VLOOKUP(G58,Codes!$A$4:$F$542,6,FALSE)</f>
        <v>uren-leraar</v>
      </c>
      <c r="O58" s="48">
        <f>VLOOKUP(G58,Codes!$A$4:$G$542,7,FALSE)</f>
        <v>0</v>
      </c>
      <c r="P58" s="87" t="s">
        <v>130</v>
      </c>
      <c r="R58" s="82">
        <f t="shared" si="2"/>
        <v>0</v>
      </c>
    </row>
    <row r="59" spans="1:18" ht="12" customHeight="1">
      <c r="A59" s="186"/>
      <c r="B59" s="50" t="str">
        <f t="shared" si="17"/>
        <v>Overdracht naar een BUSO-school</v>
      </c>
      <c r="C59" s="74" t="s">
        <v>24</v>
      </c>
      <c r="D59" s="75" t="str">
        <f>VLOOKUP(G59,Codes!$A$4:$E$542,3,FALSE)</f>
        <v>003</v>
      </c>
      <c r="E59" s="76" t="str">
        <f>VLOOKUP(G59,Codes!$A$4:$E$542,5,FALSE)</f>
        <v>Omkadering SO</v>
      </c>
      <c r="F59" s="76">
        <f t="shared" si="15"/>
        <v>2023</v>
      </c>
      <c r="G59" s="76">
        <v>919</v>
      </c>
      <c r="H59" s="76" t="str">
        <f>VLOOKUP(G59,Codes!$A$4:$E$542,2,FALSE)</f>
        <v>Aanvangsbegeleiding SO</v>
      </c>
      <c r="I59" s="75" t="str">
        <f>VLOOKUP(L59,Codes!$A$4:$E$542,3,FALSE)</f>
        <v>004</v>
      </c>
      <c r="J59" s="76" t="str">
        <f>VLOOKUP(L59,Codes!$A$4:$E$542,5,FALSE)</f>
        <v>Omkadering BUSO</v>
      </c>
      <c r="K59" s="76">
        <f t="shared" si="16"/>
        <v>2023</v>
      </c>
      <c r="L59" s="76">
        <v>917</v>
      </c>
      <c r="M59" s="76" t="str">
        <f>VLOOKUP(L59,Codes!$A$4:$E$542,2,FALSE)</f>
        <v>Aanvangsbegeleiding BuSO</v>
      </c>
      <c r="N59" s="76" t="str">
        <f>VLOOKUP(G59,Codes!$A$4:$F$542,6,FALSE)</f>
        <v>uren-leraar</v>
      </c>
      <c r="O59" s="48">
        <f>VLOOKUP(G59,Codes!$A$4:$G$542,7,FALSE)</f>
        <v>1</v>
      </c>
      <c r="P59" s="87" t="s">
        <v>38</v>
      </c>
      <c r="R59" s="82">
        <f>IF(OR(ISERROR(H59),ISERROR(M59)),1,0)</f>
        <v>0</v>
      </c>
    </row>
    <row r="60" spans="1:18" ht="12" customHeight="1">
      <c r="A60" s="186"/>
      <c r="B60" s="50" t="str">
        <f t="shared" si="17"/>
        <v>Overdracht naar een BUSO-school</v>
      </c>
      <c r="C60" s="74" t="s">
        <v>24</v>
      </c>
      <c r="D60" s="75" t="str">
        <f>VLOOKUP(G60,Codes!$A$4:$E$542,3,FALSE)</f>
        <v>003</v>
      </c>
      <c r="E60" s="76" t="str">
        <f>VLOOKUP(G60,Codes!$A$4:$E$542,5,FALSE)</f>
        <v>Omkadering SO</v>
      </c>
      <c r="F60" s="76">
        <f t="shared" si="15"/>
        <v>2023</v>
      </c>
      <c r="G60" s="76">
        <v>920</v>
      </c>
      <c r="H60" s="76" t="str">
        <f>VLOOKUP(G60,Codes!$A$4:$E$542,2,FALSE)</f>
        <v>Aanvangsbegeleiding DBSO</v>
      </c>
      <c r="I60" s="75" t="str">
        <f>VLOOKUP(L60,Codes!$A$4:$E$542,3,FALSE)</f>
        <v>004</v>
      </c>
      <c r="J60" s="76" t="str">
        <f>VLOOKUP(L60,Codes!$A$4:$E$542,5,FALSE)</f>
        <v>Omkadering BUSO</v>
      </c>
      <c r="K60" s="76">
        <f t="shared" si="16"/>
        <v>2023</v>
      </c>
      <c r="L60" s="76">
        <v>917</v>
      </c>
      <c r="M60" s="76" t="str">
        <f>VLOOKUP(L60,Codes!$A$4:$E$542,2,FALSE)</f>
        <v>Aanvangsbegeleiding BuSO</v>
      </c>
      <c r="N60" s="76" t="str">
        <f>VLOOKUP(G60,Codes!$A$4:$F$542,6,FALSE)</f>
        <v>uren-leraar</v>
      </c>
      <c r="O60" s="48">
        <f>VLOOKUP(G60,Codes!$A$4:$G$542,7,FALSE)</f>
        <v>1</v>
      </c>
      <c r="P60" s="87" t="s">
        <v>38</v>
      </c>
      <c r="R60" s="82">
        <f>IF(OR(ISERROR(H60),ISERROR(M60)),1,0)</f>
        <v>0</v>
      </c>
    </row>
    <row r="61" spans="1:18" ht="12" customHeight="1">
      <c r="A61" s="186"/>
      <c r="B61" s="50" t="str">
        <f t="shared" si="17"/>
        <v>Overdracht naar een BUSO-school</v>
      </c>
      <c r="C61" s="74" t="s">
        <v>24</v>
      </c>
      <c r="D61" s="75" t="str">
        <f>VLOOKUP(G61,Codes!$A$4:$E$542,3,FALSE)</f>
        <v>003</v>
      </c>
      <c r="E61" s="76" t="str">
        <f>VLOOKUP(G61,Codes!$A$4:$E$542,5,FALSE)</f>
        <v>Omkadering SO</v>
      </c>
      <c r="F61" s="76">
        <f t="shared" si="15"/>
        <v>2023</v>
      </c>
      <c r="G61" s="76">
        <v>946</v>
      </c>
      <c r="H61" s="76" t="str">
        <f>VLOOKUP(G61,Codes!$A$4:$E$542,2,FALSE)</f>
        <v>Ondersteuning kerntaak SO</v>
      </c>
      <c r="I61" s="75" t="str">
        <f>VLOOKUP(L61,Codes!$A$4:$E$542,3,FALSE)</f>
        <v>004</v>
      </c>
      <c r="J61" s="76" t="str">
        <f>VLOOKUP(L61,Codes!$A$4:$E$542,5,FALSE)</f>
        <v>Omkadering BUSO</v>
      </c>
      <c r="K61" s="76">
        <f t="shared" si="16"/>
        <v>2023</v>
      </c>
      <c r="L61" s="76">
        <v>948</v>
      </c>
      <c r="M61" s="76" t="str">
        <f>VLOOKUP(L61,Codes!$A$4:$E$542,2,FALSE)</f>
        <v>Ondersteuning kerntaak BUSO</v>
      </c>
      <c r="N61" s="76" t="str">
        <f>VLOOKUP(G61,Codes!$A$4:$F$542,6,FALSE)</f>
        <v>uren-leraar</v>
      </c>
      <c r="O61" s="48">
        <f>VLOOKUP(G61,Codes!$A$4:$G$542,7,FALSE)</f>
        <v>1</v>
      </c>
      <c r="P61" s="87" t="str">
        <f>B61</f>
        <v>Overdracht naar een BUSO-school</v>
      </c>
      <c r="R61" s="82">
        <f>IF(OR(ISERROR(H61),ISERROR(M61)),1,0)</f>
        <v>0</v>
      </c>
    </row>
    <row r="62" spans="1:18" ht="12" customHeight="1">
      <c r="A62" s="186"/>
      <c r="B62" s="50" t="str">
        <f t="shared" si="17"/>
        <v>Overdracht naar een BUSO-school</v>
      </c>
      <c r="C62" s="74" t="s">
        <v>24</v>
      </c>
      <c r="D62" s="75" t="str">
        <f>VLOOKUP(G62,Codes!$A$4:$E$542,3,FALSE)</f>
        <v>003</v>
      </c>
      <c r="E62" s="76" t="str">
        <f>VLOOKUP(G62,Codes!$A$4:$E$542,5,FALSE)</f>
        <v>Omkadering SO</v>
      </c>
      <c r="F62" s="76">
        <f t="shared" si="15"/>
        <v>2023</v>
      </c>
      <c r="G62" s="76">
        <v>947</v>
      </c>
      <c r="H62" s="76" t="str">
        <f>VLOOKUP(G62,Codes!$A$4:$E$542,2,FALSE)</f>
        <v>Ondersteuning kerntaak DBSO</v>
      </c>
      <c r="I62" s="75" t="str">
        <f>VLOOKUP(L62,Codes!$A$4:$E$542,3,FALSE)</f>
        <v>004</v>
      </c>
      <c r="J62" s="76" t="str">
        <f>VLOOKUP(L62,Codes!$A$4:$E$542,5,FALSE)</f>
        <v>Omkadering BUSO</v>
      </c>
      <c r="K62" s="76">
        <f t="shared" si="16"/>
        <v>2023</v>
      </c>
      <c r="L62" s="76">
        <v>948</v>
      </c>
      <c r="M62" s="76" t="str">
        <f>VLOOKUP(L62,Codes!$A$4:$E$542,2,FALSE)</f>
        <v>Ondersteuning kerntaak BUSO</v>
      </c>
      <c r="N62" s="76" t="str">
        <f>VLOOKUP(G62,Codes!$A$4:$F$542,6,FALSE)</f>
        <v>uren-leraar</v>
      </c>
      <c r="O62" s="48">
        <f>VLOOKUP(G62,Codes!$A$4:$G$542,7,FALSE)</f>
        <v>1</v>
      </c>
      <c r="P62" s="87" t="str">
        <f>B62</f>
        <v>Overdracht naar een BUSO-school</v>
      </c>
      <c r="R62" s="82"/>
    </row>
    <row r="63" spans="1:18" ht="12" customHeight="1">
      <c r="A63" s="186"/>
      <c r="B63" s="50" t="str">
        <f t="shared" si="17"/>
        <v>Overdracht naar een BUSO-school</v>
      </c>
      <c r="C63" s="74" t="s">
        <v>24</v>
      </c>
      <c r="D63" s="75" t="str">
        <f>VLOOKUP(G63,Codes!$A$4:$E$542,3,FALSE)</f>
        <v>003</v>
      </c>
      <c r="E63" s="76" t="str">
        <f>VLOOKUP(G63,Codes!$A$4:$E$542,5,FALSE)</f>
        <v>Omkadering SO</v>
      </c>
      <c r="F63" s="76">
        <f t="shared" si="15"/>
        <v>2023</v>
      </c>
      <c r="G63" s="76">
        <v>949</v>
      </c>
      <c r="H63" s="76" t="str">
        <f>VLOOKUP(G63,Codes!$A$4:$E$542,2,FALSE)</f>
        <v>Samen school maken (DB)SO</v>
      </c>
      <c r="I63" s="75" t="str">
        <f>VLOOKUP(L63,Codes!$A$4:$E$542,3,FALSE)</f>
        <v>004</v>
      </c>
      <c r="J63" s="76" t="str">
        <f>VLOOKUP(L63,Codes!$A$4:$E$542,5,FALSE)</f>
        <v>Omkadering BUSO</v>
      </c>
      <c r="K63" s="76">
        <f t="shared" si="16"/>
        <v>2023</v>
      </c>
      <c r="L63" s="76">
        <v>951</v>
      </c>
      <c r="M63" s="76" t="str">
        <f>VLOOKUP(L63,Codes!$A$4:$E$542,2,FALSE)</f>
        <v>Samen school maken BUSO</v>
      </c>
      <c r="N63" s="76" t="str">
        <f>VLOOKUP(G63,Codes!$A$4:$F$542,6,FALSE)</f>
        <v>uren-leraar</v>
      </c>
      <c r="O63" s="48">
        <f>VLOOKUP(G63,Codes!$A$4:$G$542,7,FALSE)</f>
        <v>1</v>
      </c>
      <c r="P63" s="87" t="str">
        <f>B63</f>
        <v>Overdracht naar een BUSO-school</v>
      </c>
      <c r="R63" s="82"/>
    </row>
    <row r="64" spans="1:18" ht="12" customHeight="1">
      <c r="A64" s="186"/>
      <c r="B64" s="57" t="s">
        <v>159</v>
      </c>
      <c r="C64" s="74" t="s">
        <v>24</v>
      </c>
      <c r="D64" s="75" t="str">
        <f>VLOOKUP(G64,Codes!$A$4:$E$542,3,FALSE)</f>
        <v>003</v>
      </c>
      <c r="E64" s="76" t="str">
        <f>VLOOKUP(G64,Codes!$A$4:$E$542,5,FALSE)</f>
        <v>Omkadering SO</v>
      </c>
      <c r="F64" s="76">
        <f t="shared" si="15"/>
        <v>2023</v>
      </c>
      <c r="G64" s="76">
        <v>177</v>
      </c>
      <c r="H64" s="76" t="str">
        <f>VLOOKUP(G64,Codes!$A$4:$E$542,2,FALSE)</f>
        <v>Gewone uren-leraar</v>
      </c>
      <c r="I64" s="75" t="str">
        <f>VLOOKUP(L64,Codes!$A$4:$E$542,3,FALSE)</f>
        <v>006</v>
      </c>
      <c r="J64" s="76" t="str">
        <f>VLOOKUP(L64,Codes!$A$4:$E$542,5,FALSE)</f>
        <v>Omkadering VWO</v>
      </c>
      <c r="K64" s="76">
        <f t="shared" si="16"/>
        <v>2023</v>
      </c>
      <c r="L64" s="76">
        <v>570</v>
      </c>
      <c r="M64" s="76" t="str">
        <f>VLOOKUP(L64,Codes!$A$4:$E$542,2,FALSE)</f>
        <v>Leraarsuren sec. leerplichtonderwijs</v>
      </c>
      <c r="N64" s="76" t="str">
        <f>VLOOKUP(G64,Codes!$A$4:$F$542,6,FALSE)</f>
        <v>uren-leraar</v>
      </c>
      <c r="O64" s="48">
        <f>VLOOKUP(G64,Codes!$A$4:$G$542,7,FALSE)</f>
        <v>0</v>
      </c>
      <c r="P64" s="87" t="s">
        <v>39</v>
      </c>
      <c r="R64" s="82">
        <f t="shared" si="2"/>
        <v>0</v>
      </c>
    </row>
    <row r="65" spans="1:18" ht="12" customHeight="1">
      <c r="A65" s="186"/>
      <c r="B65" s="50" t="s">
        <v>159</v>
      </c>
      <c r="C65" s="74" t="s">
        <v>24</v>
      </c>
      <c r="D65" s="75" t="str">
        <f>VLOOKUP(G65,Codes!$A$4:$E$542,3,FALSE)</f>
        <v>003</v>
      </c>
      <c r="E65" s="76" t="str">
        <f>VLOOKUP(G65,Codes!$A$4:$E$542,5,FALSE)</f>
        <v>Omkadering SO</v>
      </c>
      <c r="F65" s="76">
        <f t="shared" si="15"/>
        <v>2023</v>
      </c>
      <c r="G65" s="76">
        <v>501</v>
      </c>
      <c r="H65" s="76" t="str">
        <f>VLOOKUP(G65,Codes!$A$4:$E$542,2,FALSE)</f>
        <v>Uren-leraar DBSO</v>
      </c>
      <c r="I65" s="75" t="str">
        <f>VLOOKUP(L65,Codes!$A$4:$E$542,3,FALSE)</f>
        <v>006</v>
      </c>
      <c r="J65" s="76" t="str">
        <f>VLOOKUP(L65,Codes!$A$4:$E$542,5,FALSE)</f>
        <v>Omkadering VWO</v>
      </c>
      <c r="K65" s="76">
        <f t="shared" si="16"/>
        <v>2023</v>
      </c>
      <c r="L65" s="76">
        <v>570</v>
      </c>
      <c r="M65" s="76" t="str">
        <f>VLOOKUP(L65,Codes!$A$4:$E$542,2,FALSE)</f>
        <v>Leraarsuren sec. leerplichtonderwijs</v>
      </c>
      <c r="N65" s="76" t="str">
        <f>VLOOKUP(G65,Codes!$A$4:$F$542,6,FALSE)</f>
        <v>uren-leraar</v>
      </c>
      <c r="O65" s="48">
        <f>VLOOKUP(G65,Codes!$A$4:$G$542,7,FALSE)</f>
        <v>0</v>
      </c>
      <c r="P65" s="87" t="s">
        <v>39</v>
      </c>
      <c r="R65" s="82">
        <f t="shared" si="2"/>
        <v>0</v>
      </c>
    </row>
    <row r="66" spans="1:18" ht="12" customHeight="1">
      <c r="A66" s="186"/>
      <c r="B66" s="57" t="s">
        <v>160</v>
      </c>
      <c r="C66" s="74" t="s">
        <v>24</v>
      </c>
      <c r="D66" s="75" t="str">
        <f>VLOOKUP(G66,Codes!$A$4:$E$542,3,FALSE)</f>
        <v>003</v>
      </c>
      <c r="E66" s="76" t="str">
        <f>VLOOKUP(G66,Codes!$A$4:$E$542,5,FALSE)</f>
        <v>Omkadering SO</v>
      </c>
      <c r="F66" s="76">
        <f t="shared" si="15"/>
        <v>2023</v>
      </c>
      <c r="G66" s="76">
        <v>177</v>
      </c>
      <c r="H66" s="76" t="str">
        <f>VLOOKUP(G66,Codes!$A$4:$E$542,2,FALSE)</f>
        <v>Gewone uren-leraar</v>
      </c>
      <c r="I66" s="75" t="str">
        <f>VLOOKUP(L66,Codes!$A$4:$E$542,3,FALSE)</f>
        <v>009</v>
      </c>
      <c r="J66" s="76" t="str">
        <f>VLOOKUP(L66,Codes!$A$4:$E$542,5,FALSE)</f>
        <v>Omkadering HO</v>
      </c>
      <c r="K66" s="76">
        <f t="shared" si="16"/>
        <v>2023</v>
      </c>
      <c r="L66" s="76">
        <v>555</v>
      </c>
      <c r="M66" s="76" t="str">
        <f>VLOOKUP(L66,Codes!$A$4:$E$542,2,FALSE)</f>
        <v>Uren van SO</v>
      </c>
      <c r="N66" s="76" t="str">
        <f>VLOOKUP(G66,Codes!$A$4:$F$542,6,FALSE)</f>
        <v>uren-leraar</v>
      </c>
      <c r="O66" s="48">
        <f>VLOOKUP(G66,Codes!$A$4:$G$542,7,FALSE)</f>
        <v>0</v>
      </c>
      <c r="P66" s="87" t="s">
        <v>132</v>
      </c>
      <c r="R66" s="82">
        <f t="shared" si="2"/>
        <v>0</v>
      </c>
    </row>
    <row r="67" spans="1:18" ht="12" customHeight="1">
      <c r="A67" s="186"/>
      <c r="B67" s="57" t="s">
        <v>161</v>
      </c>
      <c r="C67" s="74" t="s">
        <v>24</v>
      </c>
      <c r="D67" s="75" t="str">
        <f>VLOOKUP(G67,Codes!$A$4:$E$542,3,FALSE)</f>
        <v>003</v>
      </c>
      <c r="E67" s="76" t="str">
        <f>VLOOKUP(G67,Codes!$A$4:$E$542,5,FALSE)</f>
        <v>Omkadering SO</v>
      </c>
      <c r="F67" s="76">
        <f t="shared" si="15"/>
        <v>2023</v>
      </c>
      <c r="G67" s="76">
        <v>501</v>
      </c>
      <c r="H67" s="76" t="str">
        <f>VLOOKUP(G67,Codes!$A$4:$E$542,2,FALSE)</f>
        <v>Uren-leraar DBSO</v>
      </c>
      <c r="I67" s="75" t="str">
        <f>VLOOKUP(L67,Codes!$A$4:$E$542,3,FALSE)</f>
        <v>010</v>
      </c>
      <c r="J67" s="76" t="str">
        <f>VLOOKUP(L67,Codes!$A$4:$E$542,5,FALSE)</f>
        <v>Omkadering CDV</v>
      </c>
      <c r="K67" s="76">
        <f t="shared" si="16"/>
        <v>2023</v>
      </c>
      <c r="L67" s="76">
        <v>556</v>
      </c>
      <c r="M67" s="76" t="str">
        <f>VLOOKUP(L67,Codes!$A$4:$E$542,2,FALSE)</f>
        <v>Uren algemene vorming</v>
      </c>
      <c r="N67" s="76" t="str">
        <f>VLOOKUP(G67,Codes!$A$4:$F$542,6,FALSE)</f>
        <v>uren-leraar</v>
      </c>
      <c r="O67" s="48">
        <f>VLOOKUP(G67,Codes!$A$4:$G$542,7,FALSE)</f>
        <v>0</v>
      </c>
      <c r="P67" s="87" t="s">
        <v>184</v>
      </c>
      <c r="R67" s="82">
        <f t="shared" si="2"/>
        <v>0</v>
      </c>
    </row>
    <row r="68" spans="1:18" ht="12" customHeight="1">
      <c r="A68" s="187"/>
      <c r="B68" s="41" t="str">
        <f>B67</f>
        <v>Overdracht naar een centrum deeltijdse vorming</v>
      </c>
      <c r="C68" s="88" t="s">
        <v>24</v>
      </c>
      <c r="D68" s="89" t="str">
        <f>VLOOKUP(G68,Codes!$A$4:$E$542,3,FALSE)</f>
        <v>003</v>
      </c>
      <c r="E68" s="90" t="str">
        <f>VLOOKUP(G68,Codes!$A$4:$E$542,5,FALSE)</f>
        <v>Omkadering SO</v>
      </c>
      <c r="F68" s="90">
        <f t="shared" si="15"/>
        <v>2023</v>
      </c>
      <c r="G68" s="90">
        <v>501</v>
      </c>
      <c r="H68" s="90" t="str">
        <f>VLOOKUP(G68,Codes!$A$4:$E$542,2,FALSE)</f>
        <v>Uren-leraar DBSO</v>
      </c>
      <c r="I68" s="89" t="str">
        <f>VLOOKUP(L68,Codes!$A$4:$E$542,3,FALSE)</f>
        <v>010</v>
      </c>
      <c r="J68" s="90" t="str">
        <f>VLOOKUP(L68,Codes!$A$4:$E$542,5,FALSE)</f>
        <v>Omkadering CDV</v>
      </c>
      <c r="K68" s="90">
        <f t="shared" si="16"/>
        <v>2023</v>
      </c>
      <c r="L68" s="90">
        <v>558</v>
      </c>
      <c r="M68" s="90" t="str">
        <f>VLOOKUP(L68,Codes!$A$4:$E$542,2,FALSE)</f>
        <v>Leerlinggebonden activiteiten</v>
      </c>
      <c r="N68" s="90" t="str">
        <f>VLOOKUP(G68,Codes!$A$4:$F$542,6,FALSE)</f>
        <v>uren-leraar</v>
      </c>
      <c r="O68" s="86">
        <f>VLOOKUP(G68,Codes!$A$4:$G$542,7,FALSE)</f>
        <v>0</v>
      </c>
      <c r="P68" s="91" t="s">
        <v>136</v>
      </c>
      <c r="R68" s="82">
        <f t="shared" si="2"/>
        <v>0</v>
      </c>
    </row>
    <row r="69" ht="12" customHeight="1">
      <c r="R69" s="82"/>
    </row>
    <row r="70" spans="2:18" ht="12" customHeight="1">
      <c r="B70" s="138" t="s">
        <v>680</v>
      </c>
      <c r="R70" s="82"/>
    </row>
    <row r="71" spans="1:18" s="36" customFormat="1" ht="12" customHeight="1">
      <c r="A71" s="67"/>
      <c r="B71" s="138" t="str">
        <f>B30</f>
        <v>Overdracht binnen de instelling naar een andere code</v>
      </c>
      <c r="C71" s="138" t="s">
        <v>24</v>
      </c>
      <c r="D71" s="138" t="s">
        <v>22</v>
      </c>
      <c r="E71" s="138" t="s">
        <v>41</v>
      </c>
      <c r="F71" s="138">
        <v>2023</v>
      </c>
      <c r="G71" s="138">
        <v>177</v>
      </c>
      <c r="H71" s="138" t="s">
        <v>0</v>
      </c>
      <c r="I71" s="138" t="s">
        <v>22</v>
      </c>
      <c r="J71" s="138" t="s">
        <v>41</v>
      </c>
      <c r="K71" s="138">
        <v>2023</v>
      </c>
      <c r="L71" s="138">
        <v>536</v>
      </c>
      <c r="M71" s="138" t="s">
        <v>678</v>
      </c>
      <c r="N71" s="138" t="s">
        <v>103</v>
      </c>
      <c r="O71" s="138">
        <v>0</v>
      </c>
      <c r="P71" s="138" t="s">
        <v>36</v>
      </c>
      <c r="R71" s="83">
        <f>IF(OR(ISERROR(H71),ISERROR(M71)),1,0)</f>
        <v>0</v>
      </c>
    </row>
    <row r="72" spans="1:18" s="36" customFormat="1" ht="12" customHeight="1">
      <c r="A72" s="67"/>
      <c r="B72" s="138" t="str">
        <f>B71</f>
        <v>Overdracht binnen de instelling naar een andere code</v>
      </c>
      <c r="C72" s="138" t="s">
        <v>24</v>
      </c>
      <c r="D72" s="138" t="s">
        <v>22</v>
      </c>
      <c r="E72" s="138" t="s">
        <v>41</v>
      </c>
      <c r="F72" s="138">
        <v>2023</v>
      </c>
      <c r="G72" s="138">
        <v>501</v>
      </c>
      <c r="H72" s="138" t="s">
        <v>6</v>
      </c>
      <c r="I72" s="138" t="s">
        <v>22</v>
      </c>
      <c r="J72" s="138" t="s">
        <v>41</v>
      </c>
      <c r="K72" s="138">
        <v>2023</v>
      </c>
      <c r="L72" s="138">
        <v>537</v>
      </c>
      <c r="M72" s="138" t="s">
        <v>679</v>
      </c>
      <c r="N72" s="138" t="s">
        <v>103</v>
      </c>
      <c r="O72" s="138">
        <v>0</v>
      </c>
      <c r="P72" s="138" t="s">
        <v>36</v>
      </c>
      <c r="R72" s="83">
        <f>IF(OR(ISERROR(H72),ISERROR(M72)),1,0)</f>
        <v>0</v>
      </c>
    </row>
    <row r="74" spans="2:8" ht="76.5" customHeight="1">
      <c r="B74" s="190" t="s">
        <v>681</v>
      </c>
      <c r="C74" s="190"/>
      <c r="D74" s="190"/>
      <c r="E74" s="190"/>
      <c r="F74" s="190"/>
      <c r="G74" s="190"/>
      <c r="H74" s="190"/>
    </row>
  </sheetData>
  <sheetProtection/>
  <mergeCells count="5">
    <mergeCell ref="A4:A25"/>
    <mergeCell ref="A26:A34"/>
    <mergeCell ref="A47:A68"/>
    <mergeCell ref="A35:A46"/>
    <mergeCell ref="B74:H74"/>
  </mergeCells>
  <printOptions/>
  <pageMargins left="0.26" right="0.24" top="0.29" bottom="0.49" header="0.22" footer="0.26"/>
  <pageSetup fitToHeight="1" fitToWidth="1" horizontalDpi="600" verticalDpi="600" orientation="landscape" pageOrder="overThenDown" paperSize="9" scale="54" r:id="rId1"/>
  <headerFooter alignWithMargins="0">
    <oddFooter>&amp;L&amp;"Arial,Vet Cursief"&amp;8Paul Cornelis - &amp;D&amp;C&amp;"Arial,Vet Cursief"&amp;8&amp;P - &amp;N&amp;R&amp;"Arial,Vet Cursief"&amp;8&amp;F - &amp;A</oddFooter>
  </headerFooter>
</worksheet>
</file>

<file path=xl/worksheets/sheet4.xml><?xml version="1.0" encoding="utf-8"?>
<worksheet xmlns="http://schemas.openxmlformats.org/spreadsheetml/2006/main" xmlns:r="http://schemas.openxmlformats.org/officeDocument/2006/relationships">
  <sheetPr codeName="Blad5">
    <tabColor indexed="52"/>
  </sheetPr>
  <dimension ref="A1:S147"/>
  <sheetViews>
    <sheetView zoomScale="90" zoomScaleNormal="90" zoomScalePageLayoutView="0" workbookViewId="0" topLeftCell="A1">
      <pane ySplit="3" topLeftCell="A124" activePane="bottomLeft" state="frozen"/>
      <selection pane="topLeft" activeCell="M33" sqref="M33"/>
      <selection pane="bottomLeft" activeCell="A132" sqref="A132:A137"/>
    </sheetView>
  </sheetViews>
  <sheetFormatPr defaultColWidth="9.33203125" defaultRowHeight="11.25"/>
  <cols>
    <col min="1" max="1" width="26.66015625" style="36" customWidth="1"/>
    <col min="2" max="2" width="44.5" style="36" bestFit="1" customWidth="1"/>
    <col min="3" max="3" width="6.83203125" style="36" customWidth="1"/>
    <col min="4" max="4" width="11.66015625" style="36" bestFit="1" customWidth="1"/>
    <col min="5" max="5" width="28.83203125" style="36" customWidth="1"/>
    <col min="6" max="6" width="6.83203125" style="36" customWidth="1"/>
    <col min="7" max="7" width="10.5" style="79" customWidth="1"/>
    <col min="8" max="8" width="43.5" style="36" bestFit="1" customWidth="1"/>
    <col min="9" max="9" width="11.5" style="36" bestFit="1" customWidth="1"/>
    <col min="10" max="10" width="11.66015625" style="36" bestFit="1" customWidth="1"/>
    <col min="11" max="11" width="26" style="36" bestFit="1" customWidth="1"/>
    <col min="12" max="12" width="6.83203125" style="36" customWidth="1"/>
    <col min="13" max="13" width="9.83203125" style="36" customWidth="1"/>
    <col min="14" max="14" width="43.5" style="36" bestFit="1" customWidth="1"/>
    <col min="15" max="15" width="11.5" style="36" bestFit="1" customWidth="1"/>
    <col min="16" max="16" width="5.83203125" style="36" customWidth="1"/>
    <col min="17" max="17" width="41.33203125" style="37" bestFit="1" customWidth="1"/>
    <col min="18" max="18" width="9.16015625" style="36" customWidth="1"/>
    <col min="19" max="16384" width="9.33203125" style="36" customWidth="1"/>
  </cols>
  <sheetData>
    <row r="1" spans="1:19" ht="9.75">
      <c r="A1" s="35" t="s">
        <v>43</v>
      </c>
      <c r="B1" s="35"/>
      <c r="G1" s="49"/>
      <c r="H1" s="128" t="s">
        <v>181</v>
      </c>
      <c r="K1" s="68" t="str">
        <f>"Schooljaar "&amp;Codes!B1</f>
        <v>Schooljaar 2023-2024</v>
      </c>
      <c r="L1" s="67"/>
      <c r="M1" s="69">
        <f>Codes!A1</f>
        <v>2023</v>
      </c>
      <c r="S1" s="83">
        <f>SUM(S4:S130)</f>
        <v>0</v>
      </c>
    </row>
    <row r="2" ht="10.5" thickBot="1">
      <c r="G2" s="49"/>
    </row>
    <row r="3" spans="2:17" s="42" customFormat="1" ht="30.75" thickBot="1">
      <c r="B3" s="37"/>
      <c r="C3" s="38" t="s">
        <v>9</v>
      </c>
      <c r="D3" s="38" t="s">
        <v>10</v>
      </c>
      <c r="E3" s="38" t="s">
        <v>11</v>
      </c>
      <c r="F3" s="38" t="s">
        <v>12</v>
      </c>
      <c r="G3" s="81" t="s">
        <v>13</v>
      </c>
      <c r="H3" s="38" t="s">
        <v>14</v>
      </c>
      <c r="I3" s="38" t="s">
        <v>20</v>
      </c>
      <c r="J3" s="38" t="s">
        <v>15</v>
      </c>
      <c r="K3" s="38" t="s">
        <v>16</v>
      </c>
      <c r="L3" s="38" t="s">
        <v>17</v>
      </c>
      <c r="M3" s="38" t="s">
        <v>18</v>
      </c>
      <c r="N3" s="38" t="s">
        <v>19</v>
      </c>
      <c r="O3" s="38" t="s">
        <v>20</v>
      </c>
      <c r="P3" s="38" t="s">
        <v>21</v>
      </c>
      <c r="Q3" s="38" t="s">
        <v>34</v>
      </c>
    </row>
    <row r="4" spans="1:19" s="49" customFormat="1" ht="11.25" customHeight="1">
      <c r="A4" s="185" t="s">
        <v>162</v>
      </c>
      <c r="B4" s="39" t="s">
        <v>147</v>
      </c>
      <c r="C4" s="43" t="s">
        <v>23</v>
      </c>
      <c r="D4" s="44" t="str">
        <f>VLOOKUP(G4,Codes!$A$4:$E$542,3,FALSE)</f>
        <v>004</v>
      </c>
      <c r="E4" s="45" t="str">
        <f>VLOOKUP(G4,Codes!$A$4:$E$542,5,FALSE)</f>
        <v>Omkadering BUSO</v>
      </c>
      <c r="F4" s="45">
        <f aca="true" t="shared" si="0" ref="F4:F86">$M$1</f>
        <v>2023</v>
      </c>
      <c r="G4" s="129">
        <v>615</v>
      </c>
      <c r="H4" s="45" t="str">
        <f>VLOOKUP(G4,Codes!$A$4:$E$542,2,FALSE)</f>
        <v>ond.opdracht directie lesuren BGV/PV</v>
      </c>
      <c r="I4" s="46" t="str">
        <f>VLOOKUP(G4,Codes!$A$4:$F$542,6,FALSE)</f>
        <v>lesuren</v>
      </c>
      <c r="J4" s="46"/>
      <c r="K4" s="47"/>
      <c r="L4" s="47"/>
      <c r="M4" s="47"/>
      <c r="N4" s="47"/>
      <c r="O4" s="48"/>
      <c r="P4" s="48">
        <f>VLOOKUP(G4,Codes!$A$4:$G$542,7,FALSE)</f>
        <v>0</v>
      </c>
      <c r="Q4" s="155" t="s">
        <v>163</v>
      </c>
      <c r="S4" s="82">
        <f aca="true" t="shared" si="1" ref="S4:S35">IF(OR(ISERROR(H4),ISERROR(N4)),1,0)</f>
        <v>0</v>
      </c>
    </row>
    <row r="5" spans="1:19" s="49" customFormat="1" ht="11.25" customHeight="1">
      <c r="A5" s="186"/>
      <c r="B5" s="50" t="str">
        <f>B4</f>
        <v>Aanwending</v>
      </c>
      <c r="C5" s="51" t="s">
        <v>23</v>
      </c>
      <c r="D5" s="52" t="str">
        <f>VLOOKUP(G5,Codes!$A$4:$E$542,3,FALSE)</f>
        <v>004</v>
      </c>
      <c r="E5" s="53" t="str">
        <f>VLOOKUP(G5,Codes!$A$4:$E$542,5,FALSE)</f>
        <v>Omkadering BUSO</v>
      </c>
      <c r="F5" s="53">
        <f t="shared" si="0"/>
        <v>2023</v>
      </c>
      <c r="G5" s="130">
        <v>616</v>
      </c>
      <c r="H5" s="53" t="str">
        <f>VLOOKUP(G5,Codes!$A$4:$E$542,2,FALSE)</f>
        <v>ond.opdracht directie overige lesuren</v>
      </c>
      <c r="I5" s="46" t="str">
        <f>VLOOKUP(G5,Codes!$A$4:$F$542,6,FALSE)</f>
        <v>lesuren</v>
      </c>
      <c r="J5" s="46"/>
      <c r="K5" s="47"/>
      <c r="L5" s="47"/>
      <c r="M5" s="47"/>
      <c r="N5" s="47"/>
      <c r="O5" s="48"/>
      <c r="P5" s="48">
        <f>VLOOKUP(G5,Codes!$A$4:$G$542,7,FALSE)</f>
        <v>0</v>
      </c>
      <c r="Q5" s="155" t="s">
        <v>163</v>
      </c>
      <c r="S5" s="82">
        <f t="shared" si="1"/>
        <v>0</v>
      </c>
    </row>
    <row r="6" spans="1:19" s="49" customFormat="1" ht="11.25" customHeight="1">
      <c r="A6" s="186"/>
      <c r="B6" s="50" t="str">
        <f>B5</f>
        <v>Aanwending</v>
      </c>
      <c r="C6" s="51" t="s">
        <v>23</v>
      </c>
      <c r="D6" s="52" t="str">
        <f>VLOOKUP(G6,Codes!$A$4:$E$542,3,FALSE)</f>
        <v>004</v>
      </c>
      <c r="E6" s="53" t="str">
        <f>VLOOKUP(G6,Codes!$A$4:$E$542,5,FALSE)</f>
        <v>Omkadering BUSO</v>
      </c>
      <c r="F6" s="53">
        <f t="shared" si="0"/>
        <v>2023</v>
      </c>
      <c r="G6" s="130">
        <v>617</v>
      </c>
      <c r="H6" s="53" t="str">
        <f>VLOOKUP(G6,Codes!$A$4:$E$542,2,FALSE)</f>
        <v>ond.opdr.directie BPT les.pak. BGV/PV</v>
      </c>
      <c r="I6" s="46" t="str">
        <f>VLOOKUP(G6,Codes!$A$4:$F$542,6,FALSE)</f>
        <v>lesuren</v>
      </c>
      <c r="J6" s="46"/>
      <c r="K6" s="47"/>
      <c r="L6" s="47"/>
      <c r="M6" s="47"/>
      <c r="N6" s="47"/>
      <c r="O6" s="48"/>
      <c r="P6" s="48">
        <f>VLOOKUP(G6,Codes!$A$4:$G$542,7,FALSE)</f>
        <v>0</v>
      </c>
      <c r="Q6" s="155" t="s">
        <v>163</v>
      </c>
      <c r="S6" s="82">
        <f t="shared" si="1"/>
        <v>0</v>
      </c>
    </row>
    <row r="7" spans="1:19" s="49" customFormat="1" ht="11.25" customHeight="1">
      <c r="A7" s="186"/>
      <c r="B7" s="50" t="str">
        <f aca="true" t="shared" si="2" ref="B7:B49">B6</f>
        <v>Aanwending</v>
      </c>
      <c r="C7" s="51" t="s">
        <v>23</v>
      </c>
      <c r="D7" s="52" t="str">
        <f>VLOOKUP(G7,Codes!$A$4:$E$542,3,FALSE)</f>
        <v>004</v>
      </c>
      <c r="E7" s="53" t="str">
        <f>VLOOKUP(G7,Codes!$A$4:$E$542,5,FALSE)</f>
        <v>Omkadering BUSO</v>
      </c>
      <c r="F7" s="53">
        <f t="shared" si="0"/>
        <v>2023</v>
      </c>
      <c r="G7" s="130">
        <v>618</v>
      </c>
      <c r="H7" s="53" t="str">
        <f>VLOOKUP(G7,Codes!$A$4:$E$542,2,FALSE)</f>
        <v>ond.opdr.directie overige BPT les.pak.</v>
      </c>
      <c r="I7" s="46" t="str">
        <f>VLOOKUP(G7,Codes!$A$4:$F$542,6,FALSE)</f>
        <v>lesuren</v>
      </c>
      <c r="J7" s="46"/>
      <c r="K7" s="47"/>
      <c r="L7" s="47"/>
      <c r="M7" s="47"/>
      <c r="N7" s="47"/>
      <c r="O7" s="48"/>
      <c r="P7" s="48">
        <f>VLOOKUP(G7,Codes!$A$4:$G$542,7,FALSE)</f>
        <v>0</v>
      </c>
      <c r="Q7" s="155" t="s">
        <v>163</v>
      </c>
      <c r="S7" s="82">
        <f t="shared" si="1"/>
        <v>0</v>
      </c>
    </row>
    <row r="8" spans="1:19" s="49" customFormat="1" ht="11.25" customHeight="1">
      <c r="A8" s="186"/>
      <c r="B8" s="50" t="str">
        <f t="shared" si="2"/>
        <v>Aanwending</v>
      </c>
      <c r="C8" s="51" t="s">
        <v>23</v>
      </c>
      <c r="D8" s="52" t="str">
        <f>VLOOKUP(G8,Codes!$A$4:$E$542,3,FALSE)</f>
        <v>004</v>
      </c>
      <c r="E8" s="53" t="str">
        <f>VLOOKUP(G8,Codes!$A$4:$E$542,5,FALSE)</f>
        <v>Omkadering BUSO</v>
      </c>
      <c r="F8" s="53">
        <f t="shared" si="0"/>
        <v>2023</v>
      </c>
      <c r="G8" s="130">
        <v>619</v>
      </c>
      <c r="H8" s="53" t="str">
        <f>VLOOKUP(G8,Codes!$A$4:$E$542,2,FALSE)</f>
        <v>ond.opdr.directie BPT klassedir.BGV/PV</v>
      </c>
      <c r="I8" s="46" t="str">
        <f>VLOOKUP(G8,Codes!$A$4:$F$542,6,FALSE)</f>
        <v>lesuren</v>
      </c>
      <c r="J8" s="46"/>
      <c r="K8" s="47"/>
      <c r="L8" s="47"/>
      <c r="M8" s="47"/>
      <c r="N8" s="47"/>
      <c r="O8" s="48"/>
      <c r="P8" s="48">
        <f>VLOOKUP(G8,Codes!$A$4:$G$542,7,FALSE)</f>
        <v>0</v>
      </c>
      <c r="Q8" s="155" t="s">
        <v>163</v>
      </c>
      <c r="S8" s="82">
        <f t="shared" si="1"/>
        <v>0</v>
      </c>
    </row>
    <row r="9" spans="1:19" s="49" customFormat="1" ht="11.25" customHeight="1">
      <c r="A9" s="186"/>
      <c r="B9" s="50" t="str">
        <f t="shared" si="2"/>
        <v>Aanwending</v>
      </c>
      <c r="C9" s="51" t="s">
        <v>23</v>
      </c>
      <c r="D9" s="52" t="str">
        <f>VLOOKUP(G9,Codes!$A$4:$E$542,3,FALSE)</f>
        <v>004</v>
      </c>
      <c r="E9" s="53" t="str">
        <f>VLOOKUP(G9,Codes!$A$4:$E$542,5,FALSE)</f>
        <v>Omkadering BUSO</v>
      </c>
      <c r="F9" s="53">
        <f t="shared" si="0"/>
        <v>2023</v>
      </c>
      <c r="G9" s="130">
        <v>620</v>
      </c>
      <c r="H9" s="53" t="str">
        <f>VLOOKUP(G9,Codes!$A$4:$E$542,2,FALSE)</f>
        <v>ond.opdr.directie overige BPT klassendir</v>
      </c>
      <c r="I9" s="46" t="str">
        <f>VLOOKUP(G9,Codes!$A$4:$F$542,6,FALSE)</f>
        <v>lesuren</v>
      </c>
      <c r="J9" s="46"/>
      <c r="K9" s="47"/>
      <c r="L9" s="47"/>
      <c r="M9" s="47"/>
      <c r="N9" s="47"/>
      <c r="O9" s="48"/>
      <c r="P9" s="48">
        <f>VLOOKUP(G9,Codes!$A$4:$G$542,7,FALSE)</f>
        <v>0</v>
      </c>
      <c r="Q9" s="155" t="s">
        <v>40</v>
      </c>
      <c r="S9" s="82">
        <f t="shared" si="1"/>
        <v>0</v>
      </c>
    </row>
    <row r="10" spans="1:19" s="49" customFormat="1" ht="11.25" customHeight="1">
      <c r="A10" s="186"/>
      <c r="B10" s="50" t="str">
        <f t="shared" si="2"/>
        <v>Aanwending</v>
      </c>
      <c r="C10" s="51" t="s">
        <v>23</v>
      </c>
      <c r="D10" s="52" t="str">
        <f>VLOOKUP(G10,Codes!$A$4:$E$542,3,FALSE)</f>
        <v>004</v>
      </c>
      <c r="E10" s="53" t="str">
        <f>VLOOKUP(G10,Codes!$A$4:$E$542,5,FALSE)</f>
        <v>Omkadering BUSO</v>
      </c>
      <c r="F10" s="53">
        <f t="shared" si="0"/>
        <v>2023</v>
      </c>
      <c r="G10" s="130">
        <v>230</v>
      </c>
      <c r="H10" s="53" t="str">
        <f>VLOOKUP(G10,Codes!$A$4:$E$542,2,FALSE)</f>
        <v>ond.opdr.dir.lesuren minderheidscursus</v>
      </c>
      <c r="I10" s="46" t="str">
        <f>VLOOKUP(G10,Codes!$A$4:$F$542,6,FALSE)</f>
        <v>lesuren</v>
      </c>
      <c r="J10" s="46"/>
      <c r="K10" s="47"/>
      <c r="L10" s="47"/>
      <c r="M10" s="47"/>
      <c r="N10" s="47"/>
      <c r="O10" s="48"/>
      <c r="P10" s="48">
        <f>VLOOKUP(G10,Codes!$A$4:$G$542,7,FALSE)</f>
        <v>0</v>
      </c>
      <c r="Q10" s="155" t="s">
        <v>40</v>
      </c>
      <c r="S10" s="82">
        <f t="shared" si="1"/>
        <v>0</v>
      </c>
    </row>
    <row r="11" spans="1:19" s="49" customFormat="1" ht="11.25" customHeight="1">
      <c r="A11" s="186"/>
      <c r="B11" s="50" t="str">
        <f t="shared" si="2"/>
        <v>Aanwending</v>
      </c>
      <c r="C11" s="51" t="s">
        <v>23</v>
      </c>
      <c r="D11" s="52" t="str">
        <f>VLOOKUP(G11,Codes!$A$4:$E$542,3,FALSE)</f>
        <v>004</v>
      </c>
      <c r="E11" s="53" t="str">
        <f>VLOOKUP(G11,Codes!$A$4:$E$542,5,FALSE)</f>
        <v>Omkadering BUSO</v>
      </c>
      <c r="F11" s="53">
        <f t="shared" si="0"/>
        <v>2023</v>
      </c>
      <c r="G11" s="130">
        <v>685</v>
      </c>
      <c r="H11" s="53" t="str">
        <f>VLOOKUP(G11,Codes!$A$4:$E$542,2,FALSE)</f>
        <v>lesuren BGV/PV teeltleider</v>
      </c>
      <c r="I11" s="46" t="str">
        <f>VLOOKUP(G11,Codes!$A$4:$F$542,6,FALSE)</f>
        <v>lesuren</v>
      </c>
      <c r="J11" s="46"/>
      <c r="K11" s="47"/>
      <c r="L11" s="47"/>
      <c r="M11" s="47"/>
      <c r="N11" s="47"/>
      <c r="O11" s="48"/>
      <c r="P11" s="48">
        <f>VLOOKUP(G11,Codes!$A$4:$G$542,7,FALSE)</f>
        <v>0</v>
      </c>
      <c r="Q11" s="155" t="s">
        <v>40</v>
      </c>
      <c r="S11" s="82">
        <f t="shared" si="1"/>
        <v>0</v>
      </c>
    </row>
    <row r="12" spans="1:19" s="49" customFormat="1" ht="11.25" customHeight="1">
      <c r="A12" s="186"/>
      <c r="B12" s="50" t="str">
        <f t="shared" si="2"/>
        <v>Aanwending</v>
      </c>
      <c r="C12" s="51" t="s">
        <v>23</v>
      </c>
      <c r="D12" s="52" t="str">
        <f>VLOOKUP(G12,Codes!$A$4:$E$542,3,FALSE)</f>
        <v>004</v>
      </c>
      <c r="E12" s="53" t="str">
        <f>VLOOKUP(G12,Codes!$A$4:$E$542,5,FALSE)</f>
        <v>Omkadering BUSO</v>
      </c>
      <c r="F12" s="53">
        <f t="shared" si="0"/>
        <v>2023</v>
      </c>
      <c r="G12" s="130">
        <v>625</v>
      </c>
      <c r="H12" s="53" t="str">
        <f>VLOOKUP(G12,Codes!$A$4:$E$542,2,FALSE)</f>
        <v>BPT-uren uit het lesurenpakket BGV/PV</v>
      </c>
      <c r="I12" s="46" t="str">
        <f>VLOOKUP(G12,Codes!$A$4:$F$542,6,FALSE)</f>
        <v>lesuren</v>
      </c>
      <c r="J12" s="46"/>
      <c r="K12" s="47"/>
      <c r="L12" s="47"/>
      <c r="M12" s="47"/>
      <c r="N12" s="47"/>
      <c r="O12" s="48"/>
      <c r="P12" s="48">
        <f>VLOOKUP(G12,Codes!$A$4:$G$542,7,FALSE)</f>
        <v>0</v>
      </c>
      <c r="Q12" s="155" t="s">
        <v>40</v>
      </c>
      <c r="S12" s="82">
        <f t="shared" si="1"/>
        <v>0</v>
      </c>
    </row>
    <row r="13" spans="1:19" s="49" customFormat="1" ht="11.25" customHeight="1">
      <c r="A13" s="186"/>
      <c r="B13" s="50" t="str">
        <f t="shared" si="2"/>
        <v>Aanwending</v>
      </c>
      <c r="C13" s="51" t="s">
        <v>23</v>
      </c>
      <c r="D13" s="52" t="str">
        <f>VLOOKUP(G13,Codes!$A$4:$E$542,3,FALSE)</f>
        <v>004</v>
      </c>
      <c r="E13" s="53" t="str">
        <f>VLOOKUP(G13,Codes!$A$4:$E$542,5,FALSE)</f>
        <v>Omkadering BUSO</v>
      </c>
      <c r="F13" s="53">
        <f t="shared" si="0"/>
        <v>2023</v>
      </c>
      <c r="G13" s="130">
        <v>626</v>
      </c>
      <c r="H13" s="53" t="str">
        <f>VLOOKUP(G13,Codes!$A$4:$E$542,2,FALSE)</f>
        <v>overige BPT-uren uit het lesurenpakket</v>
      </c>
      <c r="I13" s="46" t="str">
        <f>VLOOKUP(G13,Codes!$A$4:$F$542,6,FALSE)</f>
        <v>lesuren</v>
      </c>
      <c r="J13" s="46"/>
      <c r="K13" s="47"/>
      <c r="L13" s="47"/>
      <c r="M13" s="47"/>
      <c r="N13" s="47"/>
      <c r="O13" s="48"/>
      <c r="P13" s="48">
        <f>VLOOKUP(G13,Codes!$A$4:$G$542,7,FALSE)</f>
        <v>0</v>
      </c>
      <c r="Q13" s="155" t="s">
        <v>40</v>
      </c>
      <c r="S13" s="82">
        <f t="shared" si="1"/>
        <v>0</v>
      </c>
    </row>
    <row r="14" spans="1:19" s="49" customFormat="1" ht="11.25" customHeight="1">
      <c r="A14" s="186"/>
      <c r="B14" s="50" t="str">
        <f t="shared" si="2"/>
        <v>Aanwending</v>
      </c>
      <c r="C14" s="51" t="s">
        <v>23</v>
      </c>
      <c r="D14" s="52" t="str">
        <f>VLOOKUP(G14,Codes!$A$4:$E$542,3,FALSE)</f>
        <v>004</v>
      </c>
      <c r="E14" s="53" t="str">
        <f>VLOOKUP(G14,Codes!$A$4:$E$542,5,FALSE)</f>
        <v>Omkadering BUSO</v>
      </c>
      <c r="F14" s="53">
        <f t="shared" si="0"/>
        <v>2023</v>
      </c>
      <c r="G14" s="130">
        <v>627</v>
      </c>
      <c r="H14" s="53" t="str">
        <f>VLOOKUP(G14,Codes!$A$4:$E$542,2,FALSE)</f>
        <v>BPT/AO-uren uit lesurenpakket BGV</v>
      </c>
      <c r="I14" s="46" t="str">
        <f>VLOOKUP(G14,Codes!$A$4:$F$542,6,FALSE)</f>
        <v>lesuren</v>
      </c>
      <c r="J14" s="46"/>
      <c r="K14" s="47"/>
      <c r="L14" s="47"/>
      <c r="M14" s="47"/>
      <c r="N14" s="47"/>
      <c r="O14" s="48"/>
      <c r="P14" s="48">
        <f>VLOOKUP(G14,Codes!$A$4:$G$542,7,FALSE)</f>
        <v>0</v>
      </c>
      <c r="Q14" s="155" t="s">
        <v>163</v>
      </c>
      <c r="S14" s="82">
        <f t="shared" si="1"/>
        <v>0</v>
      </c>
    </row>
    <row r="15" spans="1:19" s="49" customFormat="1" ht="11.25" customHeight="1">
      <c r="A15" s="186"/>
      <c r="B15" s="50" t="str">
        <f t="shared" si="2"/>
        <v>Aanwending</v>
      </c>
      <c r="C15" s="51" t="s">
        <v>23</v>
      </c>
      <c r="D15" s="52" t="str">
        <f>VLOOKUP(G15,Codes!$A$4:$E$542,3,FALSE)</f>
        <v>004</v>
      </c>
      <c r="E15" s="53" t="str">
        <f>VLOOKUP(G15,Codes!$A$4:$E$542,5,FALSE)</f>
        <v>Omkadering BUSO</v>
      </c>
      <c r="F15" s="53">
        <f t="shared" si="0"/>
        <v>2023</v>
      </c>
      <c r="G15" s="130">
        <v>628</v>
      </c>
      <c r="H15" s="53" t="str">
        <f>VLOOKUP(G15,Codes!$A$4:$E$542,2,FALSE)</f>
        <v>overige BPT/AO-uren uit lesurenpakket</v>
      </c>
      <c r="I15" s="46" t="str">
        <f>VLOOKUP(G15,Codes!$A$4:$F$542,6,FALSE)</f>
        <v>lesuren</v>
      </c>
      <c r="J15" s="46"/>
      <c r="K15" s="47"/>
      <c r="L15" s="47"/>
      <c r="M15" s="47"/>
      <c r="N15" s="47"/>
      <c r="O15" s="48"/>
      <c r="P15" s="48">
        <f>VLOOKUP(G15,Codes!$A$4:$G$542,7,FALSE)</f>
        <v>0</v>
      </c>
      <c r="Q15" s="155" t="s">
        <v>163</v>
      </c>
      <c r="S15" s="82">
        <f t="shared" si="1"/>
        <v>0</v>
      </c>
    </row>
    <row r="16" spans="1:19" s="49" customFormat="1" ht="11.25" customHeight="1">
      <c r="A16" s="186"/>
      <c r="B16" s="50" t="str">
        <f t="shared" si="2"/>
        <v>Aanwending</v>
      </c>
      <c r="C16" s="51" t="s">
        <v>23</v>
      </c>
      <c r="D16" s="52" t="str">
        <f>VLOOKUP(G16,Codes!$A$4:$E$542,3,FALSE)</f>
        <v>004</v>
      </c>
      <c r="E16" s="53" t="str">
        <f>VLOOKUP(G16,Codes!$A$4:$E$542,5,FALSE)</f>
        <v>Omkadering BUSO</v>
      </c>
      <c r="F16" s="53">
        <f t="shared" si="0"/>
        <v>2023</v>
      </c>
      <c r="G16" s="130">
        <v>247</v>
      </c>
      <c r="H16" s="53" t="str">
        <f>VLOOKUP(G16,Codes!$A$4:$E$542,2,FALSE)</f>
        <v>lesuren ASV/ASV-LO</v>
      </c>
      <c r="I16" s="46" t="str">
        <f>VLOOKUP(G16,Codes!$A$4:$F$542,6,FALSE)</f>
        <v>lesuren</v>
      </c>
      <c r="J16" s="46"/>
      <c r="K16" s="47"/>
      <c r="L16" s="47"/>
      <c r="M16" s="47"/>
      <c r="N16" s="47"/>
      <c r="O16" s="48"/>
      <c r="P16" s="48">
        <f>VLOOKUP(G16,Codes!$A$4:$G$542,7,FALSE)</f>
        <v>0</v>
      </c>
      <c r="Q16" s="155" t="s">
        <v>163</v>
      </c>
      <c r="S16" s="82">
        <f t="shared" si="1"/>
        <v>0</v>
      </c>
    </row>
    <row r="17" spans="1:19" s="49" customFormat="1" ht="11.25" customHeight="1">
      <c r="A17" s="186"/>
      <c r="B17" s="50" t="str">
        <f t="shared" si="2"/>
        <v>Aanwending</v>
      </c>
      <c r="C17" s="51" t="s">
        <v>23</v>
      </c>
      <c r="D17" s="52" t="str">
        <f>VLOOKUP(G17,Codes!$A$4:$E$542,3,FALSE)</f>
        <v>004</v>
      </c>
      <c r="E17" s="53" t="str">
        <f>VLOOKUP(G17,Codes!$A$4:$E$542,5,FALSE)</f>
        <v>Omkadering BUSO</v>
      </c>
      <c r="F17" s="53">
        <f t="shared" si="0"/>
        <v>2023</v>
      </c>
      <c r="G17" s="130">
        <v>250</v>
      </c>
      <c r="H17" s="53" t="str">
        <f>VLOOKUP(G17,Codes!$A$4:$E$542,2,FALSE)</f>
        <v>lesuren B.G.V.</v>
      </c>
      <c r="I17" s="46" t="str">
        <f>VLOOKUP(G17,Codes!$A$4:$F$542,6,FALSE)</f>
        <v>lesuren</v>
      </c>
      <c r="J17" s="46"/>
      <c r="K17" s="47"/>
      <c r="L17" s="47"/>
      <c r="M17" s="47"/>
      <c r="N17" s="47"/>
      <c r="O17" s="48"/>
      <c r="P17" s="48">
        <f>VLOOKUP(G17,Codes!$A$4:$G$542,7,FALSE)</f>
        <v>0</v>
      </c>
      <c r="Q17" s="155" t="s">
        <v>163</v>
      </c>
      <c r="S17" s="82">
        <f t="shared" si="1"/>
        <v>0</v>
      </c>
    </row>
    <row r="18" spans="1:19" s="49" customFormat="1" ht="11.25" customHeight="1">
      <c r="A18" s="186"/>
      <c r="B18" s="50" t="str">
        <f t="shared" si="2"/>
        <v>Aanwending</v>
      </c>
      <c r="C18" s="51" t="s">
        <v>23</v>
      </c>
      <c r="D18" s="52" t="str">
        <f>VLOOKUP(G18,Codes!$A$4:$E$542,3,FALSE)</f>
        <v>004</v>
      </c>
      <c r="E18" s="53" t="str">
        <f>VLOOKUP(G18,Codes!$A$4:$E$542,5,FALSE)</f>
        <v>Omkadering BUSO</v>
      </c>
      <c r="F18" s="53">
        <f t="shared" si="0"/>
        <v>2023</v>
      </c>
      <c r="G18" s="130">
        <v>623</v>
      </c>
      <c r="H18" s="53" t="str">
        <f>VLOOKUP(G18,Codes!$A$4:$E$542,2,FALSE)</f>
        <v>lesuren O.V.4 PV</v>
      </c>
      <c r="I18" s="46" t="str">
        <f>VLOOKUP(G18,Codes!$A$4:$F$542,6,FALSE)</f>
        <v>lesuren</v>
      </c>
      <c r="J18" s="46"/>
      <c r="K18" s="47"/>
      <c r="L18" s="47"/>
      <c r="M18" s="47"/>
      <c r="N18" s="47"/>
      <c r="O18" s="48"/>
      <c r="P18" s="48">
        <f>VLOOKUP(G18,Codes!$A$4:$G$542,7,FALSE)</f>
        <v>0</v>
      </c>
      <c r="Q18" s="155" t="s">
        <v>163</v>
      </c>
      <c r="S18" s="82">
        <f t="shared" si="1"/>
        <v>0</v>
      </c>
    </row>
    <row r="19" spans="1:19" s="49" customFormat="1" ht="11.25" customHeight="1">
      <c r="A19" s="186"/>
      <c r="B19" s="50" t="str">
        <f t="shared" si="2"/>
        <v>Aanwending</v>
      </c>
      <c r="C19" s="51" t="s">
        <v>23</v>
      </c>
      <c r="D19" s="52" t="str">
        <f>VLOOKUP(G19,Codes!$A$4:$E$542,3,FALSE)</f>
        <v>004</v>
      </c>
      <c r="E19" s="53" t="str">
        <f>VLOOKUP(G19,Codes!$A$4:$E$542,5,FALSE)</f>
        <v>Omkadering BUSO</v>
      </c>
      <c r="F19" s="53">
        <f t="shared" si="0"/>
        <v>2023</v>
      </c>
      <c r="G19" s="130">
        <v>624</v>
      </c>
      <c r="H19" s="53" t="str">
        <f>VLOOKUP(G19,Codes!$A$4:$E$542,2,FALSE)</f>
        <v>overige lesuren O.V.4</v>
      </c>
      <c r="I19" s="46" t="str">
        <f>VLOOKUP(G19,Codes!$A$4:$F$542,6,FALSE)</f>
        <v>lesuren</v>
      </c>
      <c r="J19" s="46"/>
      <c r="K19" s="47"/>
      <c r="L19" s="47"/>
      <c r="M19" s="47"/>
      <c r="N19" s="47"/>
      <c r="O19" s="48"/>
      <c r="P19" s="48">
        <f>VLOOKUP(G19,Codes!$A$4:$G$542,7,FALSE)</f>
        <v>0</v>
      </c>
      <c r="Q19" s="155" t="s">
        <v>163</v>
      </c>
      <c r="S19" s="82">
        <f t="shared" si="1"/>
        <v>0</v>
      </c>
    </row>
    <row r="20" spans="1:19" s="49" customFormat="1" ht="11.25" customHeight="1">
      <c r="A20" s="186"/>
      <c r="B20" s="50" t="str">
        <f t="shared" si="2"/>
        <v>Aanwending</v>
      </c>
      <c r="C20" s="51" t="s">
        <v>23</v>
      </c>
      <c r="D20" s="52" t="str">
        <f>VLOOKUP(G20,Codes!$A$4:$E$542,3,FALSE)</f>
        <v>004</v>
      </c>
      <c r="E20" s="53" t="str">
        <f>VLOOKUP(G20,Codes!$A$4:$E$542,5,FALSE)</f>
        <v>Omkadering BUSO</v>
      </c>
      <c r="F20" s="53">
        <f t="shared" si="0"/>
        <v>2023</v>
      </c>
      <c r="G20" s="130">
        <v>257</v>
      </c>
      <c r="H20" s="53" t="str">
        <f>VLOOKUP(G20,Codes!$A$4:$E$542,2,FALSE)</f>
        <v>uren klassendirectie uit lesurenpakket</v>
      </c>
      <c r="I20" s="46" t="str">
        <f>VLOOKUP(G20,Codes!$A$4:$F$542,6,FALSE)</f>
        <v>lesuren</v>
      </c>
      <c r="J20" s="46"/>
      <c r="K20" s="47"/>
      <c r="L20" s="47"/>
      <c r="M20" s="47"/>
      <c r="N20" s="47"/>
      <c r="O20" s="48"/>
      <c r="P20" s="48">
        <f>VLOOKUP(G20,Codes!$A$4:$G$542,7,FALSE)</f>
        <v>0</v>
      </c>
      <c r="Q20" s="155" t="s">
        <v>163</v>
      </c>
      <c r="S20" s="82">
        <f t="shared" si="1"/>
        <v>0</v>
      </c>
    </row>
    <row r="21" spans="1:19" s="49" customFormat="1" ht="11.25" customHeight="1">
      <c r="A21" s="186"/>
      <c r="B21" s="50" t="str">
        <f t="shared" si="2"/>
        <v>Aanwending</v>
      </c>
      <c r="C21" s="51" t="s">
        <v>23</v>
      </c>
      <c r="D21" s="52" t="str">
        <f>VLOOKUP(G21,Codes!$A$4:$E$542,3,FALSE)</f>
        <v>004</v>
      </c>
      <c r="E21" s="53" t="str">
        <f>VLOOKUP(G21,Codes!$A$4:$E$542,5,FALSE)</f>
        <v>Omkadering BUSO</v>
      </c>
      <c r="F21" s="53">
        <f t="shared" si="0"/>
        <v>2023</v>
      </c>
      <c r="G21" s="130">
        <v>258</v>
      </c>
      <c r="H21" s="53" t="str">
        <f>VLOOKUP(G21,Codes!$A$4:$E$542,2,FALSE)</f>
        <v>uren bijsch.-begel. uit lesurenpakket</v>
      </c>
      <c r="I21" s="46" t="str">
        <f>VLOOKUP(G21,Codes!$A$4:$F$542,6,FALSE)</f>
        <v>lesuren</v>
      </c>
      <c r="J21" s="46"/>
      <c r="K21" s="47"/>
      <c r="L21" s="47"/>
      <c r="M21" s="47"/>
      <c r="N21" s="47"/>
      <c r="O21" s="48"/>
      <c r="P21" s="48">
        <f>VLOOKUP(G21,Codes!$A$4:$G$542,7,FALSE)</f>
        <v>0</v>
      </c>
      <c r="Q21" s="155" t="s">
        <v>163</v>
      </c>
      <c r="S21" s="82">
        <f t="shared" si="1"/>
        <v>0</v>
      </c>
    </row>
    <row r="22" spans="1:19" s="49" customFormat="1" ht="11.25" customHeight="1">
      <c r="A22" s="186"/>
      <c r="B22" s="50" t="str">
        <f t="shared" si="2"/>
        <v>Aanwending</v>
      </c>
      <c r="C22" s="51" t="s">
        <v>23</v>
      </c>
      <c r="D22" s="52" t="str">
        <f>VLOOKUP(G22,Codes!$A$4:$E$542,3,FALSE)</f>
        <v>004</v>
      </c>
      <c r="E22" s="53" t="str">
        <f>VLOOKUP(G22,Codes!$A$4:$E$542,5,FALSE)</f>
        <v>Omkadering BUSO</v>
      </c>
      <c r="F22" s="53">
        <f t="shared" si="0"/>
        <v>2023</v>
      </c>
      <c r="G22" s="130">
        <v>262</v>
      </c>
      <c r="H22" s="53" t="str">
        <f>VLOOKUP(G22,Codes!$A$4:$E$542,2,FALSE)</f>
        <v>Lesuren N.C.Zd.</v>
      </c>
      <c r="I22" s="46" t="str">
        <f>VLOOKUP(G22,Codes!$A$4:$F$542,6,FALSE)</f>
        <v>lesuren</v>
      </c>
      <c r="J22" s="46"/>
      <c r="K22" s="47"/>
      <c r="L22" s="47"/>
      <c r="M22" s="47"/>
      <c r="N22" s="47"/>
      <c r="O22" s="48"/>
      <c r="P22" s="48">
        <f>VLOOKUP(G22,Codes!$A$4:$G$542,7,FALSE)</f>
        <v>0</v>
      </c>
      <c r="Q22" s="155" t="s">
        <v>163</v>
      </c>
      <c r="S22" s="82">
        <f t="shared" si="1"/>
        <v>0</v>
      </c>
    </row>
    <row r="23" spans="1:19" s="49" customFormat="1" ht="11.25" customHeight="1">
      <c r="A23" s="186"/>
      <c r="B23" s="50" t="str">
        <f t="shared" si="2"/>
        <v>Aanwending</v>
      </c>
      <c r="C23" s="51" t="s">
        <v>23</v>
      </c>
      <c r="D23" s="52" t="str">
        <f>VLOOKUP(G23,Codes!$A$4:$E$542,3,FALSE)</f>
        <v>004</v>
      </c>
      <c r="E23" s="53" t="str">
        <f>VLOOKUP(G23,Codes!$A$4:$E$542,5,FALSE)</f>
        <v>Omkadering BUSO</v>
      </c>
      <c r="F23" s="53">
        <f t="shared" si="0"/>
        <v>2023</v>
      </c>
      <c r="G23" s="130">
        <v>263</v>
      </c>
      <c r="H23" s="53" t="str">
        <f>VLOOKUP(G23,Codes!$A$4:$E$542,2,FALSE)</f>
        <v>Lesuren R.K.Gd.</v>
      </c>
      <c r="I23" s="46" t="str">
        <f>VLOOKUP(G23,Codes!$A$4:$F$542,6,FALSE)</f>
        <v>lesuren</v>
      </c>
      <c r="J23" s="46"/>
      <c r="K23" s="47"/>
      <c r="L23" s="47"/>
      <c r="M23" s="47"/>
      <c r="N23" s="47"/>
      <c r="O23" s="48"/>
      <c r="P23" s="48">
        <f>VLOOKUP(G23,Codes!$A$4:$G$542,7,FALSE)</f>
        <v>0</v>
      </c>
      <c r="Q23" s="155" t="s">
        <v>163</v>
      </c>
      <c r="S23" s="82">
        <f t="shared" si="1"/>
        <v>0</v>
      </c>
    </row>
    <row r="24" spans="1:19" s="49" customFormat="1" ht="11.25" customHeight="1">
      <c r="A24" s="186"/>
      <c r="B24" s="50" t="str">
        <f t="shared" si="2"/>
        <v>Aanwending</v>
      </c>
      <c r="C24" s="51" t="s">
        <v>23</v>
      </c>
      <c r="D24" s="52" t="str">
        <f>VLOOKUP(G24,Codes!$A$4:$E$542,3,FALSE)</f>
        <v>004</v>
      </c>
      <c r="E24" s="53" t="str">
        <f>VLOOKUP(G24,Codes!$A$4:$E$542,5,FALSE)</f>
        <v>Omkadering BUSO</v>
      </c>
      <c r="F24" s="53">
        <f t="shared" si="0"/>
        <v>2023</v>
      </c>
      <c r="G24" s="130">
        <v>264</v>
      </c>
      <c r="H24" s="53" t="str">
        <f>VLOOKUP(G24,Codes!$A$4:$E$542,2,FALSE)</f>
        <v>Lesuren Isl.Gd.</v>
      </c>
      <c r="I24" s="46" t="str">
        <f>VLOOKUP(G24,Codes!$A$4:$F$542,6,FALSE)</f>
        <v>lesuren</v>
      </c>
      <c r="J24" s="46"/>
      <c r="K24" s="47"/>
      <c r="L24" s="47"/>
      <c r="M24" s="47"/>
      <c r="N24" s="47"/>
      <c r="O24" s="48"/>
      <c r="P24" s="48">
        <f>VLOOKUP(G24,Codes!$A$4:$G$542,7,FALSE)</f>
        <v>0</v>
      </c>
      <c r="Q24" s="155" t="s">
        <v>163</v>
      </c>
      <c r="S24" s="82">
        <f t="shared" si="1"/>
        <v>0</v>
      </c>
    </row>
    <row r="25" spans="1:19" s="49" customFormat="1" ht="11.25" customHeight="1">
      <c r="A25" s="186"/>
      <c r="B25" s="50" t="str">
        <f t="shared" si="2"/>
        <v>Aanwending</v>
      </c>
      <c r="C25" s="51" t="s">
        <v>23</v>
      </c>
      <c r="D25" s="52" t="str">
        <f>VLOOKUP(G25,Codes!$A$4:$E$542,3,FALSE)</f>
        <v>004</v>
      </c>
      <c r="E25" s="53" t="str">
        <f>VLOOKUP(G25,Codes!$A$4:$E$542,5,FALSE)</f>
        <v>Omkadering BUSO</v>
      </c>
      <c r="F25" s="53">
        <f t="shared" si="0"/>
        <v>2023</v>
      </c>
      <c r="G25" s="130">
        <v>265</v>
      </c>
      <c r="H25" s="53" t="str">
        <f>VLOOKUP(G25,Codes!$A$4:$E$542,2,FALSE)</f>
        <v>lesuren Cult.Besch.</v>
      </c>
      <c r="I25" s="46" t="str">
        <f>VLOOKUP(G25,Codes!$A$4:$F$542,6,FALSE)</f>
        <v>lesuren</v>
      </c>
      <c r="J25" s="46"/>
      <c r="K25" s="47"/>
      <c r="L25" s="47"/>
      <c r="M25" s="47"/>
      <c r="N25" s="47"/>
      <c r="O25" s="48"/>
      <c r="P25" s="48">
        <f>VLOOKUP(G25,Codes!$A$4:$G$542,7,FALSE)</f>
        <v>0</v>
      </c>
      <c r="Q25" s="155" t="s">
        <v>163</v>
      </c>
      <c r="S25" s="82">
        <f t="shared" si="1"/>
        <v>0</v>
      </c>
    </row>
    <row r="26" spans="1:19" s="49" customFormat="1" ht="11.25" customHeight="1">
      <c r="A26" s="186"/>
      <c r="B26" s="50" t="str">
        <f t="shared" si="2"/>
        <v>Aanwending</v>
      </c>
      <c r="C26" s="51" t="s">
        <v>23</v>
      </c>
      <c r="D26" s="52" t="str">
        <f>VLOOKUP(G26,Codes!$A$4:$E$542,3,FALSE)</f>
        <v>004</v>
      </c>
      <c r="E26" s="53" t="str">
        <f>VLOOKUP(G26,Codes!$A$4:$E$542,5,FALSE)</f>
        <v>Omkadering BUSO</v>
      </c>
      <c r="F26" s="53">
        <f t="shared" si="0"/>
        <v>2023</v>
      </c>
      <c r="G26" s="130">
        <v>272</v>
      </c>
      <c r="H26" s="53" t="str">
        <f>VLOOKUP(G26,Codes!$A$4:$E$542,2,FALSE)</f>
        <v>Lesuren Pr.Gd.</v>
      </c>
      <c r="I26" s="46" t="str">
        <f>VLOOKUP(G26,Codes!$A$4:$F$542,6,FALSE)</f>
        <v>lesuren</v>
      </c>
      <c r="J26" s="46"/>
      <c r="K26" s="47"/>
      <c r="L26" s="47"/>
      <c r="M26" s="47"/>
      <c r="N26" s="47"/>
      <c r="O26" s="48"/>
      <c r="P26" s="48">
        <f>VLOOKUP(G26,Codes!$A$4:$G$542,7,FALSE)</f>
        <v>0</v>
      </c>
      <c r="Q26" s="155" t="s">
        <v>163</v>
      </c>
      <c r="S26" s="82">
        <f t="shared" si="1"/>
        <v>0</v>
      </c>
    </row>
    <row r="27" spans="1:19" s="49" customFormat="1" ht="11.25" customHeight="1">
      <c r="A27" s="186"/>
      <c r="B27" s="50" t="str">
        <f t="shared" si="2"/>
        <v>Aanwending</v>
      </c>
      <c r="C27" s="51" t="s">
        <v>23</v>
      </c>
      <c r="D27" s="52" t="str">
        <f>VLOOKUP(G27,Codes!$A$4:$E$542,3,FALSE)</f>
        <v>004</v>
      </c>
      <c r="E27" s="53" t="str">
        <f>VLOOKUP(G27,Codes!$A$4:$E$542,5,FALSE)</f>
        <v>Omkadering BUSO</v>
      </c>
      <c r="F27" s="53">
        <f t="shared" si="0"/>
        <v>2023</v>
      </c>
      <c r="G27" s="130">
        <v>273</v>
      </c>
      <c r="H27" s="53" t="str">
        <f>VLOOKUP(G27,Codes!$A$4:$E$542,2,FALSE)</f>
        <v>Lesuren Isr.Gd.</v>
      </c>
      <c r="I27" s="46" t="str">
        <f>VLOOKUP(G27,Codes!$A$4:$F$542,6,FALSE)</f>
        <v>lesuren</v>
      </c>
      <c r="J27" s="46"/>
      <c r="K27" s="47"/>
      <c r="L27" s="47"/>
      <c r="M27" s="47"/>
      <c r="N27" s="47"/>
      <c r="O27" s="48"/>
      <c r="P27" s="48">
        <f>VLOOKUP(G27,Codes!$A$4:$G$542,7,FALSE)</f>
        <v>0</v>
      </c>
      <c r="Q27" s="155" t="s">
        <v>163</v>
      </c>
      <c r="S27" s="82">
        <f t="shared" si="1"/>
        <v>0</v>
      </c>
    </row>
    <row r="28" spans="1:19" s="49" customFormat="1" ht="11.25" customHeight="1">
      <c r="A28" s="186"/>
      <c r="B28" s="50" t="str">
        <f t="shared" si="2"/>
        <v>Aanwending</v>
      </c>
      <c r="C28" s="51" t="s">
        <v>23</v>
      </c>
      <c r="D28" s="52" t="str">
        <f>VLOOKUP(G28,Codes!$A$4:$E$542,3,FALSE)</f>
        <v>004</v>
      </c>
      <c r="E28" s="53" t="str">
        <f>VLOOKUP(G28,Codes!$A$4:$E$542,5,FALSE)</f>
        <v>Omkadering BUSO</v>
      </c>
      <c r="F28" s="53">
        <f t="shared" si="0"/>
        <v>2023</v>
      </c>
      <c r="G28" s="130">
        <v>274</v>
      </c>
      <c r="H28" s="53" t="str">
        <f>VLOOKUP(G28,Codes!$A$4:$E$542,2,FALSE)</f>
        <v>Lesuren Ort.Gd.</v>
      </c>
      <c r="I28" s="46" t="str">
        <f>VLOOKUP(G28,Codes!$A$4:$F$542,6,FALSE)</f>
        <v>lesuren</v>
      </c>
      <c r="J28" s="46"/>
      <c r="K28" s="47"/>
      <c r="L28" s="47"/>
      <c r="M28" s="47"/>
      <c r="N28" s="47"/>
      <c r="O28" s="48"/>
      <c r="P28" s="48">
        <f>VLOOKUP(G28,Codes!$A$4:$G$542,7,FALSE)</f>
        <v>0</v>
      </c>
      <c r="Q28" s="155" t="s">
        <v>163</v>
      </c>
      <c r="S28" s="82">
        <f t="shared" si="1"/>
        <v>0</v>
      </c>
    </row>
    <row r="29" spans="1:19" s="49" customFormat="1" ht="11.25" customHeight="1">
      <c r="A29" s="186"/>
      <c r="B29" s="50" t="str">
        <f t="shared" si="2"/>
        <v>Aanwending</v>
      </c>
      <c r="C29" s="51" t="s">
        <v>23</v>
      </c>
      <c r="D29" s="52" t="str">
        <f>VLOOKUP(G29,Codes!$A$4:$E$542,3,FALSE)</f>
        <v>004</v>
      </c>
      <c r="E29" s="53" t="str">
        <f>VLOOKUP(G29,Codes!$A$4:$E$542,5,FALSE)</f>
        <v>Omkadering BUSO</v>
      </c>
      <c r="F29" s="53">
        <f t="shared" si="0"/>
        <v>2023</v>
      </c>
      <c r="G29" s="130">
        <v>275</v>
      </c>
      <c r="H29" s="53" t="str">
        <f>VLOOKUP(G29,Codes!$A$4:$E$542,2,FALSE)</f>
        <v>Lesuren Ang.Gd.</v>
      </c>
      <c r="I29" s="46" t="str">
        <f>VLOOKUP(G29,Codes!$A$4:$F$542,6,FALSE)</f>
        <v>lesuren</v>
      </c>
      <c r="J29" s="46"/>
      <c r="K29" s="47"/>
      <c r="L29" s="47"/>
      <c r="M29" s="47"/>
      <c r="N29" s="47"/>
      <c r="O29" s="48"/>
      <c r="P29" s="48">
        <f>VLOOKUP(G29,Codes!$A$4:$G$542,7,FALSE)</f>
        <v>0</v>
      </c>
      <c r="Q29" s="155" t="s">
        <v>163</v>
      </c>
      <c r="S29" s="82">
        <f t="shared" si="1"/>
        <v>0</v>
      </c>
    </row>
    <row r="30" spans="1:19" s="49" customFormat="1" ht="11.25" customHeight="1">
      <c r="A30" s="186"/>
      <c r="B30" s="50" t="str">
        <f t="shared" si="2"/>
        <v>Aanwending</v>
      </c>
      <c r="C30" s="51" t="s">
        <v>23</v>
      </c>
      <c r="D30" s="52" t="str">
        <f>VLOOKUP(G30,Codes!$A$4:$E$542,3,FALSE)</f>
        <v>004</v>
      </c>
      <c r="E30" s="53" t="str">
        <f>VLOOKUP(G30,Codes!$A$4:$E$542,5,FALSE)</f>
        <v>Omkadering BUSO</v>
      </c>
      <c r="F30" s="53">
        <f t="shared" si="0"/>
        <v>2023</v>
      </c>
      <c r="G30" s="130">
        <v>566</v>
      </c>
      <c r="H30" s="53" t="str">
        <f>VLOOKUP(G30,Codes!$A$4:$E$542,2,FALSE)</f>
        <v>lesuren Eigen cultuur en religie</v>
      </c>
      <c r="I30" s="46" t="str">
        <f>VLOOKUP(G30,Codes!$A$4:$F$542,6,FALSE)</f>
        <v>lesuren</v>
      </c>
      <c r="J30" s="46"/>
      <c r="K30" s="47"/>
      <c r="L30" s="47"/>
      <c r="M30" s="47"/>
      <c r="N30" s="47"/>
      <c r="O30" s="48"/>
      <c r="P30" s="48">
        <f>VLOOKUP(G30,Codes!$A$4:$G$542,7,FALSE)</f>
        <v>0</v>
      </c>
      <c r="Q30" s="155" t="s">
        <v>163</v>
      </c>
      <c r="S30" s="82">
        <f t="shared" si="1"/>
        <v>0</v>
      </c>
    </row>
    <row r="31" spans="1:19" s="49" customFormat="1" ht="11.25" customHeight="1">
      <c r="A31" s="186"/>
      <c r="B31" s="50" t="str">
        <f t="shared" si="2"/>
        <v>Aanwending</v>
      </c>
      <c r="C31" s="51" t="s">
        <v>23</v>
      </c>
      <c r="D31" s="52" t="str">
        <f>VLOOKUP(G31,Codes!$A$4:$E$542,3,FALSE)</f>
        <v>004</v>
      </c>
      <c r="E31" s="53" t="str">
        <f>VLOOKUP(G31,Codes!$A$4:$E$542,5,FALSE)</f>
        <v>Omkadering BUSO</v>
      </c>
      <c r="F31" s="53">
        <f t="shared" si="0"/>
        <v>2023</v>
      </c>
      <c r="G31" s="130">
        <v>670</v>
      </c>
      <c r="H31" s="53" t="str">
        <f>VLOOKUP(G31,Codes!$A$4:$E$542,2,FALSE)</f>
        <v>BPT/AO-uren N.C.Zedenleer</v>
      </c>
      <c r="I31" s="46" t="str">
        <f>VLOOKUP(G31,Codes!$A$4:$F$542,6,FALSE)</f>
        <v>lesuren</v>
      </c>
      <c r="J31" s="46"/>
      <c r="K31" s="47"/>
      <c r="L31" s="47"/>
      <c r="M31" s="47"/>
      <c r="N31" s="47"/>
      <c r="O31" s="48"/>
      <c r="P31" s="48">
        <f>VLOOKUP(G31,Codes!$A$4:$G$542,7,FALSE)</f>
        <v>0</v>
      </c>
      <c r="Q31" s="155" t="s">
        <v>163</v>
      </c>
      <c r="S31" s="82">
        <f t="shared" si="1"/>
        <v>0</v>
      </c>
    </row>
    <row r="32" spans="1:19" s="49" customFormat="1" ht="11.25" customHeight="1">
      <c r="A32" s="186"/>
      <c r="B32" s="50" t="str">
        <f t="shared" si="2"/>
        <v>Aanwending</v>
      </c>
      <c r="C32" s="51" t="s">
        <v>23</v>
      </c>
      <c r="D32" s="52" t="str">
        <f>VLOOKUP(G32,Codes!$A$4:$E$542,3,FALSE)</f>
        <v>004</v>
      </c>
      <c r="E32" s="53" t="str">
        <f>VLOOKUP(G32,Codes!$A$4:$E$542,5,FALSE)</f>
        <v>Omkadering BUSO</v>
      </c>
      <c r="F32" s="53">
        <f t="shared" si="0"/>
        <v>2023</v>
      </c>
      <c r="G32" s="130">
        <v>671</v>
      </c>
      <c r="H32" s="53" t="str">
        <f>VLOOKUP(G32,Codes!$A$4:$E$542,2,FALSE)</f>
        <v>BPT/AO-uren R.K.godsdienst</v>
      </c>
      <c r="I32" s="46" t="str">
        <f>VLOOKUP(G32,Codes!$A$4:$F$542,6,FALSE)</f>
        <v>lesuren</v>
      </c>
      <c r="J32" s="46"/>
      <c r="K32" s="47"/>
      <c r="L32" s="47"/>
      <c r="M32" s="47"/>
      <c r="N32" s="47"/>
      <c r="O32" s="48"/>
      <c r="P32" s="48">
        <f>VLOOKUP(G32,Codes!$A$4:$G$542,7,FALSE)</f>
        <v>0</v>
      </c>
      <c r="Q32" s="155" t="s">
        <v>163</v>
      </c>
      <c r="S32" s="82">
        <f t="shared" si="1"/>
        <v>0</v>
      </c>
    </row>
    <row r="33" spans="1:19" s="49" customFormat="1" ht="11.25" customHeight="1">
      <c r="A33" s="186"/>
      <c r="B33" s="50" t="str">
        <f t="shared" si="2"/>
        <v>Aanwending</v>
      </c>
      <c r="C33" s="51" t="s">
        <v>23</v>
      </c>
      <c r="D33" s="52" t="str">
        <f>VLOOKUP(G33,Codes!$A$4:$E$542,3,FALSE)</f>
        <v>004</v>
      </c>
      <c r="E33" s="53" t="str">
        <f>VLOOKUP(G33,Codes!$A$4:$E$542,5,FALSE)</f>
        <v>Omkadering BUSO</v>
      </c>
      <c r="F33" s="53">
        <f t="shared" si="0"/>
        <v>2023</v>
      </c>
      <c r="G33" s="130">
        <v>672</v>
      </c>
      <c r="H33" s="53" t="str">
        <f>VLOOKUP(G33,Codes!$A$4:$E$542,2,FALSE)</f>
        <v>BPT/AO-uren Isl.godsdienst</v>
      </c>
      <c r="I33" s="46" t="str">
        <f>VLOOKUP(G33,Codes!$A$4:$F$542,6,FALSE)</f>
        <v>lesuren</v>
      </c>
      <c r="J33" s="46"/>
      <c r="K33" s="47"/>
      <c r="L33" s="47"/>
      <c r="M33" s="47"/>
      <c r="N33" s="47"/>
      <c r="O33" s="48"/>
      <c r="P33" s="48">
        <f>VLOOKUP(G33,Codes!$A$4:$G$542,7,FALSE)</f>
        <v>0</v>
      </c>
      <c r="Q33" s="155" t="s">
        <v>163</v>
      </c>
      <c r="S33" s="82">
        <f t="shared" si="1"/>
        <v>0</v>
      </c>
    </row>
    <row r="34" spans="1:19" s="49" customFormat="1" ht="11.25" customHeight="1">
      <c r="A34" s="186"/>
      <c r="B34" s="50" t="str">
        <f t="shared" si="2"/>
        <v>Aanwending</v>
      </c>
      <c r="C34" s="51" t="s">
        <v>23</v>
      </c>
      <c r="D34" s="52" t="str">
        <f>VLOOKUP(G34,Codes!$A$4:$E$542,3,FALSE)</f>
        <v>004</v>
      </c>
      <c r="E34" s="53" t="str">
        <f>VLOOKUP(G34,Codes!$A$4:$E$542,5,FALSE)</f>
        <v>Omkadering BUSO</v>
      </c>
      <c r="F34" s="53">
        <f t="shared" si="0"/>
        <v>2023</v>
      </c>
      <c r="G34" s="130">
        <v>673</v>
      </c>
      <c r="H34" s="53" t="str">
        <f>VLOOKUP(G34,Codes!$A$4:$E$542,2,FALSE)</f>
        <v>BPT/AO-uren Cult.besch.</v>
      </c>
      <c r="I34" s="46" t="str">
        <f>VLOOKUP(G34,Codes!$A$4:$F$542,6,FALSE)</f>
        <v>lesuren</v>
      </c>
      <c r="J34" s="46"/>
      <c r="K34" s="47"/>
      <c r="L34" s="47"/>
      <c r="M34" s="47"/>
      <c r="N34" s="47"/>
      <c r="O34" s="48"/>
      <c r="P34" s="48">
        <f>VLOOKUP(G34,Codes!$A$4:$G$542,7,FALSE)</f>
        <v>0</v>
      </c>
      <c r="Q34" s="155" t="s">
        <v>163</v>
      </c>
      <c r="S34" s="82">
        <f t="shared" si="1"/>
        <v>0</v>
      </c>
    </row>
    <row r="35" spans="1:19" s="49" customFormat="1" ht="11.25" customHeight="1">
      <c r="A35" s="186"/>
      <c r="B35" s="50" t="str">
        <f t="shared" si="2"/>
        <v>Aanwending</v>
      </c>
      <c r="C35" s="51" t="s">
        <v>23</v>
      </c>
      <c r="D35" s="52" t="str">
        <f>VLOOKUP(G35,Codes!$A$4:$E$542,3,FALSE)</f>
        <v>004</v>
      </c>
      <c r="E35" s="53" t="str">
        <f>VLOOKUP(G35,Codes!$A$4:$E$542,5,FALSE)</f>
        <v>Omkadering BUSO</v>
      </c>
      <c r="F35" s="53">
        <f t="shared" si="0"/>
        <v>2023</v>
      </c>
      <c r="G35" s="130">
        <v>674</v>
      </c>
      <c r="H35" s="53" t="str">
        <f>VLOOKUP(G35,Codes!$A$4:$E$542,2,FALSE)</f>
        <v>BPT/AO-uren Pr.godsdienst</v>
      </c>
      <c r="I35" s="46" t="str">
        <f>VLOOKUP(G35,Codes!$A$4:$F$542,6,FALSE)</f>
        <v>lesuren</v>
      </c>
      <c r="J35" s="46"/>
      <c r="K35" s="47"/>
      <c r="L35" s="47"/>
      <c r="M35" s="47"/>
      <c r="N35" s="47"/>
      <c r="O35" s="48"/>
      <c r="P35" s="48">
        <f>VLOOKUP(G35,Codes!$A$4:$G$542,7,FALSE)</f>
        <v>0</v>
      </c>
      <c r="Q35" s="155" t="s">
        <v>164</v>
      </c>
      <c r="S35" s="82">
        <f t="shared" si="1"/>
        <v>0</v>
      </c>
    </row>
    <row r="36" spans="1:19" s="49" customFormat="1" ht="11.25" customHeight="1">
      <c r="A36" s="186"/>
      <c r="B36" s="50" t="str">
        <f t="shared" si="2"/>
        <v>Aanwending</v>
      </c>
      <c r="C36" s="51" t="s">
        <v>23</v>
      </c>
      <c r="D36" s="52" t="str">
        <f>VLOOKUP(G36,Codes!$A$4:$E$542,3,FALSE)</f>
        <v>004</v>
      </c>
      <c r="E36" s="53" t="str">
        <f>VLOOKUP(G36,Codes!$A$4:$E$542,5,FALSE)</f>
        <v>Omkadering BUSO</v>
      </c>
      <c r="F36" s="53">
        <f t="shared" si="0"/>
        <v>2023</v>
      </c>
      <c r="G36" s="130">
        <v>675</v>
      </c>
      <c r="H36" s="53" t="str">
        <f>VLOOKUP(G36,Codes!$A$4:$E$542,2,FALSE)</f>
        <v>BPT/AO-uren Isr.godsdienst</v>
      </c>
      <c r="I36" s="46" t="str">
        <f>VLOOKUP(G36,Codes!$A$4:$F$542,6,FALSE)</f>
        <v>lesuren</v>
      </c>
      <c r="J36" s="46"/>
      <c r="K36" s="47"/>
      <c r="L36" s="47"/>
      <c r="M36" s="47"/>
      <c r="N36" s="47"/>
      <c r="O36" s="48"/>
      <c r="P36" s="48">
        <f>VLOOKUP(G36,Codes!$A$4:$G$542,7,FALSE)</f>
        <v>0</v>
      </c>
      <c r="Q36" s="155" t="s">
        <v>164</v>
      </c>
      <c r="S36" s="82">
        <f aca="true" t="shared" si="3" ref="S36:S65">IF(OR(ISERROR(H36),ISERROR(N36)),1,0)</f>
        <v>0</v>
      </c>
    </row>
    <row r="37" spans="1:19" s="49" customFormat="1" ht="11.25" customHeight="1">
      <c r="A37" s="186"/>
      <c r="B37" s="50" t="str">
        <f t="shared" si="2"/>
        <v>Aanwending</v>
      </c>
      <c r="C37" s="51" t="s">
        <v>23</v>
      </c>
      <c r="D37" s="52" t="str">
        <f>VLOOKUP(G37,Codes!$A$4:$E$542,3,FALSE)</f>
        <v>004</v>
      </c>
      <c r="E37" s="53" t="str">
        <f>VLOOKUP(G37,Codes!$A$4:$E$542,5,FALSE)</f>
        <v>Omkadering BUSO</v>
      </c>
      <c r="F37" s="53">
        <f t="shared" si="0"/>
        <v>2023</v>
      </c>
      <c r="G37" s="130">
        <v>676</v>
      </c>
      <c r="H37" s="53" t="str">
        <f>VLOOKUP(G37,Codes!$A$4:$E$542,2,FALSE)</f>
        <v>BPT/AO-uren Ort.godsdienst</v>
      </c>
      <c r="I37" s="46" t="str">
        <f>VLOOKUP(G37,Codes!$A$4:$F$542,6,FALSE)</f>
        <v>lesuren</v>
      </c>
      <c r="J37" s="46"/>
      <c r="K37" s="47"/>
      <c r="L37" s="47"/>
      <c r="M37" s="47"/>
      <c r="N37" s="47"/>
      <c r="O37" s="48"/>
      <c r="P37" s="48">
        <f>VLOOKUP(G37,Codes!$A$4:$G$542,7,FALSE)</f>
        <v>0</v>
      </c>
      <c r="Q37" s="155" t="s">
        <v>164</v>
      </c>
      <c r="S37" s="82">
        <f t="shared" si="3"/>
        <v>0</v>
      </c>
    </row>
    <row r="38" spans="1:19" s="49" customFormat="1" ht="11.25" customHeight="1">
      <c r="A38" s="186"/>
      <c r="B38" s="50" t="str">
        <f t="shared" si="2"/>
        <v>Aanwending</v>
      </c>
      <c r="C38" s="51" t="s">
        <v>23</v>
      </c>
      <c r="D38" s="52" t="str">
        <f>VLOOKUP(G38,Codes!$A$4:$E$542,3,FALSE)</f>
        <v>004</v>
      </c>
      <c r="E38" s="53" t="str">
        <f>VLOOKUP(G38,Codes!$A$4:$E$542,5,FALSE)</f>
        <v>Omkadering BUSO</v>
      </c>
      <c r="F38" s="53">
        <f t="shared" si="0"/>
        <v>2023</v>
      </c>
      <c r="G38" s="130">
        <v>677</v>
      </c>
      <c r="H38" s="53" t="str">
        <f>VLOOKUP(G38,Codes!$A$4:$E$542,2,FALSE)</f>
        <v>BPT/AO-uren Ang.godsdienst</v>
      </c>
      <c r="I38" s="46" t="str">
        <f>VLOOKUP(G38,Codes!$A$4:$F$542,6,FALSE)</f>
        <v>lesuren</v>
      </c>
      <c r="J38" s="46"/>
      <c r="K38" s="47"/>
      <c r="L38" s="47"/>
      <c r="M38" s="47"/>
      <c r="N38" s="47"/>
      <c r="O38" s="48"/>
      <c r="P38" s="48">
        <f>VLOOKUP(G38,Codes!$A$4:$G$542,7,FALSE)</f>
        <v>0</v>
      </c>
      <c r="Q38" s="155" t="s">
        <v>164</v>
      </c>
      <c r="S38" s="82">
        <f t="shared" si="3"/>
        <v>0</v>
      </c>
    </row>
    <row r="39" spans="1:19" s="49" customFormat="1" ht="11.25" customHeight="1">
      <c r="A39" s="186"/>
      <c r="B39" s="50" t="str">
        <f t="shared" si="2"/>
        <v>Aanwending</v>
      </c>
      <c r="C39" s="51" t="s">
        <v>23</v>
      </c>
      <c r="D39" s="52" t="str">
        <f>VLOOKUP(G39,Codes!$A$4:$E$542,3,FALSE)</f>
        <v>004</v>
      </c>
      <c r="E39" s="53" t="str">
        <f>VLOOKUP(G39,Codes!$A$4:$E$542,5,FALSE)</f>
        <v>Omkadering BUSO</v>
      </c>
      <c r="F39" s="53">
        <f t="shared" si="0"/>
        <v>2023</v>
      </c>
      <c r="G39" s="130">
        <v>678</v>
      </c>
      <c r="H39" s="53" t="str">
        <f>VLOOKUP(G39,Codes!$A$4:$E$542,2,FALSE)</f>
        <v>BPT/AO-uren Eigen cultuur en religie</v>
      </c>
      <c r="I39" s="46" t="str">
        <f>VLOOKUP(G39,Codes!$A$4:$F$542,6,FALSE)</f>
        <v>lesuren</v>
      </c>
      <c r="J39" s="46"/>
      <c r="K39" s="47"/>
      <c r="L39" s="47"/>
      <c r="M39" s="47"/>
      <c r="N39" s="47"/>
      <c r="O39" s="48"/>
      <c r="P39" s="48">
        <f>VLOOKUP(G39,Codes!$A$4:$G$542,7,FALSE)</f>
        <v>0</v>
      </c>
      <c r="Q39" s="155" t="s">
        <v>164</v>
      </c>
      <c r="S39" s="82">
        <f t="shared" si="3"/>
        <v>0</v>
      </c>
    </row>
    <row r="40" spans="1:19" s="49" customFormat="1" ht="11.25" customHeight="1">
      <c r="A40" s="186"/>
      <c r="B40" s="50" t="str">
        <f t="shared" si="2"/>
        <v>Aanwending</v>
      </c>
      <c r="C40" s="51" t="s">
        <v>23</v>
      </c>
      <c r="D40" s="52" t="str">
        <f>VLOOKUP(G40,Codes!$A$4:$E$542,3,FALSE)</f>
        <v>004</v>
      </c>
      <c r="E40" s="53" t="str">
        <f>VLOOKUP(G40,Codes!$A$4:$E$542,5,FALSE)</f>
        <v>Omkadering BUSO</v>
      </c>
      <c r="F40" s="53">
        <f t="shared" si="0"/>
        <v>2023</v>
      </c>
      <c r="G40" s="130">
        <v>276</v>
      </c>
      <c r="H40" s="53" t="str">
        <f>VLOOKUP(G40,Codes!$A$4:$E$542,2,FALSE)</f>
        <v>Uren klassenraad</v>
      </c>
      <c r="I40" s="46" t="str">
        <f>VLOOKUP(G40,Codes!$A$4:$F$542,6,FALSE)</f>
        <v>lesuren</v>
      </c>
      <c r="J40" s="46"/>
      <c r="K40" s="47"/>
      <c r="L40" s="47"/>
      <c r="M40" s="47"/>
      <c r="N40" s="47"/>
      <c r="O40" s="48"/>
      <c r="P40" s="48">
        <f>VLOOKUP(G40,Codes!$A$4:$G$542,7,FALSE)</f>
        <v>0</v>
      </c>
      <c r="Q40" s="155" t="s">
        <v>164</v>
      </c>
      <c r="S40" s="82">
        <f t="shared" si="3"/>
        <v>0</v>
      </c>
    </row>
    <row r="41" spans="1:19" s="49" customFormat="1" ht="11.25" customHeight="1">
      <c r="A41" s="186"/>
      <c r="B41" s="50" t="str">
        <f t="shared" si="2"/>
        <v>Aanwending</v>
      </c>
      <c r="C41" s="51" t="s">
        <v>23</v>
      </c>
      <c r="D41" s="52" t="str">
        <f>VLOOKUP(G41,Codes!$A$4:$E$542,3,FALSE)</f>
        <v>004</v>
      </c>
      <c r="E41" s="53" t="str">
        <f>VLOOKUP(G41,Codes!$A$4:$E$542,5,FALSE)</f>
        <v>Omkadering BUSO</v>
      </c>
      <c r="F41" s="53">
        <f t="shared" si="0"/>
        <v>2023</v>
      </c>
      <c r="G41" s="130">
        <v>279</v>
      </c>
      <c r="H41" s="53" t="str">
        <f>VLOOKUP(G41,Codes!$A$4:$E$542,2,FALSE)</f>
        <v>uren klassendirectie</v>
      </c>
      <c r="I41" s="46" t="str">
        <f>VLOOKUP(G41,Codes!$A$4:$F$542,6,FALSE)</f>
        <v>lesuren</v>
      </c>
      <c r="J41" s="46"/>
      <c r="K41" s="47"/>
      <c r="L41" s="47"/>
      <c r="M41" s="47"/>
      <c r="N41" s="47"/>
      <c r="O41" s="48"/>
      <c r="P41" s="48">
        <f>VLOOKUP(G41,Codes!$A$4:$G$542,7,FALSE)</f>
        <v>0</v>
      </c>
      <c r="Q41" s="155" t="s">
        <v>164</v>
      </c>
      <c r="S41" s="82">
        <f t="shared" si="3"/>
        <v>0</v>
      </c>
    </row>
    <row r="42" spans="1:19" s="49" customFormat="1" ht="11.25" customHeight="1">
      <c r="A42" s="186"/>
      <c r="B42" s="50" t="str">
        <f t="shared" si="2"/>
        <v>Aanwending</v>
      </c>
      <c r="C42" s="51" t="s">
        <v>23</v>
      </c>
      <c r="D42" s="52" t="str">
        <f>VLOOKUP(G42,Codes!$A$4:$E$542,3,FALSE)</f>
        <v>004</v>
      </c>
      <c r="E42" s="53" t="str">
        <f>VLOOKUP(G42,Codes!$A$4:$E$542,5,FALSE)</f>
        <v>Omkadering BUSO</v>
      </c>
      <c r="F42" s="53">
        <f t="shared" si="0"/>
        <v>2023</v>
      </c>
      <c r="G42" s="130">
        <v>629</v>
      </c>
      <c r="H42" s="53" t="str">
        <f>VLOOKUP(G42,Codes!$A$4:$E$542,2,FALSE)</f>
        <v>BPT-uren BGV/PV klassendirectie</v>
      </c>
      <c r="I42" s="46" t="str">
        <f>VLOOKUP(G42,Codes!$A$4:$F$542,6,FALSE)</f>
        <v>lesuren</v>
      </c>
      <c r="J42" s="46"/>
      <c r="K42" s="47"/>
      <c r="L42" s="47"/>
      <c r="M42" s="47"/>
      <c r="N42" s="47"/>
      <c r="O42" s="48"/>
      <c r="P42" s="48">
        <f>VLOOKUP(G42,Codes!$A$4:$G$542,7,FALSE)</f>
        <v>0</v>
      </c>
      <c r="Q42" s="155" t="s">
        <v>164</v>
      </c>
      <c r="S42" s="82">
        <f t="shared" si="3"/>
        <v>0</v>
      </c>
    </row>
    <row r="43" spans="1:19" s="49" customFormat="1" ht="11.25" customHeight="1">
      <c r="A43" s="186"/>
      <c r="B43" s="50" t="str">
        <f t="shared" si="2"/>
        <v>Aanwending</v>
      </c>
      <c r="C43" s="51" t="s">
        <v>23</v>
      </c>
      <c r="D43" s="52" t="str">
        <f>VLOOKUP(G43,Codes!$A$4:$E$542,3,FALSE)</f>
        <v>004</v>
      </c>
      <c r="E43" s="53" t="str">
        <f>VLOOKUP(G43,Codes!$A$4:$E$542,5,FALSE)</f>
        <v>Omkadering BUSO</v>
      </c>
      <c r="F43" s="53">
        <f t="shared" si="0"/>
        <v>2023</v>
      </c>
      <c r="G43" s="130">
        <v>630</v>
      </c>
      <c r="H43" s="53" t="str">
        <f>VLOOKUP(G43,Codes!$A$4:$E$542,2,FALSE)</f>
        <v>overige BPT-uren klassendirectie</v>
      </c>
      <c r="I43" s="46" t="str">
        <f>VLOOKUP(G43,Codes!$A$4:$F$542,6,FALSE)</f>
        <v>lesuren</v>
      </c>
      <c r="J43" s="46"/>
      <c r="K43" s="47"/>
      <c r="L43" s="47"/>
      <c r="M43" s="47"/>
      <c r="N43" s="47"/>
      <c r="O43" s="48"/>
      <c r="P43" s="48">
        <f>VLOOKUP(G43,Codes!$A$4:$G$542,7,FALSE)</f>
        <v>0</v>
      </c>
      <c r="Q43" s="155" t="s">
        <v>164</v>
      </c>
      <c r="S43" s="82">
        <f t="shared" si="3"/>
        <v>0</v>
      </c>
    </row>
    <row r="44" spans="1:19" s="49" customFormat="1" ht="11.25" customHeight="1">
      <c r="A44" s="186"/>
      <c r="B44" s="50" t="str">
        <f t="shared" si="2"/>
        <v>Aanwending</v>
      </c>
      <c r="C44" s="51" t="s">
        <v>23</v>
      </c>
      <c r="D44" s="52" t="str">
        <f>VLOOKUP(G44,Codes!$A$4:$E$542,3,FALSE)</f>
        <v>004</v>
      </c>
      <c r="E44" s="53" t="str">
        <f>VLOOKUP(G44,Codes!$A$4:$E$542,5,FALSE)</f>
        <v>Omkadering BUSO</v>
      </c>
      <c r="F44" s="53">
        <f t="shared" si="0"/>
        <v>2023</v>
      </c>
      <c r="G44" s="130">
        <v>631</v>
      </c>
      <c r="H44" s="53" t="str">
        <f>VLOOKUP(G44,Codes!$A$4:$E$542,2,FALSE)</f>
        <v>BPT/AO-uren BGV/PV klassendirectie</v>
      </c>
      <c r="I44" s="46" t="str">
        <f>VLOOKUP(G44,Codes!$A$4:$F$542,6,FALSE)</f>
        <v>lesuren</v>
      </c>
      <c r="J44" s="46"/>
      <c r="K44" s="47"/>
      <c r="L44" s="47"/>
      <c r="M44" s="47"/>
      <c r="N44" s="47"/>
      <c r="O44" s="48"/>
      <c r="P44" s="48">
        <f>VLOOKUP(G44,Codes!$A$4:$G$542,7,FALSE)</f>
        <v>0</v>
      </c>
      <c r="Q44" s="155" t="s">
        <v>164</v>
      </c>
      <c r="S44" s="82">
        <f t="shared" si="3"/>
        <v>0</v>
      </c>
    </row>
    <row r="45" spans="1:19" s="49" customFormat="1" ht="11.25" customHeight="1">
      <c r="A45" s="186"/>
      <c r="B45" s="50" t="str">
        <f t="shared" si="2"/>
        <v>Aanwending</v>
      </c>
      <c r="C45" s="51" t="s">
        <v>23</v>
      </c>
      <c r="D45" s="52" t="str">
        <f>VLOOKUP(G45,Codes!$A$4:$E$542,3,FALSE)</f>
        <v>004</v>
      </c>
      <c r="E45" s="53" t="str">
        <f>VLOOKUP(G45,Codes!$A$4:$E$542,5,FALSE)</f>
        <v>Omkadering BUSO</v>
      </c>
      <c r="F45" s="53">
        <f t="shared" si="0"/>
        <v>2023</v>
      </c>
      <c r="G45" s="130">
        <v>632</v>
      </c>
      <c r="H45" s="53" t="str">
        <f>VLOOKUP(G45,Codes!$A$4:$E$542,2,FALSE)</f>
        <v>overige BPT/AO-uren klassendirectie</v>
      </c>
      <c r="I45" s="46" t="str">
        <f>VLOOKUP(G45,Codes!$A$4:$F$542,6,FALSE)</f>
        <v>lesuren</v>
      </c>
      <c r="J45" s="46"/>
      <c r="K45" s="47"/>
      <c r="L45" s="47"/>
      <c r="M45" s="47"/>
      <c r="N45" s="47"/>
      <c r="O45" s="48"/>
      <c r="P45" s="48">
        <f>VLOOKUP(G45,Codes!$A$4:$G$542,7,FALSE)</f>
        <v>0</v>
      </c>
      <c r="Q45" s="155" t="s">
        <v>164</v>
      </c>
      <c r="S45" s="82">
        <f t="shared" si="3"/>
        <v>0</v>
      </c>
    </row>
    <row r="46" spans="1:19" s="49" customFormat="1" ht="11.25" customHeight="1">
      <c r="A46" s="186"/>
      <c r="B46" s="50" t="str">
        <f t="shared" si="2"/>
        <v>Aanwending</v>
      </c>
      <c r="C46" s="51" t="s">
        <v>23</v>
      </c>
      <c r="D46" s="52" t="str">
        <f>VLOOKUP(G46,Codes!$A$4:$E$542,3,FALSE)</f>
        <v>004</v>
      </c>
      <c r="E46" s="53" t="str">
        <f>VLOOKUP(G46,Codes!$A$4:$E$542,5,FALSE)</f>
        <v>Omkadering BUSO</v>
      </c>
      <c r="F46" s="53">
        <f t="shared" si="0"/>
        <v>2023</v>
      </c>
      <c r="G46" s="130">
        <v>284</v>
      </c>
      <c r="H46" s="53" t="str">
        <f>VLOOKUP(G46,Codes!$A$4:$E$542,2,FALSE)</f>
        <v>Uren bijscholing-begeleiding</v>
      </c>
      <c r="I46" s="46" t="str">
        <f>VLOOKUP(G46,Codes!$A$4:$F$542,6,FALSE)</f>
        <v>lesuren</v>
      </c>
      <c r="J46" s="46"/>
      <c r="K46" s="47"/>
      <c r="L46" s="47"/>
      <c r="M46" s="47"/>
      <c r="N46" s="47"/>
      <c r="O46" s="48"/>
      <c r="P46" s="48">
        <f>VLOOKUP(G46,Codes!$A$4:$G$542,7,FALSE)</f>
        <v>0</v>
      </c>
      <c r="Q46" s="155" t="s">
        <v>164</v>
      </c>
      <c r="S46" s="82">
        <f t="shared" si="3"/>
        <v>0</v>
      </c>
    </row>
    <row r="47" spans="1:19" s="49" customFormat="1" ht="11.25" customHeight="1">
      <c r="A47" s="186"/>
      <c r="B47" s="50" t="str">
        <f t="shared" si="2"/>
        <v>Aanwending</v>
      </c>
      <c r="C47" s="51" t="s">
        <v>23</v>
      </c>
      <c r="D47" s="52" t="str">
        <f>VLOOKUP(G47,Codes!$A$4:$E$542,3,FALSE)</f>
        <v>004</v>
      </c>
      <c r="E47" s="53" t="str">
        <f>VLOOKUP(G47,Codes!$A$4:$E$542,5,FALSE)</f>
        <v>Omkadering BUSO</v>
      </c>
      <c r="F47" s="53">
        <f t="shared" si="0"/>
        <v>2023</v>
      </c>
      <c r="G47" s="130">
        <v>632</v>
      </c>
      <c r="H47" s="53" t="str">
        <f>VLOOKUP(G47,Codes!$A$4:$E$542,2,FALSE)</f>
        <v>overige BPT/AO-uren klassendirectie</v>
      </c>
      <c r="I47" s="46" t="str">
        <f>VLOOKUP(G47,Codes!$A$4:$F$542,6,FALSE)</f>
        <v>lesuren</v>
      </c>
      <c r="J47" s="46"/>
      <c r="K47" s="47"/>
      <c r="L47" s="47"/>
      <c r="M47" s="47"/>
      <c r="N47" s="47"/>
      <c r="O47" s="48"/>
      <c r="P47" s="48">
        <f>VLOOKUP(G47,Codes!$A$4:$G$542,7,FALSE)</f>
        <v>0</v>
      </c>
      <c r="Q47" s="155" t="s">
        <v>164</v>
      </c>
      <c r="S47" s="82">
        <f t="shared" si="3"/>
        <v>0</v>
      </c>
    </row>
    <row r="48" spans="1:19" s="49" customFormat="1" ht="11.25" customHeight="1">
      <c r="A48" s="186"/>
      <c r="B48" s="50" t="str">
        <f t="shared" si="2"/>
        <v>Aanwending</v>
      </c>
      <c r="C48" s="51" t="s">
        <v>23</v>
      </c>
      <c r="D48" s="52" t="str">
        <f>VLOOKUP(G48,Codes!$A$4:$E$542,3,FALSE)</f>
        <v>004</v>
      </c>
      <c r="E48" s="53" t="str">
        <f>VLOOKUP(G48,Codes!$A$4:$E$542,5,FALSE)</f>
        <v>Omkadering BUSO</v>
      </c>
      <c r="F48" s="53">
        <f t="shared" si="0"/>
        <v>2023</v>
      </c>
      <c r="G48" s="130">
        <v>284</v>
      </c>
      <c r="H48" s="53" t="str">
        <f>VLOOKUP(G48,Codes!$A$4:$E$542,2,FALSE)</f>
        <v>Uren bijscholing-begeleiding</v>
      </c>
      <c r="I48" s="46" t="str">
        <f>VLOOKUP(G48,Codes!$A$4:$F$542,6,FALSE)</f>
        <v>lesuren</v>
      </c>
      <c r="J48" s="46"/>
      <c r="K48" s="47"/>
      <c r="L48" s="47"/>
      <c r="M48" s="47"/>
      <c r="N48" s="47"/>
      <c r="O48" s="48"/>
      <c r="P48" s="48">
        <f>VLOOKUP(G48,Codes!$A$4:$G$542,7,FALSE)</f>
        <v>0</v>
      </c>
      <c r="Q48" s="155" t="s">
        <v>164</v>
      </c>
      <c r="S48" s="82">
        <f t="shared" si="3"/>
        <v>0</v>
      </c>
    </row>
    <row r="49" spans="1:19" s="49" customFormat="1" ht="11.25" customHeight="1">
      <c r="A49" s="186"/>
      <c r="B49" s="50" t="str">
        <f t="shared" si="2"/>
        <v>Aanwending</v>
      </c>
      <c r="C49" s="51" t="s">
        <v>23</v>
      </c>
      <c r="D49" s="52" t="str">
        <f>VLOOKUP(G49,Codes!$A$4:$E$542,3,FALSE)</f>
        <v>004</v>
      </c>
      <c r="E49" s="53" t="str">
        <f>VLOOKUP(G49,Codes!$A$4:$E$542,5,FALSE)</f>
        <v>Omkadering BUSO</v>
      </c>
      <c r="F49" s="53">
        <f t="shared" si="0"/>
        <v>2023</v>
      </c>
      <c r="G49" s="130">
        <v>641</v>
      </c>
      <c r="H49" s="53" t="str">
        <f>VLOOKUP(G49,Codes!$A$4:$E$542,2,FALSE)</f>
        <v>lesuren GOK gelijkgesteld met BGV/PV</v>
      </c>
      <c r="I49" s="46" t="str">
        <f>VLOOKUP(G49,Codes!$A$4:$F$542,6,FALSE)</f>
        <v>lesuren</v>
      </c>
      <c r="J49" s="46"/>
      <c r="K49" s="47"/>
      <c r="L49" s="47"/>
      <c r="M49" s="47"/>
      <c r="N49" s="47"/>
      <c r="O49" s="48"/>
      <c r="P49" s="48">
        <f>VLOOKUP(G49,Codes!$A$4:$G$542,7,FALSE)</f>
        <v>0</v>
      </c>
      <c r="Q49" s="155" t="s">
        <v>164</v>
      </c>
      <c r="S49" s="82">
        <f t="shared" si="3"/>
        <v>0</v>
      </c>
    </row>
    <row r="50" spans="1:19" s="49" customFormat="1" ht="11.25" customHeight="1">
      <c r="A50" s="186"/>
      <c r="B50" s="50" t="str">
        <f aca="true" t="shared" si="4" ref="B50:B96">B49</f>
        <v>Aanwending</v>
      </c>
      <c r="C50" s="51" t="s">
        <v>23</v>
      </c>
      <c r="D50" s="52" t="str">
        <f>VLOOKUP(G50,Codes!$A$4:$E$542,3,FALSE)</f>
        <v>004</v>
      </c>
      <c r="E50" s="53" t="str">
        <f>VLOOKUP(G50,Codes!$A$4:$E$542,5,FALSE)</f>
        <v>Omkadering BUSO</v>
      </c>
      <c r="F50" s="53">
        <f t="shared" si="0"/>
        <v>2023</v>
      </c>
      <c r="G50" s="130">
        <v>642</v>
      </c>
      <c r="H50" s="53" t="str">
        <f>VLOOKUP(G50,Codes!$A$4:$E$542,2,FALSE)</f>
        <v>overige lesuren GOK</v>
      </c>
      <c r="I50" s="46" t="str">
        <f>VLOOKUP(G50,Codes!$A$4:$F$542,6,FALSE)</f>
        <v>lesuren</v>
      </c>
      <c r="J50" s="46"/>
      <c r="K50" s="47"/>
      <c r="L50" s="47"/>
      <c r="M50" s="47"/>
      <c r="N50" s="47"/>
      <c r="O50" s="48"/>
      <c r="P50" s="48">
        <f>VLOOKUP(G50,Codes!$A$4:$G$542,7,FALSE)</f>
        <v>0</v>
      </c>
      <c r="Q50" s="155" t="s">
        <v>164</v>
      </c>
      <c r="S50" s="82">
        <f t="shared" si="3"/>
        <v>0</v>
      </c>
    </row>
    <row r="51" spans="1:19" s="49" customFormat="1" ht="11.25" customHeight="1">
      <c r="A51" s="186"/>
      <c r="B51" s="50" t="str">
        <f t="shared" si="4"/>
        <v>Aanwending</v>
      </c>
      <c r="C51" s="51" t="s">
        <v>23</v>
      </c>
      <c r="D51" s="52" t="str">
        <f>VLOOKUP(G51,Codes!$A$4:$E$542,3,FALSE)</f>
        <v>004</v>
      </c>
      <c r="E51" s="53" t="str">
        <f>VLOOKUP(G51,Codes!$A$4:$E$542,5,FALSE)</f>
        <v>Omkadering BUSO</v>
      </c>
      <c r="F51" s="53">
        <f t="shared" si="0"/>
        <v>2023</v>
      </c>
      <c r="G51" s="130">
        <v>643</v>
      </c>
      <c r="H51" s="53" t="str">
        <f>VLOOKUP(G51,Codes!$A$4:$E$542,2,FALSE)</f>
        <v>lesuren POAH gelijkgesteld met BGV/PV</v>
      </c>
      <c r="I51" s="46" t="str">
        <f>VLOOKUP(G51,Codes!$A$4:$F$542,6,FALSE)</f>
        <v>lesuren</v>
      </c>
      <c r="J51" s="46"/>
      <c r="K51" s="47"/>
      <c r="L51" s="47"/>
      <c r="M51" s="47"/>
      <c r="N51" s="47"/>
      <c r="O51" s="48"/>
      <c r="P51" s="48">
        <f>VLOOKUP(G51,Codes!$A$4:$G$542,7,FALSE)</f>
        <v>0</v>
      </c>
      <c r="Q51" s="155" t="s">
        <v>164</v>
      </c>
      <c r="S51" s="82">
        <f t="shared" si="3"/>
        <v>0</v>
      </c>
    </row>
    <row r="52" spans="1:19" s="49" customFormat="1" ht="11.25" customHeight="1">
      <c r="A52" s="186"/>
      <c r="B52" s="50" t="str">
        <f t="shared" si="4"/>
        <v>Aanwending</v>
      </c>
      <c r="C52" s="51" t="s">
        <v>23</v>
      </c>
      <c r="D52" s="52" t="str">
        <f>VLOOKUP(G52,Codes!$A$4:$E$542,3,FALSE)</f>
        <v>004</v>
      </c>
      <c r="E52" s="53" t="str">
        <f>VLOOKUP(G52,Codes!$A$4:$E$542,5,FALSE)</f>
        <v>Omkadering BUSO</v>
      </c>
      <c r="F52" s="53">
        <f t="shared" si="0"/>
        <v>2023</v>
      </c>
      <c r="G52" s="130">
        <v>644</v>
      </c>
      <c r="H52" s="53" t="str">
        <f>VLOOKUP(G52,Codes!$A$4:$E$542,2,FALSE)</f>
        <v>overige lesuren POAH</v>
      </c>
      <c r="I52" s="46" t="str">
        <f>VLOOKUP(G52,Codes!$A$4:$F$542,6,FALSE)</f>
        <v>lesuren</v>
      </c>
      <c r="J52" s="46"/>
      <c r="K52" s="47"/>
      <c r="L52" s="47"/>
      <c r="M52" s="47"/>
      <c r="N52" s="47"/>
      <c r="O52" s="48"/>
      <c r="P52" s="48">
        <f>VLOOKUP(G52,Codes!$A$4:$G$542,7,FALSE)</f>
        <v>0</v>
      </c>
      <c r="Q52" s="155" t="s">
        <v>164</v>
      </c>
      <c r="S52" s="82">
        <f t="shared" si="3"/>
        <v>0</v>
      </c>
    </row>
    <row r="53" spans="1:19" s="49" customFormat="1" ht="11.25" customHeight="1">
      <c r="A53" s="186"/>
      <c r="B53" s="50" t="str">
        <f>B52</f>
        <v>Aanwending</v>
      </c>
      <c r="C53" s="51" t="s">
        <v>23</v>
      </c>
      <c r="D53" s="52" t="str">
        <f>VLOOKUP(G53,Codes!$A$4:$E$542,3,FALSE)</f>
        <v>004</v>
      </c>
      <c r="E53" s="53" t="str">
        <f>VLOOKUP(G53,Codes!$A$4:$E$542,5,FALSE)</f>
        <v>Omkadering BUSO</v>
      </c>
      <c r="F53" s="53">
        <f t="shared" si="0"/>
        <v>2023</v>
      </c>
      <c r="G53" s="130">
        <v>231</v>
      </c>
      <c r="H53" s="53" t="str">
        <f>VLOOKUP(G53,Codes!$A$4:$E$542,2,FALSE)</f>
        <v>ambt adjunct-directeur</v>
      </c>
      <c r="I53" s="46" t="str">
        <f>VLOOKUP(G53,Codes!$A$4:$F$542,6,FALSE)</f>
        <v>ambten</v>
      </c>
      <c r="J53" s="46"/>
      <c r="K53" s="47"/>
      <c r="L53" s="47"/>
      <c r="M53" s="47"/>
      <c r="N53" s="47"/>
      <c r="O53" s="48"/>
      <c r="P53" s="48">
        <f>VLOOKUP(G53,Codes!$A$4:$G$542,7,FALSE)</f>
        <v>1</v>
      </c>
      <c r="Q53" s="155" t="s">
        <v>164</v>
      </c>
      <c r="S53" s="82">
        <f t="shared" si="3"/>
        <v>0</v>
      </c>
    </row>
    <row r="54" spans="1:19" s="49" customFormat="1" ht="11.25" customHeight="1">
      <c r="A54" s="186"/>
      <c r="B54" s="50" t="str">
        <f t="shared" si="4"/>
        <v>Aanwending</v>
      </c>
      <c r="C54" s="51" t="s">
        <v>23</v>
      </c>
      <c r="D54" s="52" t="str">
        <f>VLOOKUP(G54,Codes!$A$4:$E$542,3,FALSE)</f>
        <v>004</v>
      </c>
      <c r="E54" s="53" t="str">
        <f>VLOOKUP(G54,Codes!$A$4:$E$542,5,FALSE)</f>
        <v>Omkadering BUSO</v>
      </c>
      <c r="F54" s="53">
        <f t="shared" si="0"/>
        <v>2023</v>
      </c>
      <c r="G54" s="130">
        <v>232</v>
      </c>
      <c r="H54" s="53" t="str">
        <f>VLOOKUP(G54,Codes!$A$4:$E$542,2,FALSE)</f>
        <v>Ambt TAC organiek</v>
      </c>
      <c r="I54" s="46" t="str">
        <f>VLOOKUP(G54,Codes!$A$4:$F$542,6,FALSE)</f>
        <v>ambten</v>
      </c>
      <c r="J54" s="46"/>
      <c r="K54" s="47"/>
      <c r="L54" s="47"/>
      <c r="M54" s="47"/>
      <c r="N54" s="47"/>
      <c r="O54" s="48"/>
      <c r="P54" s="48">
        <f>VLOOKUP(G54,Codes!$A$4:$G$542,7,FALSE)</f>
        <v>1</v>
      </c>
      <c r="Q54" s="155" t="s">
        <v>164</v>
      </c>
      <c r="S54" s="82">
        <f t="shared" si="3"/>
        <v>0</v>
      </c>
    </row>
    <row r="55" spans="1:19" s="49" customFormat="1" ht="11.25" customHeight="1">
      <c r="A55" s="186"/>
      <c r="B55" s="50" t="str">
        <f t="shared" si="4"/>
        <v>Aanwending</v>
      </c>
      <c r="C55" s="51" t="s">
        <v>23</v>
      </c>
      <c r="D55" s="52" t="str">
        <f>VLOOKUP(G55,Codes!$A$4:$E$542,3,FALSE)</f>
        <v>004</v>
      </c>
      <c r="E55" s="53" t="str">
        <f>VLOOKUP(G55,Codes!$A$4:$E$542,5,FALSE)</f>
        <v>Omkadering BUSO</v>
      </c>
      <c r="F55" s="53">
        <f t="shared" si="0"/>
        <v>2023</v>
      </c>
      <c r="G55" s="130">
        <v>233</v>
      </c>
      <c r="H55" s="53" t="str">
        <f>VLOOKUP(G55,Codes!$A$4:$E$542,2,FALSE)</f>
        <v>Ambt TA organiek</v>
      </c>
      <c r="I55" s="46" t="str">
        <f>VLOOKUP(G55,Codes!$A$4:$F$542,6,FALSE)</f>
        <v>ambten</v>
      </c>
      <c r="J55" s="46"/>
      <c r="K55" s="47"/>
      <c r="L55" s="47"/>
      <c r="M55" s="47"/>
      <c r="N55" s="47"/>
      <c r="O55" s="48"/>
      <c r="P55" s="48">
        <f>VLOOKUP(G55,Codes!$A$4:$G$542,7,FALSE)</f>
        <v>1</v>
      </c>
      <c r="Q55" s="155" t="s">
        <v>164</v>
      </c>
      <c r="S55" s="82">
        <f t="shared" si="3"/>
        <v>0</v>
      </c>
    </row>
    <row r="56" spans="1:19" s="49" customFormat="1" ht="11.25" customHeight="1">
      <c r="A56" s="186"/>
      <c r="B56" s="50" t="str">
        <f t="shared" si="4"/>
        <v>Aanwending</v>
      </c>
      <c r="C56" s="51" t="s">
        <v>23</v>
      </c>
      <c r="D56" s="52" t="str">
        <f>VLOOKUP(G56,Codes!$A$4:$E$542,3,FALSE)</f>
        <v>004</v>
      </c>
      <c r="E56" s="53" t="str">
        <f>VLOOKUP(G56,Codes!$A$4:$E$542,5,FALSE)</f>
        <v>Omkadering BUSO</v>
      </c>
      <c r="F56" s="53">
        <f t="shared" si="0"/>
        <v>2023</v>
      </c>
      <c r="G56" s="130">
        <v>559</v>
      </c>
      <c r="H56" s="53" t="str">
        <f>VLOOKUP(G56,Codes!$A$4:$E$542,2,FALSE)</f>
        <v>ambt TAC bonusambt resturen SG</v>
      </c>
      <c r="I56" s="46" t="str">
        <f>VLOOKUP(G56,Codes!$A$4:$F$542,6,FALSE)</f>
        <v>ambten</v>
      </c>
      <c r="J56" s="46"/>
      <c r="K56" s="47"/>
      <c r="L56" s="47"/>
      <c r="M56" s="47"/>
      <c r="N56" s="47"/>
      <c r="O56" s="48"/>
      <c r="P56" s="48">
        <f>VLOOKUP(G56,Codes!$A$4:$G$542,7,FALSE)</f>
        <v>1</v>
      </c>
      <c r="Q56" s="155" t="s">
        <v>164</v>
      </c>
      <c r="S56" s="82">
        <f t="shared" si="3"/>
        <v>0</v>
      </c>
    </row>
    <row r="57" spans="1:19" s="49" customFormat="1" ht="11.25" customHeight="1">
      <c r="A57" s="186"/>
      <c r="B57" s="50" t="str">
        <f t="shared" si="4"/>
        <v>Aanwending</v>
      </c>
      <c r="C57" s="51" t="s">
        <v>23</v>
      </c>
      <c r="D57" s="52" t="str">
        <f>VLOOKUP(G57,Codes!$A$4:$E$542,3,FALSE)</f>
        <v>004</v>
      </c>
      <c r="E57" s="53" t="str">
        <f>VLOOKUP(G57,Codes!$A$4:$E$542,5,FALSE)</f>
        <v>Omkadering BUSO</v>
      </c>
      <c r="F57" s="53">
        <f t="shared" si="0"/>
        <v>2023</v>
      </c>
      <c r="G57" s="130">
        <v>234</v>
      </c>
      <c r="H57" s="53" t="str">
        <f>VLOOKUP(G57,Codes!$A$4:$E$542,2,FALSE)</f>
        <v>Ambt TA bonusambt resturen SG</v>
      </c>
      <c r="I57" s="46" t="str">
        <f>VLOOKUP(G57,Codes!$A$4:$F$542,6,FALSE)</f>
        <v>ambten</v>
      </c>
      <c r="J57" s="46"/>
      <c r="K57" s="47"/>
      <c r="L57" s="47"/>
      <c r="M57" s="47"/>
      <c r="N57" s="47"/>
      <c r="O57" s="48"/>
      <c r="P57" s="48">
        <f>VLOOKUP(G57,Codes!$A$4:$G$542,7,FALSE)</f>
        <v>1</v>
      </c>
      <c r="Q57" s="155" t="s">
        <v>164</v>
      </c>
      <c r="S57" s="82">
        <f t="shared" si="3"/>
        <v>0</v>
      </c>
    </row>
    <row r="58" spans="1:19" s="49" customFormat="1" ht="11.25" customHeight="1">
      <c r="A58" s="186"/>
      <c r="B58" s="50" t="str">
        <f t="shared" si="4"/>
        <v>Aanwending</v>
      </c>
      <c r="C58" s="51" t="s">
        <v>23</v>
      </c>
      <c r="D58" s="52" t="str">
        <f>VLOOKUP(G58,Codes!$A$4:$E$542,3,FALSE)</f>
        <v>004</v>
      </c>
      <c r="E58" s="53" t="str">
        <f>VLOOKUP(G58,Codes!$A$4:$E$542,5,FALSE)</f>
        <v>Omkadering BUSO</v>
      </c>
      <c r="F58" s="53">
        <f t="shared" si="0"/>
        <v>2023</v>
      </c>
      <c r="G58" s="130">
        <v>633</v>
      </c>
      <c r="H58" s="53" t="str">
        <f>VLOOKUP(G58,Codes!$A$4:$E$542,2,FALSE)</f>
        <v>Lesuren taak- en functiedif. BGV/PV</v>
      </c>
      <c r="I58" s="46" t="str">
        <f>VLOOKUP(G58,Codes!$A$4:$F$542,6,FALSE)</f>
        <v>lesuren</v>
      </c>
      <c r="J58" s="46"/>
      <c r="K58" s="47"/>
      <c r="L58" s="47"/>
      <c r="M58" s="47"/>
      <c r="N58" s="47"/>
      <c r="O58" s="48"/>
      <c r="P58" s="48">
        <f>VLOOKUP(G58,Codes!$A$4:$G$542,7,FALSE)</f>
        <v>0</v>
      </c>
      <c r="Q58" s="155" t="s">
        <v>164</v>
      </c>
      <c r="S58" s="82">
        <f t="shared" si="3"/>
        <v>0</v>
      </c>
    </row>
    <row r="59" spans="1:19" s="49" customFormat="1" ht="11.25" customHeight="1">
      <c r="A59" s="186"/>
      <c r="B59" s="50" t="str">
        <f t="shared" si="4"/>
        <v>Aanwending</v>
      </c>
      <c r="C59" s="51" t="s">
        <v>23</v>
      </c>
      <c r="D59" s="52" t="str">
        <f>VLOOKUP(G59,Codes!$A$4:$E$542,3,FALSE)</f>
        <v>004</v>
      </c>
      <c r="E59" s="53" t="str">
        <f>VLOOKUP(G59,Codes!$A$4:$E$542,5,FALSE)</f>
        <v>Omkadering BUSO</v>
      </c>
      <c r="F59" s="53">
        <f t="shared" si="0"/>
        <v>2023</v>
      </c>
      <c r="G59" s="130">
        <v>634</v>
      </c>
      <c r="H59" s="53" t="str">
        <f>VLOOKUP(G59,Codes!$A$4:$E$542,2,FALSE)</f>
        <v>overige lesuren taak- en functiedif.</v>
      </c>
      <c r="I59" s="46" t="str">
        <f>VLOOKUP(G59,Codes!$A$4:$F$542,6,FALSE)</f>
        <v>lesuren</v>
      </c>
      <c r="J59" s="46"/>
      <c r="K59" s="47"/>
      <c r="L59" s="47"/>
      <c r="M59" s="47"/>
      <c r="N59" s="47"/>
      <c r="O59" s="48"/>
      <c r="P59" s="48">
        <f>VLOOKUP(G59,Codes!$A$4:$G$542,7,FALSE)</f>
        <v>0</v>
      </c>
      <c r="Q59" s="155" t="s">
        <v>164</v>
      </c>
      <c r="S59" s="82">
        <f t="shared" si="3"/>
        <v>0</v>
      </c>
    </row>
    <row r="60" spans="1:19" s="49" customFormat="1" ht="11.25" customHeight="1">
      <c r="A60" s="186"/>
      <c r="B60" s="50" t="str">
        <f t="shared" si="4"/>
        <v>Aanwending</v>
      </c>
      <c r="C60" s="51" t="s">
        <v>23</v>
      </c>
      <c r="D60" s="52" t="str">
        <f>VLOOKUP(G60,Codes!$A$4:$E$542,3,FALSE)</f>
        <v>004</v>
      </c>
      <c r="E60" s="53" t="str">
        <f>VLOOKUP(G60,Codes!$A$4:$E$542,5,FALSE)</f>
        <v>Omkadering BUSO</v>
      </c>
      <c r="F60" s="53">
        <f t="shared" si="0"/>
        <v>2023</v>
      </c>
      <c r="G60" s="130">
        <v>552</v>
      </c>
      <c r="H60" s="53" t="str">
        <f>VLOOKUP(G60,Codes!$A$4:$E$542,2,FALSE)</f>
        <v>Uren taak- en functiedifferentiatie</v>
      </c>
      <c r="I60" s="46" t="str">
        <f>VLOOKUP(G60,Codes!$A$4:$F$542,6,FALSE)</f>
        <v>uren</v>
      </c>
      <c r="J60" s="46"/>
      <c r="K60" s="47"/>
      <c r="L60" s="47"/>
      <c r="M60" s="47"/>
      <c r="N60" s="47"/>
      <c r="O60" s="48"/>
      <c r="P60" s="48">
        <f>VLOOKUP(G60,Codes!$A$4:$G$542,7,FALSE)</f>
        <v>0</v>
      </c>
      <c r="Q60" s="155" t="s">
        <v>164</v>
      </c>
      <c r="S60" s="82">
        <f t="shared" si="3"/>
        <v>0</v>
      </c>
    </row>
    <row r="61" spans="1:19" s="49" customFormat="1" ht="11.25" customHeight="1">
      <c r="A61" s="186"/>
      <c r="B61" s="50" t="str">
        <f t="shared" si="4"/>
        <v>Aanwending</v>
      </c>
      <c r="C61" s="51" t="s">
        <v>23</v>
      </c>
      <c r="D61" s="52" t="str">
        <f>VLOOKUP(G61,Codes!$A$4:$E$542,3,FALSE)</f>
        <v>004</v>
      </c>
      <c r="E61" s="53" t="str">
        <f>VLOOKUP(G61,Codes!$A$4:$E$542,5,FALSE)</f>
        <v>Omkadering BUSO</v>
      </c>
      <c r="F61" s="53">
        <f t="shared" si="0"/>
        <v>2023</v>
      </c>
      <c r="G61" s="130">
        <v>680</v>
      </c>
      <c r="H61" s="53" t="str">
        <f>VLOOKUP(G61,Codes!$A$4:$E$542,2,FALSE)</f>
        <v>Lesuren vooraf. pnt.env. BGV/PV</v>
      </c>
      <c r="I61" s="46" t="str">
        <f>VLOOKUP(G61,Codes!$A$4:$F$542,6,FALSE)</f>
        <v>lesuren</v>
      </c>
      <c r="J61" s="46"/>
      <c r="K61" s="47"/>
      <c r="L61" s="47"/>
      <c r="M61" s="47"/>
      <c r="N61" s="47"/>
      <c r="O61" s="48"/>
      <c r="P61" s="48">
        <f>VLOOKUP(G61,Codes!$A$4:$G$542,7,FALSE)</f>
        <v>0</v>
      </c>
      <c r="Q61" s="155" t="s">
        <v>164</v>
      </c>
      <c r="S61" s="82">
        <f t="shared" si="3"/>
        <v>0</v>
      </c>
    </row>
    <row r="62" spans="1:19" s="49" customFormat="1" ht="11.25" customHeight="1">
      <c r="A62" s="186"/>
      <c r="B62" s="50" t="str">
        <f t="shared" si="4"/>
        <v>Aanwending</v>
      </c>
      <c r="C62" s="51" t="s">
        <v>23</v>
      </c>
      <c r="D62" s="52" t="str">
        <f>VLOOKUP(G62,Codes!$A$4:$E$542,3,FALSE)</f>
        <v>004</v>
      </c>
      <c r="E62" s="53" t="str">
        <f>VLOOKUP(G62,Codes!$A$4:$E$542,5,FALSE)</f>
        <v>Omkadering BUSO</v>
      </c>
      <c r="F62" s="53">
        <f t="shared" si="0"/>
        <v>2023</v>
      </c>
      <c r="G62" s="130">
        <v>681</v>
      </c>
      <c r="H62" s="53" t="str">
        <f>VLOOKUP(G62,Codes!$A$4:$E$542,2,FALSE)</f>
        <v>Overige lesuren vooraf. pnt.env.</v>
      </c>
      <c r="I62" s="46" t="str">
        <f>VLOOKUP(G62,Codes!$A$4:$F$542,6,FALSE)</f>
        <v>lesuren</v>
      </c>
      <c r="J62" s="46"/>
      <c r="K62" s="47"/>
      <c r="L62" s="47"/>
      <c r="M62" s="47"/>
      <c r="N62" s="47"/>
      <c r="O62" s="48"/>
      <c r="P62" s="48">
        <f>VLOOKUP(G62,Codes!$A$4:$G$542,7,FALSE)</f>
        <v>0</v>
      </c>
      <c r="Q62" s="155" t="s">
        <v>164</v>
      </c>
      <c r="S62" s="82">
        <f t="shared" si="3"/>
        <v>0</v>
      </c>
    </row>
    <row r="63" spans="1:19" s="49" customFormat="1" ht="11.25" customHeight="1">
      <c r="A63" s="186"/>
      <c r="B63" s="50" t="str">
        <f t="shared" si="4"/>
        <v>Aanwending</v>
      </c>
      <c r="C63" s="51" t="s">
        <v>23</v>
      </c>
      <c r="D63" s="52" t="str">
        <f>VLOOKUP(G63,Codes!$A$4:$E$542,3,FALSE)</f>
        <v>004</v>
      </c>
      <c r="E63" s="53" t="str">
        <f>VLOOKUP(G63,Codes!$A$4:$E$542,5,FALSE)</f>
        <v>Omkadering BUSO</v>
      </c>
      <c r="F63" s="53">
        <f t="shared" si="0"/>
        <v>2023</v>
      </c>
      <c r="G63" s="130">
        <v>682</v>
      </c>
      <c r="H63" s="53" t="str">
        <f>VLOOKUP(G63,Codes!$A$4:$E$542,2,FALSE)</f>
        <v>Uren voorafname puntenenvelop</v>
      </c>
      <c r="I63" s="46" t="str">
        <f>VLOOKUP(G63,Codes!$A$4:$F$542,6,FALSE)</f>
        <v>uren</v>
      </c>
      <c r="J63" s="46"/>
      <c r="K63" s="47"/>
      <c r="L63" s="47"/>
      <c r="M63" s="47"/>
      <c r="N63" s="47"/>
      <c r="O63" s="48"/>
      <c r="P63" s="48">
        <f>VLOOKUP(G63,Codes!$A$4:$G$542,7,FALSE)</f>
        <v>0</v>
      </c>
      <c r="Q63" s="155" t="s">
        <v>164</v>
      </c>
      <c r="S63" s="82">
        <f t="shared" si="3"/>
        <v>0</v>
      </c>
    </row>
    <row r="64" spans="1:19" s="49" customFormat="1" ht="11.25" customHeight="1">
      <c r="A64" s="186"/>
      <c r="B64" s="50" t="str">
        <f t="shared" si="4"/>
        <v>Aanwending</v>
      </c>
      <c r="C64" s="51" t="s">
        <v>23</v>
      </c>
      <c r="D64" s="52" t="str">
        <f>VLOOKUP(G64,Codes!$A$4:$E$542,3,FALSE)</f>
        <v>004</v>
      </c>
      <c r="E64" s="53" t="str">
        <f>VLOOKUP(G64,Codes!$A$4:$E$542,5,FALSE)</f>
        <v>Omkadering BUSO</v>
      </c>
      <c r="F64" s="53">
        <f t="shared" si="0"/>
        <v>2023</v>
      </c>
      <c r="G64" s="130">
        <v>297</v>
      </c>
      <c r="H64" s="53" t="str">
        <f>VLOOKUP(G64,Codes!$A$4:$E$542,2,FALSE)</f>
        <v>uren logopedie</v>
      </c>
      <c r="I64" s="46" t="str">
        <f>VLOOKUP(G64,Codes!$A$4:$F$542,6,FALSE)</f>
        <v>uren</v>
      </c>
      <c r="J64" s="46"/>
      <c r="K64" s="47"/>
      <c r="L64" s="47"/>
      <c r="M64" s="47"/>
      <c r="N64" s="47"/>
      <c r="O64" s="48"/>
      <c r="P64" s="48">
        <f>VLOOKUP(G64,Codes!$A$4:$G$542,7,FALSE)</f>
        <v>0</v>
      </c>
      <c r="Q64" s="155" t="s">
        <v>164</v>
      </c>
      <c r="S64" s="82">
        <f t="shared" si="3"/>
        <v>0</v>
      </c>
    </row>
    <row r="65" spans="1:19" s="49" customFormat="1" ht="11.25" customHeight="1">
      <c r="A65" s="186"/>
      <c r="B65" s="50" t="str">
        <f t="shared" si="4"/>
        <v>Aanwending</v>
      </c>
      <c r="C65" s="51" t="s">
        <v>23</v>
      </c>
      <c r="D65" s="52" t="str">
        <f>VLOOKUP(G65,Codes!$A$4:$E$542,3,FALSE)</f>
        <v>004</v>
      </c>
      <c r="E65" s="53" t="str">
        <f>VLOOKUP(G65,Codes!$A$4:$E$542,5,FALSE)</f>
        <v>Omkadering BUSO</v>
      </c>
      <c r="F65" s="53">
        <f t="shared" si="0"/>
        <v>2023</v>
      </c>
      <c r="G65" s="130">
        <v>298</v>
      </c>
      <c r="H65" s="53" t="str">
        <f>VLOOKUP(G65,Codes!$A$4:$E$542,2,FALSE)</f>
        <v>uren logopedie - BPT</v>
      </c>
      <c r="I65" s="46" t="str">
        <f>VLOOKUP(G65,Codes!$A$4:$F$542,6,FALSE)</f>
        <v>uren</v>
      </c>
      <c r="J65" s="46"/>
      <c r="K65" s="47"/>
      <c r="L65" s="47"/>
      <c r="M65" s="47"/>
      <c r="N65" s="47"/>
      <c r="O65" s="48"/>
      <c r="P65" s="48">
        <f>VLOOKUP(G65,Codes!$A$4:$G$542,7,FALSE)</f>
        <v>0</v>
      </c>
      <c r="Q65" s="155" t="s">
        <v>164</v>
      </c>
      <c r="S65" s="82">
        <f t="shared" si="3"/>
        <v>0</v>
      </c>
    </row>
    <row r="66" spans="1:19" s="49" customFormat="1" ht="11.25" customHeight="1">
      <c r="A66" s="186"/>
      <c r="B66" s="50" t="str">
        <f t="shared" si="4"/>
        <v>Aanwending</v>
      </c>
      <c r="C66" s="51" t="s">
        <v>23</v>
      </c>
      <c r="D66" s="52" t="str">
        <f>VLOOKUP(G66,Codes!$A$4:$E$542,3,FALSE)</f>
        <v>004</v>
      </c>
      <c r="E66" s="53" t="str">
        <f>VLOOKUP(G66,Codes!$A$4:$E$542,5,FALSE)</f>
        <v>Omkadering BUSO</v>
      </c>
      <c r="F66" s="53">
        <f t="shared" si="0"/>
        <v>2023</v>
      </c>
      <c r="G66" s="130">
        <v>299</v>
      </c>
      <c r="H66" s="53" t="str">
        <f>VLOOKUP(G66,Codes!$A$4:$E$542,2,FALSE)</f>
        <v>uren kinesitherapie</v>
      </c>
      <c r="I66" s="46" t="str">
        <f>VLOOKUP(G66,Codes!$A$4:$F$542,6,FALSE)</f>
        <v>uren</v>
      </c>
      <c r="J66" s="46"/>
      <c r="K66" s="47"/>
      <c r="L66" s="47"/>
      <c r="M66" s="47"/>
      <c r="N66" s="47"/>
      <c r="O66" s="48"/>
      <c r="P66" s="48">
        <f>VLOOKUP(G66,Codes!$A$4:$G$542,7,FALSE)</f>
        <v>0</v>
      </c>
      <c r="Q66" s="155" t="s">
        <v>164</v>
      </c>
      <c r="S66" s="82">
        <f aca="true" t="shared" si="5" ref="S66:S89">IF(OR(ISERROR(H66),ISERROR(N66)),1,0)</f>
        <v>0</v>
      </c>
    </row>
    <row r="67" spans="1:19" s="49" customFormat="1" ht="11.25" customHeight="1">
      <c r="A67" s="186"/>
      <c r="B67" s="50" t="str">
        <f t="shared" si="4"/>
        <v>Aanwending</v>
      </c>
      <c r="C67" s="51" t="s">
        <v>23</v>
      </c>
      <c r="D67" s="52" t="str">
        <f>VLOOKUP(G67,Codes!$A$4:$E$542,3,FALSE)</f>
        <v>004</v>
      </c>
      <c r="E67" s="53" t="str">
        <f>VLOOKUP(G67,Codes!$A$4:$E$542,5,FALSE)</f>
        <v>Omkadering BUSO</v>
      </c>
      <c r="F67" s="53">
        <f t="shared" si="0"/>
        <v>2023</v>
      </c>
      <c r="G67" s="130">
        <v>300</v>
      </c>
      <c r="H67" s="53" t="str">
        <f>VLOOKUP(G67,Codes!$A$4:$E$542,2,FALSE)</f>
        <v>uren kinesitherapie - BPT</v>
      </c>
      <c r="I67" s="46" t="str">
        <f>VLOOKUP(G67,Codes!$A$4:$F$542,6,FALSE)</f>
        <v>uren</v>
      </c>
      <c r="J67" s="46"/>
      <c r="K67" s="47"/>
      <c r="L67" s="47"/>
      <c r="M67" s="47"/>
      <c r="N67" s="47"/>
      <c r="O67" s="48"/>
      <c r="P67" s="48">
        <f>VLOOKUP(G67,Codes!$A$4:$G$542,7,FALSE)</f>
        <v>0</v>
      </c>
      <c r="Q67" s="155" t="s">
        <v>164</v>
      </c>
      <c r="S67" s="82">
        <f t="shared" si="5"/>
        <v>0</v>
      </c>
    </row>
    <row r="68" spans="1:19" s="49" customFormat="1" ht="11.25" customHeight="1">
      <c r="A68" s="186"/>
      <c r="B68" s="50" t="str">
        <f t="shared" si="4"/>
        <v>Aanwending</v>
      </c>
      <c r="C68" s="51" t="s">
        <v>23</v>
      </c>
      <c r="D68" s="52" t="str">
        <f>VLOOKUP(G68,Codes!$A$4:$E$542,3,FALSE)</f>
        <v>004</v>
      </c>
      <c r="E68" s="53" t="str">
        <f>VLOOKUP(G68,Codes!$A$4:$E$542,5,FALSE)</f>
        <v>Omkadering BUSO</v>
      </c>
      <c r="F68" s="53">
        <f t="shared" si="0"/>
        <v>2023</v>
      </c>
      <c r="G68" s="130">
        <v>301</v>
      </c>
      <c r="H68" s="53" t="str">
        <f>VLOOKUP(G68,Codes!$A$4:$E$542,2,FALSE)</f>
        <v>uren kinderverzorging</v>
      </c>
      <c r="I68" s="46" t="str">
        <f>VLOOKUP(G68,Codes!$A$4:$F$542,6,FALSE)</f>
        <v>uren</v>
      </c>
      <c r="J68" s="46"/>
      <c r="K68" s="47"/>
      <c r="L68" s="47"/>
      <c r="M68" s="47"/>
      <c r="N68" s="47"/>
      <c r="O68" s="48"/>
      <c r="P68" s="48">
        <f>VLOOKUP(G68,Codes!$A$4:$G$542,7,FALSE)</f>
        <v>0</v>
      </c>
      <c r="Q68" s="155" t="s">
        <v>164</v>
      </c>
      <c r="S68" s="82">
        <f t="shared" si="5"/>
        <v>0</v>
      </c>
    </row>
    <row r="69" spans="1:19" s="49" customFormat="1" ht="11.25" customHeight="1">
      <c r="A69" s="186"/>
      <c r="B69" s="50" t="str">
        <f t="shared" si="4"/>
        <v>Aanwending</v>
      </c>
      <c r="C69" s="51" t="s">
        <v>23</v>
      </c>
      <c r="D69" s="52" t="str">
        <f>VLOOKUP(G69,Codes!$A$4:$E$542,3,FALSE)</f>
        <v>004</v>
      </c>
      <c r="E69" s="53" t="str">
        <f>VLOOKUP(G69,Codes!$A$4:$E$542,5,FALSE)</f>
        <v>Omkadering BUSO</v>
      </c>
      <c r="F69" s="53">
        <f t="shared" si="0"/>
        <v>2023</v>
      </c>
      <c r="G69" s="130">
        <v>302</v>
      </c>
      <c r="H69" s="53" t="str">
        <f>VLOOKUP(G69,Codes!$A$4:$E$542,2,FALSE)</f>
        <v>uren kinderverzorging - BPT</v>
      </c>
      <c r="I69" s="46" t="str">
        <f>VLOOKUP(G69,Codes!$A$4:$F$542,6,FALSE)</f>
        <v>uren</v>
      </c>
      <c r="J69" s="46"/>
      <c r="K69" s="47"/>
      <c r="L69" s="47"/>
      <c r="M69" s="47"/>
      <c r="N69" s="47"/>
      <c r="O69" s="48"/>
      <c r="P69" s="48">
        <f>VLOOKUP(G69,Codes!$A$4:$G$542,7,FALSE)</f>
        <v>0</v>
      </c>
      <c r="Q69" s="155" t="s">
        <v>164</v>
      </c>
      <c r="S69" s="82">
        <f t="shared" si="5"/>
        <v>0</v>
      </c>
    </row>
    <row r="70" spans="1:19" s="49" customFormat="1" ht="11.25" customHeight="1">
      <c r="A70" s="186"/>
      <c r="B70" s="50" t="str">
        <f t="shared" si="4"/>
        <v>Aanwending</v>
      </c>
      <c r="C70" s="51" t="s">
        <v>23</v>
      </c>
      <c r="D70" s="52" t="str">
        <f>VLOOKUP(G70,Codes!$A$4:$E$542,3,FALSE)</f>
        <v>004</v>
      </c>
      <c r="E70" s="53" t="str">
        <f>VLOOKUP(G70,Codes!$A$4:$E$542,5,FALSE)</f>
        <v>Omkadering BUSO</v>
      </c>
      <c r="F70" s="53">
        <f t="shared" si="0"/>
        <v>2023</v>
      </c>
      <c r="G70" s="130">
        <v>303</v>
      </c>
      <c r="H70" s="53" t="str">
        <f>VLOOKUP(G70,Codes!$A$4:$E$542,2,FALSE)</f>
        <v>uren verpleging</v>
      </c>
      <c r="I70" s="46" t="str">
        <f>VLOOKUP(G70,Codes!$A$4:$F$542,6,FALSE)</f>
        <v>uren</v>
      </c>
      <c r="J70" s="46"/>
      <c r="K70" s="47"/>
      <c r="L70" s="47"/>
      <c r="M70" s="47"/>
      <c r="N70" s="47"/>
      <c r="O70" s="48"/>
      <c r="P70" s="48">
        <f>VLOOKUP(G70,Codes!$A$4:$G$542,7,FALSE)</f>
        <v>0</v>
      </c>
      <c r="Q70" s="155" t="s">
        <v>164</v>
      </c>
      <c r="S70" s="82">
        <f t="shared" si="5"/>
        <v>0</v>
      </c>
    </row>
    <row r="71" spans="1:19" s="49" customFormat="1" ht="11.25" customHeight="1">
      <c r="A71" s="186"/>
      <c r="B71" s="50" t="str">
        <f t="shared" si="4"/>
        <v>Aanwending</v>
      </c>
      <c r="C71" s="51" t="s">
        <v>23</v>
      </c>
      <c r="D71" s="52" t="str">
        <f>VLOOKUP(G71,Codes!$A$4:$E$542,3,FALSE)</f>
        <v>004</v>
      </c>
      <c r="E71" s="53" t="str">
        <f>VLOOKUP(G71,Codes!$A$4:$E$542,5,FALSE)</f>
        <v>Omkadering BUSO</v>
      </c>
      <c r="F71" s="53">
        <f t="shared" si="0"/>
        <v>2023</v>
      </c>
      <c r="G71" s="130">
        <v>304</v>
      </c>
      <c r="H71" s="53" t="str">
        <f>VLOOKUP(G71,Codes!$A$4:$E$542,2,FALSE)</f>
        <v>uren verpleging - BPT</v>
      </c>
      <c r="I71" s="46" t="str">
        <f>VLOOKUP(G71,Codes!$A$4:$F$542,6,FALSE)</f>
        <v>uren</v>
      </c>
      <c r="J71" s="46"/>
      <c r="K71" s="47"/>
      <c r="L71" s="47"/>
      <c r="M71" s="47"/>
      <c r="N71" s="47"/>
      <c r="O71" s="48"/>
      <c r="P71" s="48">
        <f>VLOOKUP(G71,Codes!$A$4:$G$542,7,FALSE)</f>
        <v>0</v>
      </c>
      <c r="Q71" s="155" t="s">
        <v>164</v>
      </c>
      <c r="S71" s="82">
        <f t="shared" si="5"/>
        <v>0</v>
      </c>
    </row>
    <row r="72" spans="1:19" s="49" customFormat="1" ht="11.25" customHeight="1">
      <c r="A72" s="186"/>
      <c r="B72" s="50" t="str">
        <f t="shared" si="4"/>
        <v>Aanwending</v>
      </c>
      <c r="C72" s="51" t="s">
        <v>23</v>
      </c>
      <c r="D72" s="52" t="str">
        <f>VLOOKUP(G72,Codes!$A$4:$E$542,3,FALSE)</f>
        <v>004</v>
      </c>
      <c r="E72" s="53" t="str">
        <f>VLOOKUP(G72,Codes!$A$4:$E$542,5,FALSE)</f>
        <v>Omkadering BUSO</v>
      </c>
      <c r="F72" s="53">
        <f t="shared" si="0"/>
        <v>2023</v>
      </c>
      <c r="G72" s="130">
        <v>305</v>
      </c>
      <c r="H72" s="53" t="str">
        <f>VLOOKUP(G72,Codes!$A$4:$E$542,2,FALSE)</f>
        <v>uren ergotherapie</v>
      </c>
      <c r="I72" s="46" t="str">
        <f>VLOOKUP(G72,Codes!$A$4:$F$542,6,FALSE)</f>
        <v>uren</v>
      </c>
      <c r="J72" s="46"/>
      <c r="K72" s="47"/>
      <c r="L72" s="47"/>
      <c r="M72" s="47"/>
      <c r="N72" s="47"/>
      <c r="O72" s="48"/>
      <c r="P72" s="48">
        <f>VLOOKUP(G72,Codes!$A$4:$G$542,7,FALSE)</f>
        <v>0</v>
      </c>
      <c r="Q72" s="155" t="s">
        <v>164</v>
      </c>
      <c r="S72" s="82">
        <f t="shared" si="5"/>
        <v>0</v>
      </c>
    </row>
    <row r="73" spans="1:19" s="49" customFormat="1" ht="11.25" customHeight="1">
      <c r="A73" s="186"/>
      <c r="B73" s="50" t="str">
        <f t="shared" si="4"/>
        <v>Aanwending</v>
      </c>
      <c r="C73" s="51" t="s">
        <v>23</v>
      </c>
      <c r="D73" s="52" t="str">
        <f>VLOOKUP(G73,Codes!$A$4:$E$542,3,FALSE)</f>
        <v>004</v>
      </c>
      <c r="E73" s="53" t="str">
        <f>VLOOKUP(G73,Codes!$A$4:$E$542,5,FALSE)</f>
        <v>Omkadering BUSO</v>
      </c>
      <c r="F73" s="53">
        <f t="shared" si="0"/>
        <v>2023</v>
      </c>
      <c r="G73" s="130">
        <v>306</v>
      </c>
      <c r="H73" s="53" t="str">
        <f>VLOOKUP(G73,Codes!$A$4:$E$542,2,FALSE)</f>
        <v>uren ergotherapie - BPT</v>
      </c>
      <c r="I73" s="46" t="str">
        <f>VLOOKUP(G73,Codes!$A$4:$F$542,6,FALSE)</f>
        <v>uren</v>
      </c>
      <c r="J73" s="46"/>
      <c r="K73" s="47"/>
      <c r="L73" s="47"/>
      <c r="M73" s="47"/>
      <c r="N73" s="47"/>
      <c r="O73" s="48"/>
      <c r="P73" s="48">
        <f>VLOOKUP(G73,Codes!$A$4:$G$542,7,FALSE)</f>
        <v>0</v>
      </c>
      <c r="Q73" s="155" t="s">
        <v>164</v>
      </c>
      <c r="S73" s="82">
        <f t="shared" si="5"/>
        <v>0</v>
      </c>
    </row>
    <row r="74" spans="1:19" s="49" customFormat="1" ht="11.25" customHeight="1">
      <c r="A74" s="186"/>
      <c r="B74" s="50" t="str">
        <f t="shared" si="4"/>
        <v>Aanwending</v>
      </c>
      <c r="C74" s="51" t="s">
        <v>23</v>
      </c>
      <c r="D74" s="52" t="str">
        <f>VLOOKUP(G74,Codes!$A$4:$E$542,3,FALSE)</f>
        <v>004</v>
      </c>
      <c r="E74" s="53" t="str">
        <f>VLOOKUP(G74,Codes!$A$4:$E$542,5,FALSE)</f>
        <v>Omkadering BUSO</v>
      </c>
      <c r="F74" s="53">
        <f t="shared" si="0"/>
        <v>2023</v>
      </c>
      <c r="G74" s="130">
        <v>307</v>
      </c>
      <c r="H74" s="53" t="str">
        <f>VLOOKUP(G74,Codes!$A$4:$E$542,2,FALSE)</f>
        <v>uren maatschappelijk werker</v>
      </c>
      <c r="I74" s="46" t="str">
        <f>VLOOKUP(G74,Codes!$A$4:$F$542,6,FALSE)</f>
        <v>uren</v>
      </c>
      <c r="J74" s="46"/>
      <c r="K74" s="47"/>
      <c r="L74" s="47"/>
      <c r="M74" s="47"/>
      <c r="N74" s="47"/>
      <c r="O74" s="48"/>
      <c r="P74" s="48">
        <f>VLOOKUP(G74,Codes!$A$4:$G$542,7,FALSE)</f>
        <v>0</v>
      </c>
      <c r="Q74" s="155" t="s">
        <v>164</v>
      </c>
      <c r="S74" s="82">
        <f t="shared" si="5"/>
        <v>0</v>
      </c>
    </row>
    <row r="75" spans="1:19" s="49" customFormat="1" ht="11.25" customHeight="1">
      <c r="A75" s="186"/>
      <c r="B75" s="50" t="str">
        <f t="shared" si="4"/>
        <v>Aanwending</v>
      </c>
      <c r="C75" s="51" t="s">
        <v>23</v>
      </c>
      <c r="D75" s="52" t="str">
        <f>VLOOKUP(G75,Codes!$A$4:$E$542,3,FALSE)</f>
        <v>004</v>
      </c>
      <c r="E75" s="53" t="str">
        <f>VLOOKUP(G75,Codes!$A$4:$E$542,5,FALSE)</f>
        <v>Omkadering BUSO</v>
      </c>
      <c r="F75" s="53">
        <f t="shared" si="0"/>
        <v>2023</v>
      </c>
      <c r="G75" s="130">
        <v>308</v>
      </c>
      <c r="H75" s="53" t="str">
        <f>VLOOKUP(G75,Codes!$A$4:$E$542,2,FALSE)</f>
        <v>uren maatschappelijk werker - BPT</v>
      </c>
      <c r="I75" s="46" t="str">
        <f>VLOOKUP(G75,Codes!$A$4:$F$542,6,FALSE)</f>
        <v>uren</v>
      </c>
      <c r="J75" s="46"/>
      <c r="K75" s="47"/>
      <c r="L75" s="47"/>
      <c r="M75" s="47"/>
      <c r="N75" s="47"/>
      <c r="O75" s="48"/>
      <c r="P75" s="48">
        <f>VLOOKUP(G75,Codes!$A$4:$G$542,7,FALSE)</f>
        <v>0</v>
      </c>
      <c r="Q75" s="155" t="s">
        <v>164</v>
      </c>
      <c r="S75" s="82">
        <f t="shared" si="5"/>
        <v>0</v>
      </c>
    </row>
    <row r="76" spans="1:19" s="49" customFormat="1" ht="11.25" customHeight="1">
      <c r="A76" s="186"/>
      <c r="B76" s="50" t="str">
        <f t="shared" si="4"/>
        <v>Aanwending</v>
      </c>
      <c r="C76" s="51" t="s">
        <v>23</v>
      </c>
      <c r="D76" s="52" t="str">
        <f>VLOOKUP(G76,Codes!$A$4:$E$542,3,FALSE)</f>
        <v>004</v>
      </c>
      <c r="E76" s="53" t="str">
        <f>VLOOKUP(G76,Codes!$A$4:$E$542,5,FALSE)</f>
        <v>Omkadering BUSO</v>
      </c>
      <c r="F76" s="53">
        <f t="shared" si="0"/>
        <v>2023</v>
      </c>
      <c r="G76" s="130">
        <v>309</v>
      </c>
      <c r="H76" s="53" t="str">
        <f>VLOOKUP(G76,Codes!$A$4:$E$542,2,FALSE)</f>
        <v>uren arts</v>
      </c>
      <c r="I76" s="46" t="str">
        <f>VLOOKUP(G76,Codes!$A$4:$F$542,6,FALSE)</f>
        <v>uren</v>
      </c>
      <c r="J76" s="46"/>
      <c r="K76" s="47"/>
      <c r="L76" s="47"/>
      <c r="M76" s="47"/>
      <c r="N76" s="47"/>
      <c r="O76" s="48"/>
      <c r="P76" s="48">
        <f>VLOOKUP(G76,Codes!$A$4:$G$542,7,FALSE)</f>
        <v>0</v>
      </c>
      <c r="Q76" s="155" t="s">
        <v>164</v>
      </c>
      <c r="S76" s="82">
        <f t="shared" si="5"/>
        <v>0</v>
      </c>
    </row>
    <row r="77" spans="1:19" s="49" customFormat="1" ht="11.25" customHeight="1">
      <c r="A77" s="186"/>
      <c r="B77" s="50" t="str">
        <f t="shared" si="4"/>
        <v>Aanwending</v>
      </c>
      <c r="C77" s="51" t="s">
        <v>23</v>
      </c>
      <c r="D77" s="52" t="str">
        <f>VLOOKUP(G77,Codes!$A$4:$E$542,3,FALSE)</f>
        <v>004</v>
      </c>
      <c r="E77" s="53" t="str">
        <f>VLOOKUP(G77,Codes!$A$4:$E$542,5,FALSE)</f>
        <v>Omkadering BUSO</v>
      </c>
      <c r="F77" s="53">
        <f t="shared" si="0"/>
        <v>2023</v>
      </c>
      <c r="G77" s="130">
        <v>310</v>
      </c>
      <c r="H77" s="53" t="str">
        <f>VLOOKUP(G77,Codes!$A$4:$E$542,2,FALSE)</f>
        <v>uren arts - BPT</v>
      </c>
      <c r="I77" s="46" t="str">
        <f>VLOOKUP(G77,Codes!$A$4:$F$542,6,FALSE)</f>
        <v>uren</v>
      </c>
      <c r="J77" s="46"/>
      <c r="K77" s="47"/>
      <c r="L77" s="47"/>
      <c r="M77" s="47"/>
      <c r="N77" s="47"/>
      <c r="O77" s="48"/>
      <c r="P77" s="48">
        <f>VLOOKUP(G77,Codes!$A$4:$G$542,7,FALSE)</f>
        <v>0</v>
      </c>
      <c r="Q77" s="155" t="s">
        <v>164</v>
      </c>
      <c r="S77" s="82">
        <f t="shared" si="5"/>
        <v>0</v>
      </c>
    </row>
    <row r="78" spans="1:19" s="49" customFormat="1" ht="11.25" customHeight="1">
      <c r="A78" s="186"/>
      <c r="B78" s="50" t="str">
        <f t="shared" si="4"/>
        <v>Aanwending</v>
      </c>
      <c r="C78" s="51" t="s">
        <v>23</v>
      </c>
      <c r="D78" s="52" t="str">
        <f>VLOOKUP(G78,Codes!$A$4:$E$542,3,FALSE)</f>
        <v>004</v>
      </c>
      <c r="E78" s="53" t="str">
        <f>VLOOKUP(G78,Codes!$A$4:$E$542,5,FALSE)</f>
        <v>Omkadering BUSO</v>
      </c>
      <c r="F78" s="53">
        <f t="shared" si="0"/>
        <v>2023</v>
      </c>
      <c r="G78" s="130">
        <v>311</v>
      </c>
      <c r="H78" s="53" t="str">
        <f>VLOOKUP(G78,Codes!$A$4:$E$542,2,FALSE)</f>
        <v>uren psycholoog</v>
      </c>
      <c r="I78" s="46" t="str">
        <f>VLOOKUP(G78,Codes!$A$4:$F$542,6,FALSE)</f>
        <v>uren</v>
      </c>
      <c r="J78" s="46"/>
      <c r="K78" s="47"/>
      <c r="L78" s="47"/>
      <c r="M78" s="47"/>
      <c r="N78" s="47"/>
      <c r="O78" s="48"/>
      <c r="P78" s="48">
        <f>VLOOKUP(G78,Codes!$A$4:$G$542,7,FALSE)</f>
        <v>0</v>
      </c>
      <c r="Q78" s="155" t="s">
        <v>164</v>
      </c>
      <c r="S78" s="82">
        <f t="shared" si="5"/>
        <v>0</v>
      </c>
    </row>
    <row r="79" spans="1:19" s="49" customFormat="1" ht="11.25" customHeight="1">
      <c r="A79" s="186"/>
      <c r="B79" s="50" t="str">
        <f t="shared" si="4"/>
        <v>Aanwending</v>
      </c>
      <c r="C79" s="51" t="s">
        <v>23</v>
      </c>
      <c r="D79" s="52" t="str">
        <f>VLOOKUP(G79,Codes!$A$4:$E$542,3,FALSE)</f>
        <v>004</v>
      </c>
      <c r="E79" s="53" t="str">
        <f>VLOOKUP(G79,Codes!$A$4:$E$542,5,FALSE)</f>
        <v>Omkadering BUSO</v>
      </c>
      <c r="F79" s="53">
        <f t="shared" si="0"/>
        <v>2023</v>
      </c>
      <c r="G79" s="130">
        <v>312</v>
      </c>
      <c r="H79" s="53" t="str">
        <f>VLOOKUP(G79,Codes!$A$4:$E$542,2,FALSE)</f>
        <v>uren psycholoog - BPT</v>
      </c>
      <c r="I79" s="46" t="str">
        <f>VLOOKUP(G79,Codes!$A$4:$F$542,6,FALSE)</f>
        <v>uren</v>
      </c>
      <c r="J79" s="46"/>
      <c r="K79" s="47"/>
      <c r="L79" s="47"/>
      <c r="M79" s="47"/>
      <c r="N79" s="47"/>
      <c r="O79" s="48"/>
      <c r="P79" s="48">
        <f>VLOOKUP(G79,Codes!$A$4:$G$542,7,FALSE)</f>
        <v>0</v>
      </c>
      <c r="Q79" s="155" t="s">
        <v>164</v>
      </c>
      <c r="S79" s="82">
        <f t="shared" si="5"/>
        <v>0</v>
      </c>
    </row>
    <row r="80" spans="1:19" s="49" customFormat="1" ht="11.25" customHeight="1">
      <c r="A80" s="186"/>
      <c r="B80" s="50" t="str">
        <f t="shared" si="4"/>
        <v>Aanwending</v>
      </c>
      <c r="C80" s="51" t="s">
        <v>23</v>
      </c>
      <c r="D80" s="52" t="str">
        <f>VLOOKUP(G80,Codes!$A$4:$E$542,3,FALSE)</f>
        <v>004</v>
      </c>
      <c r="E80" s="53" t="str">
        <f>VLOOKUP(G80,Codes!$A$4:$E$542,5,FALSE)</f>
        <v>Omkadering BUSO</v>
      </c>
      <c r="F80" s="53">
        <f t="shared" si="0"/>
        <v>2023</v>
      </c>
      <c r="G80" s="130">
        <v>313</v>
      </c>
      <c r="H80" s="53" t="str">
        <f>VLOOKUP(G80,Codes!$A$4:$E$542,2,FALSE)</f>
        <v>uren orthopedagoog</v>
      </c>
      <c r="I80" s="46" t="str">
        <f>VLOOKUP(G80,Codes!$A$4:$F$542,6,FALSE)</f>
        <v>uren</v>
      </c>
      <c r="J80" s="46"/>
      <c r="K80" s="47"/>
      <c r="L80" s="47"/>
      <c r="M80" s="47"/>
      <c r="N80" s="47"/>
      <c r="O80" s="48"/>
      <c r="P80" s="48">
        <f>VLOOKUP(G80,Codes!$A$4:$G$542,7,FALSE)</f>
        <v>0</v>
      </c>
      <c r="Q80" s="155" t="s">
        <v>164</v>
      </c>
      <c r="S80" s="82">
        <f t="shared" si="5"/>
        <v>0</v>
      </c>
    </row>
    <row r="81" spans="1:19" s="49" customFormat="1" ht="11.25" customHeight="1">
      <c r="A81" s="186"/>
      <c r="B81" s="50" t="str">
        <f t="shared" si="4"/>
        <v>Aanwending</v>
      </c>
      <c r="C81" s="51" t="s">
        <v>23</v>
      </c>
      <c r="D81" s="52" t="str">
        <f>VLOOKUP(G81,Codes!$A$4:$E$542,3,FALSE)</f>
        <v>004</v>
      </c>
      <c r="E81" s="53" t="str">
        <f>VLOOKUP(G81,Codes!$A$4:$E$542,5,FALSE)</f>
        <v>Omkadering BUSO</v>
      </c>
      <c r="F81" s="53">
        <f t="shared" si="0"/>
        <v>2023</v>
      </c>
      <c r="G81" s="130">
        <v>314</v>
      </c>
      <c r="H81" s="53" t="str">
        <f>VLOOKUP(G81,Codes!$A$4:$E$542,2,FALSE)</f>
        <v>uren orthopedagoog - BPT</v>
      </c>
      <c r="I81" s="46" t="str">
        <f>VLOOKUP(G81,Codes!$A$4:$F$542,6,FALSE)</f>
        <v>uren</v>
      </c>
      <c r="J81" s="46"/>
      <c r="K81" s="47"/>
      <c r="L81" s="47"/>
      <c r="M81" s="47"/>
      <c r="N81" s="47"/>
      <c r="O81" s="48"/>
      <c r="P81" s="48">
        <f>VLOOKUP(G81,Codes!$A$4:$G$542,7,FALSE)</f>
        <v>0</v>
      </c>
      <c r="Q81" s="155" t="s">
        <v>164</v>
      </c>
      <c r="S81" s="82">
        <f t="shared" si="5"/>
        <v>0</v>
      </c>
    </row>
    <row r="82" spans="1:19" s="49" customFormat="1" ht="11.25" customHeight="1">
      <c r="A82" s="186"/>
      <c r="B82" s="50" t="str">
        <f t="shared" si="4"/>
        <v>Aanwending</v>
      </c>
      <c r="C82" s="51" t="s">
        <v>23</v>
      </c>
      <c r="D82" s="52" t="str">
        <f>VLOOKUP(G82,Codes!$A$4:$E$542,3,FALSE)</f>
        <v>004</v>
      </c>
      <c r="E82" s="53" t="str">
        <f>VLOOKUP(G82,Codes!$A$4:$E$542,5,FALSE)</f>
        <v>Omkadering BUSO</v>
      </c>
      <c r="F82" s="53">
        <f t="shared" si="0"/>
        <v>2023</v>
      </c>
      <c r="G82" s="130">
        <v>686</v>
      </c>
      <c r="H82" s="53" t="str">
        <f>VLOOKUP(G82,Codes!$A$4:$E$542,2,FALSE)</f>
        <v>Uren stud.-opv.intern.GO excl.slap.waak</v>
      </c>
      <c r="I82" s="46" t="str">
        <f>VLOOKUP(G82,Codes!$A$4:$F$542,6,FALSE)</f>
        <v>uren</v>
      </c>
      <c r="J82" s="46"/>
      <c r="K82" s="47"/>
      <c r="L82" s="47"/>
      <c r="M82" s="47"/>
      <c r="N82" s="47"/>
      <c r="O82" s="48"/>
      <c r="P82" s="48">
        <f>VLOOKUP(G82,Codes!$A$4:$G$542,7,FALSE)</f>
        <v>0</v>
      </c>
      <c r="Q82" s="155" t="s">
        <v>164</v>
      </c>
      <c r="S82" s="82">
        <f t="shared" si="5"/>
        <v>0</v>
      </c>
    </row>
    <row r="83" spans="1:19" s="49" customFormat="1" ht="11.25" customHeight="1">
      <c r="A83" s="186"/>
      <c r="B83" s="50" t="str">
        <f t="shared" si="4"/>
        <v>Aanwending</v>
      </c>
      <c r="C83" s="51" t="s">
        <v>23</v>
      </c>
      <c r="D83" s="52" t="str">
        <f>VLOOKUP(G83,Codes!$A$4:$E$542,3,FALSE)</f>
        <v>004</v>
      </c>
      <c r="E83" s="53" t="str">
        <f>VLOOKUP(G83,Codes!$A$4:$E$542,5,FALSE)</f>
        <v>Omkadering BUSO</v>
      </c>
      <c r="F83" s="53">
        <f t="shared" si="0"/>
        <v>2023</v>
      </c>
      <c r="G83" s="130">
        <v>687</v>
      </c>
      <c r="H83" s="53" t="str">
        <f>VLOOKUP(G83,Codes!$A$4:$E$542,2,FALSE)</f>
        <v>Uren stud.-opv.intern.GO slapende waak</v>
      </c>
      <c r="I83" s="46" t="str">
        <f>VLOOKUP(G83,Codes!$A$4:$F$542,6,FALSE)</f>
        <v>uren</v>
      </c>
      <c r="J83" s="46"/>
      <c r="K83" s="47"/>
      <c r="L83" s="47"/>
      <c r="M83" s="47"/>
      <c r="N83" s="47"/>
      <c r="O83" s="48"/>
      <c r="P83" s="48">
        <f>VLOOKUP(G83,Codes!$A$4:$G$542,7,FALSE)</f>
        <v>0</v>
      </c>
      <c r="Q83" s="155" t="s">
        <v>164</v>
      </c>
      <c r="S83" s="82">
        <f t="shared" si="5"/>
        <v>0</v>
      </c>
    </row>
    <row r="84" spans="1:19" s="49" customFormat="1" ht="11.25" customHeight="1">
      <c r="A84" s="186"/>
      <c r="B84" s="50" t="str">
        <f t="shared" si="4"/>
        <v>Aanwending</v>
      </c>
      <c r="C84" s="51" t="s">
        <v>23</v>
      </c>
      <c r="D84" s="52" t="str">
        <f>VLOOKUP(G84,Codes!$A$4:$E$542,3,FALSE)</f>
        <v>004</v>
      </c>
      <c r="E84" s="53" t="str">
        <f>VLOOKUP(G84,Codes!$A$4:$E$542,5,FALSE)</f>
        <v>Omkadering BUSO</v>
      </c>
      <c r="F84" s="53">
        <f t="shared" si="0"/>
        <v>2023</v>
      </c>
      <c r="G84" s="130">
        <v>707</v>
      </c>
      <c r="H84" s="53" t="str">
        <f>VLOOKUP(G84,Codes!$A$4:$E$542,2,FALSE)</f>
        <v>ambt directeur voorafname ptnenveloppe</v>
      </c>
      <c r="I84" s="46" t="str">
        <f>VLOOKUP(G84,Codes!$A$4:$F$542,6,FALSE)</f>
        <v>ambten</v>
      </c>
      <c r="J84" s="46"/>
      <c r="K84" s="47"/>
      <c r="L84" s="47"/>
      <c r="M84" s="47"/>
      <c r="N84" s="47"/>
      <c r="O84" s="48"/>
      <c r="P84" s="48">
        <f>VLOOKUP(G84,Codes!$A$4:$G$542,7,FALSE)</f>
        <v>1</v>
      </c>
      <c r="Q84" s="155" t="s">
        <v>164</v>
      </c>
      <c r="S84" s="82">
        <f t="shared" si="5"/>
        <v>0</v>
      </c>
    </row>
    <row r="85" spans="1:19" s="49" customFormat="1" ht="11.25" customHeight="1">
      <c r="A85" s="186"/>
      <c r="B85" s="50" t="str">
        <f t="shared" si="4"/>
        <v>Aanwending</v>
      </c>
      <c r="C85" s="51" t="s">
        <v>23</v>
      </c>
      <c r="D85" s="52" t="str">
        <f>VLOOKUP(G85,Codes!$A$4:$E$542,3,FALSE)</f>
        <v>004</v>
      </c>
      <c r="E85" s="53" t="str">
        <f>VLOOKUP(G85,Codes!$A$4:$E$542,5,FALSE)</f>
        <v>Omkadering BUSO</v>
      </c>
      <c r="F85" s="53">
        <f t="shared" si="0"/>
        <v>2023</v>
      </c>
      <c r="G85" s="130">
        <v>708</v>
      </c>
      <c r="H85" s="53" t="str">
        <f>VLOOKUP(G85,Codes!$A$4:$E$542,2,FALSE)</f>
        <v>ambt adj.-directeur voorafname ptnenv.</v>
      </c>
      <c r="I85" s="46" t="str">
        <f>VLOOKUP(G85,Codes!$A$4:$F$542,6,FALSE)</f>
        <v>ambten</v>
      </c>
      <c r="J85" s="46"/>
      <c r="K85" s="47"/>
      <c r="L85" s="47"/>
      <c r="M85" s="47"/>
      <c r="N85" s="47"/>
      <c r="O85" s="48"/>
      <c r="P85" s="48">
        <f>VLOOKUP(G85,Codes!$A$4:$G$542,7,FALSE)</f>
        <v>1</v>
      </c>
      <c r="Q85" s="155" t="s">
        <v>164</v>
      </c>
      <c r="S85" s="82">
        <f t="shared" si="5"/>
        <v>0</v>
      </c>
    </row>
    <row r="86" spans="1:19" s="49" customFormat="1" ht="11.25" customHeight="1">
      <c r="A86" s="186"/>
      <c r="B86" s="50" t="str">
        <f t="shared" si="4"/>
        <v>Aanwending</v>
      </c>
      <c r="C86" s="51" t="s">
        <v>23</v>
      </c>
      <c r="D86" s="52" t="str">
        <f>VLOOKUP(G86,Codes!$A$4:$E$542,3,FALSE)</f>
        <v>004</v>
      </c>
      <c r="E86" s="53" t="str">
        <f>VLOOKUP(G86,Codes!$A$4:$E$542,5,FALSE)</f>
        <v>Omkadering BUSO</v>
      </c>
      <c r="F86" s="53">
        <f t="shared" si="0"/>
        <v>2023</v>
      </c>
      <c r="G86" s="130">
        <v>709</v>
      </c>
      <c r="H86" s="53" t="str">
        <f>VLOOKUP(G86,Codes!$A$4:$E$542,2,FALSE)</f>
        <v>Ambt TAC voorafname puntenenveloppe</v>
      </c>
      <c r="I86" s="46" t="str">
        <f>VLOOKUP(G86,Codes!$A$4:$F$542,6,FALSE)</f>
        <v>ambten</v>
      </c>
      <c r="J86" s="46"/>
      <c r="K86" s="47"/>
      <c r="L86" s="47"/>
      <c r="M86" s="47"/>
      <c r="N86" s="47"/>
      <c r="O86" s="48"/>
      <c r="P86" s="48">
        <f>VLOOKUP(G86,Codes!$A$4:$G$542,7,FALSE)</f>
        <v>1</v>
      </c>
      <c r="Q86" s="155" t="s">
        <v>164</v>
      </c>
      <c r="S86" s="82">
        <f t="shared" si="5"/>
        <v>0</v>
      </c>
    </row>
    <row r="87" spans="1:19" s="49" customFormat="1" ht="11.25" customHeight="1">
      <c r="A87" s="186"/>
      <c r="B87" s="50" t="str">
        <f t="shared" si="4"/>
        <v>Aanwending</v>
      </c>
      <c r="C87" s="121" t="s">
        <v>23</v>
      </c>
      <c r="D87" s="122" t="str">
        <f>VLOOKUP(G87,Codes!$A$4:$E$542,3,FALSE)</f>
        <v>004</v>
      </c>
      <c r="E87" s="123" t="str">
        <f>VLOOKUP(G87,Codes!$A$4:$E$542,5,FALSE)</f>
        <v>Omkadering BUSO</v>
      </c>
      <c r="F87" s="123">
        <f aca="true" t="shared" si="6" ref="F87:F130">$M$1</f>
        <v>2023</v>
      </c>
      <c r="G87" s="131">
        <v>710</v>
      </c>
      <c r="H87" s="123" t="str">
        <f>VLOOKUP(G87,Codes!$A$4:$E$542,2,FALSE)</f>
        <v>Ambt TA voorafname puntenenveloppe</v>
      </c>
      <c r="I87" s="126" t="str">
        <f>VLOOKUP(G87,Codes!$A$4:$F$542,6,FALSE)</f>
        <v>ambten</v>
      </c>
      <c r="J87" s="126"/>
      <c r="K87" s="124"/>
      <c r="L87" s="124"/>
      <c r="M87" s="124"/>
      <c r="N87" s="124"/>
      <c r="O87" s="124"/>
      <c r="P87" s="124">
        <f>VLOOKUP(G87,Codes!$A$4:$G$542,7,FALSE)</f>
        <v>1</v>
      </c>
      <c r="Q87" s="156" t="s">
        <v>164</v>
      </c>
      <c r="S87" s="82">
        <f t="shared" si="5"/>
        <v>0</v>
      </c>
    </row>
    <row r="88" spans="1:19" s="49" customFormat="1" ht="11.25" customHeight="1">
      <c r="A88" s="186"/>
      <c r="B88" s="50" t="str">
        <f t="shared" si="4"/>
        <v>Aanwending</v>
      </c>
      <c r="C88" s="121" t="s">
        <v>23</v>
      </c>
      <c r="D88" s="122" t="str">
        <f>VLOOKUP(G88,Codes!$A$4:$E$542,3,FALSE)</f>
        <v>004</v>
      </c>
      <c r="E88" s="123" t="str">
        <f>VLOOKUP(G88,Codes!$A$4:$E$542,5,FALSE)</f>
        <v>Omkadering BUSO</v>
      </c>
      <c r="F88" s="123">
        <f t="shared" si="6"/>
        <v>2023</v>
      </c>
      <c r="G88" s="131">
        <v>830</v>
      </c>
      <c r="H88" s="123" t="str">
        <f>VLOOKUP(G88,Codes!$A$4:$E$542,2,FALSE)</f>
        <v>BPT trajectbegeleider duaal BGV</v>
      </c>
      <c r="I88" s="126" t="str">
        <f>VLOOKUP(G88,Codes!$A$4:$F$542,6,FALSE)</f>
        <v>lesuren</v>
      </c>
      <c r="J88" s="126"/>
      <c r="K88" s="124"/>
      <c r="L88" s="124"/>
      <c r="M88" s="124"/>
      <c r="N88" s="124"/>
      <c r="O88" s="124"/>
      <c r="P88" s="124">
        <f>VLOOKUP(G88,Codes!$A$4:$G$542,7,FALSE)</f>
        <v>0</v>
      </c>
      <c r="Q88" s="156" t="s">
        <v>164</v>
      </c>
      <c r="S88" s="82">
        <f t="shared" si="5"/>
        <v>0</v>
      </c>
    </row>
    <row r="89" spans="1:19" s="49" customFormat="1" ht="11.25" customHeight="1">
      <c r="A89" s="186"/>
      <c r="B89" s="50" t="str">
        <f t="shared" si="4"/>
        <v>Aanwending</v>
      </c>
      <c r="C89" s="121" t="s">
        <v>23</v>
      </c>
      <c r="D89" s="122" t="str">
        <f>VLOOKUP(G89,Codes!$A$4:$E$542,3,FALSE)</f>
        <v>004</v>
      </c>
      <c r="E89" s="123" t="str">
        <f>VLOOKUP(G89,Codes!$A$4:$E$542,5,FALSE)</f>
        <v>Omkadering BUSO</v>
      </c>
      <c r="F89" s="123">
        <f t="shared" si="6"/>
        <v>2023</v>
      </c>
      <c r="G89" s="131">
        <v>832</v>
      </c>
      <c r="H89" s="123" t="str">
        <f>VLOOKUP(G89,Codes!$A$4:$E$542,2,FALSE)</f>
        <v>overige BPT trajectbegeleider duaal</v>
      </c>
      <c r="I89" s="126" t="str">
        <f>VLOOKUP(G89,Codes!$A$4:$F$542,6,FALSE)</f>
        <v>lesuren</v>
      </c>
      <c r="J89" s="126"/>
      <c r="K89" s="124"/>
      <c r="L89" s="124"/>
      <c r="M89" s="124"/>
      <c r="N89" s="124"/>
      <c r="O89" s="123"/>
      <c r="P89" s="124">
        <f>VLOOKUP(G89,Codes!$A$4:$G$542,7,FALSE)</f>
        <v>0</v>
      </c>
      <c r="Q89" s="156" t="s">
        <v>164</v>
      </c>
      <c r="S89" s="82">
        <f t="shared" si="5"/>
        <v>0</v>
      </c>
    </row>
    <row r="90" spans="1:19" s="49" customFormat="1" ht="11.25" customHeight="1">
      <c r="A90" s="186"/>
      <c r="B90" s="50" t="str">
        <f t="shared" si="4"/>
        <v>Aanwending</v>
      </c>
      <c r="C90" s="121" t="s">
        <v>23</v>
      </c>
      <c r="D90" s="122" t="str">
        <f>VLOOKUP(G90,Codes!$A$4:$E$542,3,FALSE)</f>
        <v>004</v>
      </c>
      <c r="E90" s="123" t="str">
        <f>VLOOKUP(G90,Codes!$A$4:$E$542,5,FALSE)</f>
        <v>Omkadering BUSO</v>
      </c>
      <c r="F90" s="123">
        <f t="shared" si="6"/>
        <v>2023</v>
      </c>
      <c r="G90" s="131">
        <v>845</v>
      </c>
      <c r="H90" s="123" t="str">
        <f>VLOOKUP(G90,Codes!$A$4:$E$542,2,FALSE)</f>
        <v>lesuren ondersteuning BGV/PV</v>
      </c>
      <c r="I90" s="126" t="str">
        <f>VLOOKUP(G90,Codes!$A$4:$F$542,6,FALSE)</f>
        <v>lesuren</v>
      </c>
      <c r="J90" s="126"/>
      <c r="K90" s="124"/>
      <c r="L90" s="124"/>
      <c r="M90" s="124"/>
      <c r="N90" s="124"/>
      <c r="O90" s="123"/>
      <c r="P90" s="127">
        <f>VLOOKUP(G90,Codes!$A$4:$G$542,7,FALSE)</f>
        <v>1</v>
      </c>
      <c r="Q90" s="157" t="s">
        <v>164</v>
      </c>
      <c r="S90" s="82"/>
    </row>
    <row r="91" spans="1:19" s="49" customFormat="1" ht="11.25" customHeight="1">
      <c r="A91" s="186"/>
      <c r="B91" s="50" t="str">
        <f t="shared" si="4"/>
        <v>Aanwending</v>
      </c>
      <c r="C91" s="121" t="s">
        <v>23</v>
      </c>
      <c r="D91" s="122" t="str">
        <f>VLOOKUP(G91,Codes!$A$4:$E$542,3,FALSE)</f>
        <v>004</v>
      </c>
      <c r="E91" s="123" t="str">
        <f>VLOOKUP(G91,Codes!$A$4:$E$542,5,FALSE)</f>
        <v>Omkadering BUSO</v>
      </c>
      <c r="F91" s="123">
        <f t="shared" si="6"/>
        <v>2023</v>
      </c>
      <c r="G91" s="131">
        <v>846</v>
      </c>
      <c r="H91" s="123" t="str">
        <f>VLOOKUP(G91,Codes!$A$4:$E$542,2,FALSE)</f>
        <v>overige lesuren ondersteuning</v>
      </c>
      <c r="I91" s="126" t="str">
        <f>VLOOKUP(G91,Codes!$A$4:$F$542,6,FALSE)</f>
        <v>lesuren</v>
      </c>
      <c r="J91" s="126"/>
      <c r="K91" s="124"/>
      <c r="L91" s="124"/>
      <c r="M91" s="124"/>
      <c r="N91" s="124"/>
      <c r="O91" s="123"/>
      <c r="P91" s="127">
        <f>VLOOKUP(G91,Codes!$A$4:$G$542,7,FALSE)</f>
        <v>1</v>
      </c>
      <c r="Q91" s="157" t="s">
        <v>164</v>
      </c>
      <c r="S91" s="82">
        <f>IF(OR(ISERROR(H91),ISERROR(N91)),1,0)</f>
        <v>0</v>
      </c>
    </row>
    <row r="92" spans="1:19" s="49" customFormat="1" ht="11.25" customHeight="1">
      <c r="A92" s="186"/>
      <c r="B92" s="50" t="str">
        <f>B77</f>
        <v>Aanwending</v>
      </c>
      <c r="C92" s="121" t="s">
        <v>23</v>
      </c>
      <c r="D92" s="122" t="str">
        <f>VLOOKUP(G92,Codes!$A$4:$E$542,3,FALSE)</f>
        <v>004</v>
      </c>
      <c r="E92" s="123" t="str">
        <f>VLOOKUP(G92,Codes!$A$4:$E$542,5,FALSE)</f>
        <v>Omkadering BUSO</v>
      </c>
      <c r="F92" s="123">
        <f t="shared" si="6"/>
        <v>2023</v>
      </c>
      <c r="G92" s="131">
        <v>847</v>
      </c>
      <c r="H92" s="123" t="str">
        <f>VLOOKUP(G92,Codes!$A$4:$E$542,2,FALSE)</f>
        <v>uren ondersteuning</v>
      </c>
      <c r="I92" s="160" t="str">
        <f>VLOOKUP(G92,Codes!$A$4:$F$542,6,FALSE)</f>
        <v>uren</v>
      </c>
      <c r="J92" s="126"/>
      <c r="K92" s="124"/>
      <c r="L92" s="124"/>
      <c r="M92" s="124"/>
      <c r="N92" s="124"/>
      <c r="O92" s="123"/>
      <c r="P92" s="127">
        <f>VLOOKUP(G92,Codes!$A$4:$G$542,7,FALSE)</f>
        <v>1</v>
      </c>
      <c r="Q92" s="157" t="s">
        <v>164</v>
      </c>
      <c r="S92" s="82">
        <f>IF(OR(ISERROR(H92),ISERROR(N92)),1,0)</f>
        <v>0</v>
      </c>
    </row>
    <row r="93" spans="1:19" s="49" customFormat="1" ht="11.25" customHeight="1">
      <c r="A93" s="186"/>
      <c r="B93" s="50" t="str">
        <f>B78</f>
        <v>Aanwending</v>
      </c>
      <c r="C93" s="121" t="s">
        <v>23</v>
      </c>
      <c r="D93" s="122" t="str">
        <f>VLOOKUP(G93,Codes!$A$4:$E$542,3,FALSE)</f>
        <v>004</v>
      </c>
      <c r="E93" s="121" t="str">
        <f>VLOOKUP(G93,Codes!$A$4:$E$542,5,FALSE)</f>
        <v>Omkadering BUSO</v>
      </c>
      <c r="F93" s="122">
        <f t="shared" si="6"/>
        <v>2023</v>
      </c>
      <c r="G93" s="123">
        <v>921</v>
      </c>
      <c r="H93" s="123" t="str">
        <f>VLOOKUP(G93,Codes!$A$4:$E$542,2,FALSE)</f>
        <v>LU Aanvangsbegeleiding BGV/PV</v>
      </c>
      <c r="I93" s="161" t="str">
        <f>VLOOKUP(G93,Codes!$A$4:$F$542,6,FALSE)</f>
        <v>lesuren</v>
      </c>
      <c r="J93" s="123"/>
      <c r="K93" s="126"/>
      <c r="L93" s="126"/>
      <c r="M93" s="124"/>
      <c r="N93" s="124"/>
      <c r="O93" s="124"/>
      <c r="P93" s="124">
        <f>VLOOKUP(G93,Codes!$A$4:$G$542,7,FALSE)</f>
        <v>0</v>
      </c>
      <c r="Q93" s="158" t="s">
        <v>164</v>
      </c>
      <c r="S93" s="82">
        <f>IF(OR(ISERROR(H93),ISERROR(N93)),1,0)</f>
        <v>0</v>
      </c>
    </row>
    <row r="94" spans="1:19" s="49" customFormat="1" ht="11.25" customHeight="1">
      <c r="A94" s="186"/>
      <c r="B94" s="50" t="str">
        <f>B79</f>
        <v>Aanwending</v>
      </c>
      <c r="C94" s="121" t="s">
        <v>23</v>
      </c>
      <c r="D94" s="122" t="str">
        <f>VLOOKUP(G94,Codes!$A$4:$E$542,3,FALSE)</f>
        <v>004</v>
      </c>
      <c r="E94" s="121" t="str">
        <f>VLOOKUP(G94,Codes!$A$4:$E$542,5,FALSE)</f>
        <v>Omkadering BUSO</v>
      </c>
      <c r="F94" s="122">
        <f t="shared" si="6"/>
        <v>2023</v>
      </c>
      <c r="G94" s="123">
        <v>922</v>
      </c>
      <c r="H94" s="123" t="str">
        <f>VLOOKUP(G94,Codes!$A$4:$E$542,2,FALSE)</f>
        <v>Overige LU Aanvangsbegeleiding</v>
      </c>
      <c r="I94" s="161" t="str">
        <f>VLOOKUP(G94,Codes!$A$4:$F$542,6,FALSE)</f>
        <v>lesuren</v>
      </c>
      <c r="J94" s="123"/>
      <c r="K94" s="126"/>
      <c r="L94" s="126"/>
      <c r="M94" s="124"/>
      <c r="N94" s="124"/>
      <c r="O94" s="124"/>
      <c r="P94" s="124">
        <f>VLOOKUP(G94,Codes!$A$4:$G$542,7,FALSE)</f>
        <v>0</v>
      </c>
      <c r="Q94" s="158" t="s">
        <v>164</v>
      </c>
      <c r="S94" s="82">
        <f>IF(OR(ISERROR(H94),ISERROR(N94)),1,0)</f>
        <v>0</v>
      </c>
    </row>
    <row r="95" spans="1:19" s="49" customFormat="1" ht="11.25" customHeight="1">
      <c r="A95" s="186"/>
      <c r="B95" s="50" t="str">
        <f>B89</f>
        <v>Aanwending</v>
      </c>
      <c r="C95" s="121" t="s">
        <v>23</v>
      </c>
      <c r="D95" s="122" t="str">
        <f>VLOOKUP(G95,Codes!$A$4:$E$542,3,FALSE)</f>
        <v>004</v>
      </c>
      <c r="E95" s="123" t="str">
        <f>VLOOKUP(G95,Codes!$A$4:$E$542,5,FALSE)</f>
        <v>Omkadering BUSO</v>
      </c>
      <c r="F95" s="123">
        <f t="shared" si="6"/>
        <v>2023</v>
      </c>
      <c r="G95" s="131">
        <v>923</v>
      </c>
      <c r="H95" s="123" t="str">
        <f>VLOOKUP(G95,Codes!$A$4:$E$542,2,FALSE)</f>
        <v>Uren Aanvangsbegeleiding</v>
      </c>
      <c r="I95" s="126" t="str">
        <f>VLOOKUP(G95,Codes!$A$4:$F$542,6,FALSE)</f>
        <v>uren</v>
      </c>
      <c r="J95" s="126"/>
      <c r="K95" s="124"/>
      <c r="L95" s="124"/>
      <c r="M95" s="124"/>
      <c r="N95" s="124"/>
      <c r="O95" s="123"/>
      <c r="P95" s="127">
        <f>VLOOKUP(G95,Codes!$A$4:$G$542,7,FALSE)</f>
        <v>0</v>
      </c>
      <c r="Q95" s="157" t="s">
        <v>164</v>
      </c>
      <c r="S95" s="82"/>
    </row>
    <row r="96" spans="1:19" s="49" customFormat="1" ht="11.25" customHeight="1">
      <c r="A96" s="186"/>
      <c r="B96" s="50" t="str">
        <f t="shared" si="4"/>
        <v>Aanwending</v>
      </c>
      <c r="C96" s="121" t="s">
        <v>23</v>
      </c>
      <c r="D96" s="122" t="str">
        <f>VLOOKUP(G96,Codes!$A$4:$E$542,3,FALSE)</f>
        <v>004</v>
      </c>
      <c r="E96" s="123" t="str">
        <f>VLOOKUP(G96,Codes!$A$4:$E$542,5,FALSE)</f>
        <v>Omkadering BUSO</v>
      </c>
      <c r="F96" s="123">
        <f t="shared" si="6"/>
        <v>2023</v>
      </c>
      <c r="G96" s="131">
        <v>961</v>
      </c>
      <c r="H96" s="123" t="str">
        <f>VLOOKUP(G96,Codes!$A$4:$E$542,2,FALSE)</f>
        <v>LU samen school maken BGV/PV</v>
      </c>
      <c r="I96" s="126" t="str">
        <f>VLOOKUP(G96,Codes!$A$4:$F$542,6,FALSE)</f>
        <v>lesuren</v>
      </c>
      <c r="J96" s="126"/>
      <c r="K96" s="124"/>
      <c r="L96" s="124"/>
      <c r="M96" s="124"/>
      <c r="N96" s="124"/>
      <c r="O96" s="123"/>
      <c r="P96" s="127">
        <f>VLOOKUP(G96,Codes!$A$4:$G$542,7,FALSE)</f>
        <v>0</v>
      </c>
      <c r="Q96" s="157" t="s">
        <v>164</v>
      </c>
      <c r="S96" s="82">
        <f aca="true" t="shared" si="7" ref="S96:S107">IF(OR(ISERROR(H96),ISERROR(N96)),1,0)</f>
        <v>0</v>
      </c>
    </row>
    <row r="97" spans="1:19" s="49" customFormat="1" ht="11.25" customHeight="1">
      <c r="A97" s="186"/>
      <c r="B97" s="50" t="str">
        <f>B82</f>
        <v>Aanwending</v>
      </c>
      <c r="C97" s="121" t="s">
        <v>23</v>
      </c>
      <c r="D97" s="122" t="str">
        <f>VLOOKUP(G97,Codes!$A$4:$E$542,3,FALSE)</f>
        <v>004</v>
      </c>
      <c r="E97" s="123" t="str">
        <f>VLOOKUP(G97,Codes!$A$4:$E$542,5,FALSE)</f>
        <v>Omkadering BUSO</v>
      </c>
      <c r="F97" s="123">
        <f t="shared" si="6"/>
        <v>2023</v>
      </c>
      <c r="G97" s="131">
        <v>962</v>
      </c>
      <c r="H97" s="123" t="str">
        <f>VLOOKUP(G97,Codes!$A$4:$E$542,2,FALSE)</f>
        <v>LU ondersteuning kerntaak BGV/PV</v>
      </c>
      <c r="I97" s="126" t="str">
        <f>VLOOKUP(G97,Codes!$A$4:$F$542,6,FALSE)</f>
        <v>lesuren</v>
      </c>
      <c r="J97" s="126"/>
      <c r="K97" s="124"/>
      <c r="L97" s="124"/>
      <c r="M97" s="124"/>
      <c r="N97" s="124"/>
      <c r="O97" s="123"/>
      <c r="P97" s="127">
        <f>VLOOKUP(G97,Codes!$A$4:$G$542,7,FALSE)</f>
        <v>0</v>
      </c>
      <c r="Q97" s="157" t="s">
        <v>164</v>
      </c>
      <c r="S97" s="82">
        <f>IF(OR(ISERROR(H97),ISERROR(N97)),1,0)</f>
        <v>0</v>
      </c>
    </row>
    <row r="98" spans="1:19" s="49" customFormat="1" ht="11.25" customHeight="1">
      <c r="A98" s="186"/>
      <c r="B98" s="50" t="str">
        <f>B81</f>
        <v>Aanwending</v>
      </c>
      <c r="C98" s="121" t="s">
        <v>23</v>
      </c>
      <c r="D98" s="122" t="str">
        <f>VLOOKUP(G98,Codes!$A$4:$E$542,3,FALSE)</f>
        <v>004</v>
      </c>
      <c r="E98" s="123" t="str">
        <f>VLOOKUP(G98,Codes!$A$4:$E$542,5,FALSE)</f>
        <v>Omkadering BUSO</v>
      </c>
      <c r="F98" s="123">
        <f t="shared" si="6"/>
        <v>2023</v>
      </c>
      <c r="G98" s="131">
        <v>963</v>
      </c>
      <c r="H98" s="123" t="str">
        <f>VLOOKUP(G98,Codes!$A$4:$E$542,2,FALSE)</f>
        <v>Overige LU samen school maken</v>
      </c>
      <c r="I98" s="126" t="str">
        <f>VLOOKUP(G98,Codes!$A$4:$F$542,6,FALSE)</f>
        <v>lesuren</v>
      </c>
      <c r="J98" s="126"/>
      <c r="K98" s="124"/>
      <c r="L98" s="124"/>
      <c r="M98" s="124"/>
      <c r="N98" s="124"/>
      <c r="O98" s="123"/>
      <c r="P98" s="127">
        <f>VLOOKUP(G98,Codes!$A$4:$G$542,7,FALSE)</f>
        <v>0</v>
      </c>
      <c r="Q98" s="157" t="s">
        <v>164</v>
      </c>
      <c r="S98" s="82">
        <f>IF(OR(ISERROR(H98),ISERROR(N98)),1,0)</f>
        <v>0</v>
      </c>
    </row>
    <row r="99" spans="1:19" s="49" customFormat="1" ht="11.25" customHeight="1">
      <c r="A99" s="186"/>
      <c r="B99" s="50" t="str">
        <f>B82</f>
        <v>Aanwending</v>
      </c>
      <c r="C99" s="121" t="s">
        <v>23</v>
      </c>
      <c r="D99" s="122" t="str">
        <f>VLOOKUP(G99,Codes!$A$4:$E$542,3,FALSE)</f>
        <v>004</v>
      </c>
      <c r="E99" s="123" t="str">
        <f>VLOOKUP(G99,Codes!$A$4:$E$542,5,FALSE)</f>
        <v>Omkadering BUSO</v>
      </c>
      <c r="F99" s="123">
        <f t="shared" si="6"/>
        <v>2023</v>
      </c>
      <c r="G99" s="131">
        <v>964</v>
      </c>
      <c r="H99" s="123" t="str">
        <f>VLOOKUP(G99,Codes!$A$4:$E$542,2,FALSE)</f>
        <v>Overige LU ondersteuning kerntaak</v>
      </c>
      <c r="I99" s="126" t="str">
        <f>VLOOKUP(G99,Codes!$A$4:$F$542,6,FALSE)</f>
        <v>lesuren</v>
      </c>
      <c r="J99" s="126"/>
      <c r="K99" s="124"/>
      <c r="L99" s="124"/>
      <c r="M99" s="124"/>
      <c r="N99" s="124"/>
      <c r="O99" s="123"/>
      <c r="P99" s="127">
        <f>VLOOKUP(G99,Codes!$A$4:$G$542,7,FALSE)</f>
        <v>0</v>
      </c>
      <c r="Q99" s="157" t="s">
        <v>164</v>
      </c>
      <c r="S99" s="82">
        <f>IF(OR(ISERROR(H99),ISERROR(N99)),1,0)</f>
        <v>0</v>
      </c>
    </row>
    <row r="100" spans="1:19" s="49" customFormat="1" ht="11.25" customHeight="1">
      <c r="A100" s="186"/>
      <c r="B100" s="50" t="str">
        <f>B81</f>
        <v>Aanwending</v>
      </c>
      <c r="C100" s="121" t="s">
        <v>23</v>
      </c>
      <c r="D100" s="122" t="str">
        <f>VLOOKUP(G100,Codes!$A$4:$E$542,3,FALSE)</f>
        <v>004</v>
      </c>
      <c r="E100" s="123" t="str">
        <f>VLOOKUP(G100,Codes!$A$4:$E$542,5,FALSE)</f>
        <v>Omkadering BUSO</v>
      </c>
      <c r="F100" s="123">
        <f t="shared" si="6"/>
        <v>2023</v>
      </c>
      <c r="G100" s="131">
        <v>965</v>
      </c>
      <c r="H100" s="123" t="str">
        <f>VLOOKUP(G100,Codes!$A$4:$E$542,2,FALSE)</f>
        <v>Uren samen school maken</v>
      </c>
      <c r="I100" s="126" t="str">
        <f>VLOOKUP(G100,Codes!$A$4:$F$542,6,FALSE)</f>
        <v>uren</v>
      </c>
      <c r="J100" s="126"/>
      <c r="K100" s="124"/>
      <c r="L100" s="124"/>
      <c r="M100" s="124"/>
      <c r="N100" s="124"/>
      <c r="O100" s="123"/>
      <c r="P100" s="127">
        <f>VLOOKUP(G100,Codes!$A$4:$G$542,7,FALSE)</f>
        <v>0</v>
      </c>
      <c r="Q100" s="157" t="s">
        <v>164</v>
      </c>
      <c r="S100" s="82">
        <f>IF(OR(ISERROR(H100),ISERROR(N100)),1,0)</f>
        <v>0</v>
      </c>
    </row>
    <row r="101" spans="1:19" s="49" customFormat="1" ht="11.25" customHeight="1">
      <c r="A101" s="186"/>
      <c r="B101" s="50" t="str">
        <f>B82</f>
        <v>Aanwending</v>
      </c>
      <c r="C101" s="121" t="s">
        <v>23</v>
      </c>
      <c r="D101" s="122" t="str">
        <f>VLOOKUP(G101,Codes!$A$4:$E$542,3,FALSE)</f>
        <v>004</v>
      </c>
      <c r="E101" s="123" t="str">
        <f>VLOOKUP(G101,Codes!$A$4:$E$542,5,FALSE)</f>
        <v>Omkadering BUSO</v>
      </c>
      <c r="F101" s="123">
        <f t="shared" si="6"/>
        <v>2023</v>
      </c>
      <c r="G101" s="131">
        <v>980</v>
      </c>
      <c r="H101" s="123" t="str">
        <f>VLOOKUP(G101,Codes!$A$4:$E$542,2,FALSE)</f>
        <v>Overige lesuren toename vluchtelingen</v>
      </c>
      <c r="I101" s="126" t="str">
        <f>VLOOKUP(G101,Codes!$A$4:$F$542,6,FALSE)</f>
        <v>lesuren</v>
      </c>
      <c r="J101" s="126"/>
      <c r="K101" s="124"/>
      <c r="L101" s="124"/>
      <c r="M101" s="124"/>
      <c r="N101" s="124"/>
      <c r="O101" s="123"/>
      <c r="P101" s="127">
        <f>VLOOKUP(G101,Codes!$A$4:$G$542,7,FALSE)</f>
        <v>0</v>
      </c>
      <c r="Q101" s="157" t="s">
        <v>164</v>
      </c>
      <c r="S101" s="82">
        <f>IF(OR(ISERROR(H101),ISERROR(N101)),1,0)</f>
        <v>0</v>
      </c>
    </row>
    <row r="102" spans="1:19" s="49" customFormat="1" ht="11.25" customHeight="1">
      <c r="A102" s="186"/>
      <c r="B102" s="50" t="str">
        <f>B83</f>
        <v>Aanwending</v>
      </c>
      <c r="C102" s="121" t="s">
        <v>23</v>
      </c>
      <c r="D102" s="122" t="str">
        <f>VLOOKUP(G102,Codes!$A$4:$E$542,3,FALSE)</f>
        <v>004</v>
      </c>
      <c r="E102" s="123" t="str">
        <f>VLOOKUP(G102,Codes!$A$4:$E$542,5,FALSE)</f>
        <v>Omkadering BUSO</v>
      </c>
      <c r="F102" s="123">
        <f t="shared" si="6"/>
        <v>2023</v>
      </c>
      <c r="G102" s="131">
        <v>981</v>
      </c>
      <c r="H102" s="123" t="str">
        <f>VLOOKUP(G102,Codes!$A$4:$E$542,2,FALSE)</f>
        <v>Lesuren toename vluchtelingen BGV/PV</v>
      </c>
      <c r="I102" s="126" t="str">
        <f>VLOOKUP(G102,Codes!$A$4:$F$542,6,FALSE)</f>
        <v>lesuren</v>
      </c>
      <c r="J102" s="126"/>
      <c r="K102" s="124"/>
      <c r="L102" s="124"/>
      <c r="M102" s="124"/>
      <c r="N102" s="124"/>
      <c r="O102" s="123"/>
      <c r="P102" s="127">
        <f>VLOOKUP(G102,Codes!$A$4:$G$542,7,FALSE)</f>
        <v>0</v>
      </c>
      <c r="Q102" s="157" t="s">
        <v>164</v>
      </c>
      <c r="S102" s="82">
        <f t="shared" si="7"/>
        <v>0</v>
      </c>
    </row>
    <row r="103" spans="1:19" s="49" customFormat="1" ht="11.25" customHeight="1">
      <c r="A103" s="186"/>
      <c r="B103" s="50" t="str">
        <f>B84</f>
        <v>Aanwending</v>
      </c>
      <c r="C103" s="121" t="s">
        <v>23</v>
      </c>
      <c r="D103" s="122" t="str">
        <f>VLOOKUP(G103,Codes!$A$4:$E$542,3,FALSE)</f>
        <v>004</v>
      </c>
      <c r="E103" s="123" t="str">
        <f>VLOOKUP(G103,Codes!$A$4:$E$542,5,FALSE)</f>
        <v>Omkadering BUSO</v>
      </c>
      <c r="F103" s="123">
        <f t="shared" si="6"/>
        <v>2023</v>
      </c>
      <c r="G103" s="131">
        <v>982</v>
      </c>
      <c r="H103" s="123" t="str">
        <f>VLOOKUP(G103,Codes!$A$4:$E$542,2,FALSE)</f>
        <v>Aangewende lesuren LBV toename vluchtel.</v>
      </c>
      <c r="I103" s="126" t="str">
        <f>VLOOKUP(G103,Codes!$A$4:$F$542,6,FALSE)</f>
        <v>lesuren</v>
      </c>
      <c r="J103" s="126"/>
      <c r="K103" s="124"/>
      <c r="L103" s="124"/>
      <c r="M103" s="124"/>
      <c r="N103" s="124"/>
      <c r="O103" s="123"/>
      <c r="P103" s="127">
        <f>VLOOKUP(G103,Codes!$A$4:$G$542,7,FALSE)</f>
        <v>0</v>
      </c>
      <c r="Q103" s="157" t="s">
        <v>164</v>
      </c>
      <c r="S103" s="82">
        <f>IF(OR(ISERROR(H103),ISERROR(N103)),1,0)</f>
        <v>0</v>
      </c>
    </row>
    <row r="104" spans="1:19" s="49" customFormat="1" ht="11.25" customHeight="1">
      <c r="A104" s="186"/>
      <c r="B104" s="41" t="str">
        <f>B85</f>
        <v>Aanwending</v>
      </c>
      <c r="C104" s="121" t="s">
        <v>23</v>
      </c>
      <c r="D104" s="122" t="str">
        <f>VLOOKUP(G104,Codes!$A$4:$E$542,3,FALSE)</f>
        <v>004</v>
      </c>
      <c r="E104" s="123" t="str">
        <f>VLOOKUP(G104,Codes!$A$4:$E$542,5,FALSE)</f>
        <v>Omkadering BUSO</v>
      </c>
      <c r="F104" s="123">
        <f t="shared" si="6"/>
        <v>2023</v>
      </c>
      <c r="G104" s="123">
        <v>983</v>
      </c>
      <c r="H104" s="123" t="str">
        <f>VLOOKUP(G104,Codes!$A$4:$E$542,2,FALSE)</f>
        <v>Aangew.uren param. toename vluchtelingen</v>
      </c>
      <c r="I104" s="122" t="str">
        <f>VLOOKUP(G104,Codes!$A$4:$F$542,6,FALSE)</f>
        <v>uren</v>
      </c>
      <c r="J104" s="122"/>
      <c r="K104" s="123"/>
      <c r="L104" s="123"/>
      <c r="M104" s="123"/>
      <c r="N104" s="123"/>
      <c r="O104" s="123"/>
      <c r="P104" s="124">
        <f>VLOOKUP(G104,Codes!$A$4:$G$542,7,FALSE)</f>
        <v>0</v>
      </c>
      <c r="Q104" s="125" t="s">
        <v>164</v>
      </c>
      <c r="S104" s="82">
        <f t="shared" si="7"/>
        <v>0</v>
      </c>
    </row>
    <row r="105" spans="1:19" s="49" customFormat="1" ht="18" customHeight="1">
      <c r="A105" s="185" t="s">
        <v>165</v>
      </c>
      <c r="B105" s="57" t="s">
        <v>35</v>
      </c>
      <c r="C105" s="96" t="s">
        <v>24</v>
      </c>
      <c r="D105" s="64" t="str">
        <f>VLOOKUP(G105,Codes!$A$4:$E$542,3,FALSE)</f>
        <v>004</v>
      </c>
      <c r="E105" s="61" t="str">
        <f>VLOOKUP(G105,Codes!$A$4:$E$542,5,FALSE)</f>
        <v>Omkadering BUSO</v>
      </c>
      <c r="F105" s="61">
        <f t="shared" si="6"/>
        <v>2023</v>
      </c>
      <c r="G105" s="97">
        <v>542</v>
      </c>
      <c r="H105" s="61" t="str">
        <f>VLOOKUP(G105,Codes!$A$4:$E$542,2,FALSE)</f>
        <v>Lesurenpakket</v>
      </c>
      <c r="I105" s="60" t="str">
        <f>VLOOKUP(G105,Codes!$A$4:$F$542,6,FALSE)</f>
        <v>lesuren</v>
      </c>
      <c r="J105" s="60" t="str">
        <f>VLOOKUP(M105,Codes!$A$4:$E$542,3,FALSE)</f>
        <v>004</v>
      </c>
      <c r="K105" s="61" t="str">
        <f>VLOOKUP(M105,Codes!$A$4:$E$542,5,FALSE)</f>
        <v>Omkadering BUSO</v>
      </c>
      <c r="L105" s="61">
        <f aca="true" t="shared" si="8" ref="L105:M107">F105</f>
        <v>2023</v>
      </c>
      <c r="M105" s="62">
        <f t="shared" si="8"/>
        <v>542</v>
      </c>
      <c r="N105" s="61" t="str">
        <f>VLOOKUP(M105,Codes!$A$4:$E$542,2,FALSE)</f>
        <v>Lesurenpakket</v>
      </c>
      <c r="O105" s="40" t="str">
        <f>VLOOKUP(M105,Codes!$A$4:$F$542,6,FALSE)</f>
        <v>lesuren</v>
      </c>
      <c r="P105" s="120">
        <f>VLOOKUP(G105,Codes!$A$4:$G$542,7,FALSE)</f>
        <v>0</v>
      </c>
      <c r="Q105" s="159" t="s">
        <v>35</v>
      </c>
      <c r="S105" s="82">
        <f t="shared" si="7"/>
        <v>0</v>
      </c>
    </row>
    <row r="106" spans="1:19" s="49" customFormat="1" ht="18" customHeight="1">
      <c r="A106" s="186"/>
      <c r="B106" s="50" t="str">
        <f>B105</f>
        <v>Overdracht naar een andere school</v>
      </c>
      <c r="C106" s="121" t="s">
        <v>24</v>
      </c>
      <c r="D106" s="122" t="str">
        <f>VLOOKUP(G106,Codes!$A$4:$E$542,3,FALSE)</f>
        <v>004</v>
      </c>
      <c r="E106" s="123" t="str">
        <f>VLOOKUP(G106,Codes!$A$4:$E$542,5,FALSE)</f>
        <v>Omkadering BUSO</v>
      </c>
      <c r="F106" s="123">
        <f t="shared" si="6"/>
        <v>2023</v>
      </c>
      <c r="G106" s="131">
        <v>544</v>
      </c>
      <c r="H106" s="123" t="str">
        <f>VLOOKUP(G106,Codes!$A$4:$E$542,2,FALSE)</f>
        <v>Uren paramedisch personeel</v>
      </c>
      <c r="I106" s="126" t="str">
        <f>VLOOKUP(G106,Codes!$A$4:$F$542,6,FALSE)</f>
        <v>uren</v>
      </c>
      <c r="J106" s="126" t="str">
        <f>VLOOKUP(M106,Codes!$A$4:$E$542,3,FALSE)</f>
        <v>004</v>
      </c>
      <c r="K106" s="124" t="str">
        <f>VLOOKUP(M106,Codes!$A$4:$E$542,5,FALSE)</f>
        <v>Omkadering BUSO</v>
      </c>
      <c r="L106" s="124">
        <f t="shared" si="8"/>
        <v>2023</v>
      </c>
      <c r="M106" s="124">
        <f t="shared" si="8"/>
        <v>544</v>
      </c>
      <c r="N106" s="124" t="str">
        <f>VLOOKUP(M106,Codes!$A$4:$E$542,2,FALSE)</f>
        <v>Uren paramedisch personeel</v>
      </c>
      <c r="O106" s="123" t="str">
        <f>VLOOKUP(M106,Codes!$A$4:$F$542,6,FALSE)</f>
        <v>uren</v>
      </c>
      <c r="P106" s="124">
        <f>VLOOKUP(G106,Codes!$A$4:$G$542,7,FALSE)</f>
        <v>0</v>
      </c>
      <c r="Q106" s="125" t="s">
        <v>35</v>
      </c>
      <c r="S106" s="82">
        <f t="shared" si="7"/>
        <v>0</v>
      </c>
    </row>
    <row r="107" spans="1:19" s="49" customFormat="1" ht="18" customHeight="1">
      <c r="A107" s="186"/>
      <c r="B107" s="50" t="str">
        <f aca="true" t="shared" si="9" ref="B107:B113">B106</f>
        <v>Overdracht naar een andere school</v>
      </c>
      <c r="C107" s="121" t="s">
        <v>24</v>
      </c>
      <c r="D107" s="122" t="str">
        <f>VLOOKUP(G107,Codes!$A$4:$E$542,3,FALSE)</f>
        <v>004</v>
      </c>
      <c r="E107" s="123" t="str">
        <f>VLOOKUP(G107,Codes!$A$4:$E$542,5,FALSE)</f>
        <v>Omkadering BUSO</v>
      </c>
      <c r="F107" s="123">
        <f t="shared" si="6"/>
        <v>2023</v>
      </c>
      <c r="G107" s="131">
        <v>560</v>
      </c>
      <c r="H107" s="123" t="str">
        <f>VLOOKUP(G107,Codes!$A$4:$E$542,2,FALSE)</f>
        <v>Lesuren GOK</v>
      </c>
      <c r="I107" s="126" t="str">
        <f>VLOOKUP(G107,Codes!$A$4:$F$542,6,FALSE)</f>
        <v>lesuren</v>
      </c>
      <c r="J107" s="126" t="str">
        <f>VLOOKUP(M107,Codes!$A$4:$E$542,3,FALSE)</f>
        <v>004</v>
      </c>
      <c r="K107" s="124" t="str">
        <f>VLOOKUP(M107,Codes!$A$4:$E$542,5,FALSE)</f>
        <v>Omkadering BUSO</v>
      </c>
      <c r="L107" s="124">
        <f t="shared" si="8"/>
        <v>2023</v>
      </c>
      <c r="M107" s="124">
        <f t="shared" si="8"/>
        <v>560</v>
      </c>
      <c r="N107" s="124" t="str">
        <f>VLOOKUP(M107,Codes!$A$4:$E$542,2,FALSE)</f>
        <v>Lesuren GOK</v>
      </c>
      <c r="O107" s="123" t="str">
        <f>VLOOKUP(M107,Codes!$A$4:$F$542,6,FALSE)</f>
        <v>lesuren</v>
      </c>
      <c r="P107" s="124">
        <f>VLOOKUP(G107,Codes!$A$4:$G$542,7,FALSE)</f>
        <v>0</v>
      </c>
      <c r="Q107" s="125" t="s">
        <v>35</v>
      </c>
      <c r="S107" s="82">
        <f t="shared" si="7"/>
        <v>0</v>
      </c>
    </row>
    <row r="108" spans="1:19" s="49" customFormat="1" ht="18" customHeight="1">
      <c r="A108" s="186"/>
      <c r="B108" s="50" t="str">
        <f t="shared" si="9"/>
        <v>Overdracht naar een andere school</v>
      </c>
      <c r="C108" s="121" t="s">
        <v>24</v>
      </c>
      <c r="D108" s="122" t="str">
        <f>VLOOKUP(G108,Codes!$A$4:$E$542,3,FALSE)</f>
        <v>004</v>
      </c>
      <c r="E108" s="123" t="str">
        <f>VLOOKUP(G108,Codes!$A$4:$E$542,5,FALSE)</f>
        <v>Omkadering BUSO</v>
      </c>
      <c r="F108" s="123">
        <f t="shared" si="6"/>
        <v>2023</v>
      </c>
      <c r="G108" s="123">
        <v>917</v>
      </c>
      <c r="H108" s="123" t="str">
        <f>VLOOKUP(G108,Codes!$A$4:$E$542,2,FALSE)</f>
        <v>Aanvangsbegeleiding BuSO</v>
      </c>
      <c r="I108" s="122" t="str">
        <f>VLOOKUP(G108,Codes!$A$4:$F$542,6,FALSE)</f>
        <v>lesuren</v>
      </c>
      <c r="J108" s="122" t="str">
        <f>VLOOKUP(M108,Codes!$A$4:$E$542,3,FALSE)</f>
        <v>004</v>
      </c>
      <c r="K108" s="123" t="str">
        <f>VLOOKUP(M108,Codes!$A$4:$E$542,5,FALSE)</f>
        <v>Omkadering BUSO</v>
      </c>
      <c r="L108" s="123">
        <f aca="true" t="shared" si="10" ref="L108:M110">F108</f>
        <v>2023</v>
      </c>
      <c r="M108" s="123">
        <f t="shared" si="10"/>
        <v>917</v>
      </c>
      <c r="N108" s="123" t="str">
        <f>VLOOKUP(M108,Codes!$A$4:$E$542,2,FALSE)</f>
        <v>Aanvangsbegeleiding BuSO</v>
      </c>
      <c r="O108" s="123" t="str">
        <f>VLOOKUP(M108,Codes!$A$4:$F$542,6,FALSE)</f>
        <v>lesuren</v>
      </c>
      <c r="P108" s="124">
        <f>VLOOKUP(G108,Codes!$A$4:$G$542,7,FALSE)</f>
        <v>1</v>
      </c>
      <c r="Q108" s="125" t="s">
        <v>35</v>
      </c>
      <c r="S108" s="82">
        <f aca="true" t="shared" si="11" ref="S108:S115">IF(OR(ISERROR(H108),ISERROR(N108)),1,0)</f>
        <v>0</v>
      </c>
    </row>
    <row r="109" spans="1:19" s="49" customFormat="1" ht="18" customHeight="1">
      <c r="A109" s="186"/>
      <c r="B109" s="50" t="str">
        <f t="shared" si="9"/>
        <v>Overdracht naar een andere school</v>
      </c>
      <c r="C109" s="121" t="s">
        <v>24</v>
      </c>
      <c r="D109" s="122" t="str">
        <f>VLOOKUP(G109,Codes!$A$4:$E$542,3,FALSE)</f>
        <v>004</v>
      </c>
      <c r="E109" s="123" t="str">
        <f>VLOOKUP(G109,Codes!$A$4:$E$542,5,FALSE)</f>
        <v>Omkadering BUSO</v>
      </c>
      <c r="F109" s="123">
        <f t="shared" si="6"/>
        <v>2023</v>
      </c>
      <c r="G109" s="123">
        <v>948</v>
      </c>
      <c r="H109" s="123" t="str">
        <f>VLOOKUP(G109,Codes!$A$4:$E$542,2,FALSE)</f>
        <v>Ondersteuning kerntaak BUSO</v>
      </c>
      <c r="I109" s="122" t="str">
        <f>VLOOKUP(G109,Codes!$A$4:$F$542,6,FALSE)</f>
        <v>lesuren</v>
      </c>
      <c r="J109" s="122" t="str">
        <f>VLOOKUP(M109,Codes!$A$4:$E$542,3,FALSE)</f>
        <v>004</v>
      </c>
      <c r="K109" s="123" t="str">
        <f>VLOOKUP(M109,Codes!$A$4:$E$542,5,FALSE)</f>
        <v>Omkadering BUSO</v>
      </c>
      <c r="L109" s="123">
        <f t="shared" si="10"/>
        <v>2023</v>
      </c>
      <c r="M109" s="123">
        <f t="shared" si="10"/>
        <v>948</v>
      </c>
      <c r="N109" s="123" t="str">
        <f>VLOOKUP(M109,Codes!$A$4:$E$542,2,FALSE)</f>
        <v>Ondersteuning kerntaak BUSO</v>
      </c>
      <c r="O109" s="123" t="str">
        <f>VLOOKUP(M109,Codes!$A$4:$F$542,6,FALSE)</f>
        <v>lesuren</v>
      </c>
      <c r="P109" s="124">
        <f>VLOOKUP(G109,Codes!$A$4:$G$542,7,FALSE)</f>
        <v>1</v>
      </c>
      <c r="Q109" s="125" t="s">
        <v>35</v>
      </c>
      <c r="R109" s="67"/>
      <c r="S109" s="82">
        <f t="shared" si="11"/>
        <v>0</v>
      </c>
    </row>
    <row r="110" spans="1:19" s="49" customFormat="1" ht="18" customHeight="1">
      <c r="A110" s="186"/>
      <c r="B110" s="50" t="str">
        <f t="shared" si="9"/>
        <v>Overdracht naar een andere school</v>
      </c>
      <c r="C110" s="121" t="s">
        <v>24</v>
      </c>
      <c r="D110" s="122" t="str">
        <f>VLOOKUP(G110,Codes!$A$4:$E$542,3,FALSE)</f>
        <v>004</v>
      </c>
      <c r="E110" s="123" t="str">
        <f>VLOOKUP(G110,Codes!$A$4:$E$542,5,FALSE)</f>
        <v>Omkadering BUSO</v>
      </c>
      <c r="F110" s="123">
        <f t="shared" si="6"/>
        <v>2023</v>
      </c>
      <c r="G110" s="123">
        <v>951</v>
      </c>
      <c r="H110" s="123" t="str">
        <f>VLOOKUP(G110,Codes!$A$4:$E$542,2,FALSE)</f>
        <v>Samen school maken BUSO</v>
      </c>
      <c r="I110" s="122" t="str">
        <f>VLOOKUP(G110,Codes!$A$4:$F$542,6,FALSE)</f>
        <v>lesuren</v>
      </c>
      <c r="J110" s="122" t="str">
        <f>VLOOKUP(M110,Codes!$A$4:$E$542,3,FALSE)</f>
        <v>004</v>
      </c>
      <c r="K110" s="123" t="str">
        <f>VLOOKUP(M110,Codes!$A$4:$E$542,5,FALSE)</f>
        <v>Omkadering BUSO</v>
      </c>
      <c r="L110" s="123">
        <f t="shared" si="10"/>
        <v>2023</v>
      </c>
      <c r="M110" s="123">
        <f t="shared" si="10"/>
        <v>951</v>
      </c>
      <c r="N110" s="123" t="str">
        <f>VLOOKUP(M110,Codes!$A$4:$E$542,2,FALSE)</f>
        <v>Samen school maken BUSO</v>
      </c>
      <c r="O110" s="123" t="str">
        <f>VLOOKUP(M110,Codes!$A$4:$F$542,6,FALSE)</f>
        <v>lesuren</v>
      </c>
      <c r="P110" s="124">
        <f>VLOOKUP(G110,Codes!$A$4:$G$542,7,FALSE)</f>
        <v>1</v>
      </c>
      <c r="Q110" s="125" t="s">
        <v>35</v>
      </c>
      <c r="R110" s="67"/>
      <c r="S110" s="82">
        <f t="shared" si="11"/>
        <v>0</v>
      </c>
    </row>
    <row r="111" spans="1:19" s="49" customFormat="1" ht="18" customHeight="1">
      <c r="A111" s="186"/>
      <c r="B111" s="50" t="str">
        <f t="shared" si="9"/>
        <v>Overdracht naar een andere school</v>
      </c>
      <c r="C111" s="121" t="s">
        <v>24</v>
      </c>
      <c r="D111" s="122" t="str">
        <f>VLOOKUP(G111,Codes!$A$4:$E$542,3,FALSE)</f>
        <v>004</v>
      </c>
      <c r="E111" s="123" t="str">
        <f>VLOOKUP(G111,Codes!$A$4:$E$542,5,FALSE)</f>
        <v>Omkadering BUSO</v>
      </c>
      <c r="F111" s="123">
        <f t="shared" si="6"/>
        <v>2023</v>
      </c>
      <c r="G111" s="131">
        <v>975</v>
      </c>
      <c r="H111" s="123" t="str">
        <f>VLOOKUP(G111,Codes!$A$4:$E$542,2,FALSE)</f>
        <v>Lesuren n.a.v. toename vluchtelingen</v>
      </c>
      <c r="I111" s="126" t="str">
        <f>VLOOKUP(G111,Codes!$A$4:$F$542,6,FALSE)</f>
        <v>lesuren</v>
      </c>
      <c r="J111" s="126" t="str">
        <f>VLOOKUP(M111,Codes!$A$4:$E$542,3,FALSE)</f>
        <v>004</v>
      </c>
      <c r="K111" s="124" t="str">
        <f>VLOOKUP(M111,Codes!$A$4:$E$542,5,FALSE)</f>
        <v>Omkadering BUSO</v>
      </c>
      <c r="L111" s="124">
        <f aca="true" t="shared" si="12" ref="L111:M113">F111</f>
        <v>2023</v>
      </c>
      <c r="M111" s="124">
        <f t="shared" si="12"/>
        <v>975</v>
      </c>
      <c r="N111" s="124" t="str">
        <f>VLOOKUP(M111,Codes!$A$4:$E$542,2,FALSE)</f>
        <v>Lesuren n.a.v. toename vluchtelingen</v>
      </c>
      <c r="O111" s="123" t="str">
        <f>VLOOKUP(M111,Codes!$A$4:$F$542,6,FALSE)</f>
        <v>lesuren</v>
      </c>
      <c r="P111" s="127">
        <f>VLOOKUP(G111,Codes!$A$4:$G$542,7,FALSE)</f>
        <v>0</v>
      </c>
      <c r="Q111" s="157" t="s">
        <v>35</v>
      </c>
      <c r="S111" s="82">
        <f t="shared" si="11"/>
        <v>0</v>
      </c>
    </row>
    <row r="112" spans="1:19" s="49" customFormat="1" ht="18" customHeight="1">
      <c r="A112" s="186"/>
      <c r="B112" s="50" t="str">
        <f t="shared" si="9"/>
        <v>Overdracht naar een andere school</v>
      </c>
      <c r="C112" s="121" t="s">
        <v>24</v>
      </c>
      <c r="D112" s="122" t="str">
        <f>VLOOKUP(G112,Codes!$A$4:$E$542,3,FALSE)</f>
        <v>004</v>
      </c>
      <c r="E112" s="123" t="str">
        <f>VLOOKUP(G112,Codes!$A$4:$E$542,5,FALSE)</f>
        <v>Omkadering BUSO</v>
      </c>
      <c r="F112" s="123">
        <f t="shared" si="6"/>
        <v>2023</v>
      </c>
      <c r="G112" s="131">
        <v>976</v>
      </c>
      <c r="H112" s="123" t="str">
        <f>VLOOKUP(G112,Codes!$A$4:$E$542,2,FALSE)</f>
        <v>Lesuren LBV n.a.v. toename vluchtelingen</v>
      </c>
      <c r="I112" s="126" t="str">
        <f>VLOOKUP(G112,Codes!$A$4:$F$542,6,FALSE)</f>
        <v>lesuren</v>
      </c>
      <c r="J112" s="126" t="str">
        <f>VLOOKUP(M112,Codes!$A$4:$E$542,3,FALSE)</f>
        <v>004</v>
      </c>
      <c r="K112" s="124" t="str">
        <f>VLOOKUP(M112,Codes!$A$4:$E$542,5,FALSE)</f>
        <v>Omkadering BUSO</v>
      </c>
      <c r="L112" s="124">
        <f t="shared" si="12"/>
        <v>2023</v>
      </c>
      <c r="M112" s="124">
        <f t="shared" si="12"/>
        <v>976</v>
      </c>
      <c r="N112" s="124" t="str">
        <f>VLOOKUP(M112,Codes!$A$4:$E$542,2,FALSE)</f>
        <v>Lesuren LBV n.a.v. toename vluchtelingen</v>
      </c>
      <c r="O112" s="123" t="str">
        <f>VLOOKUP(M112,Codes!$A$4:$F$542,6,FALSE)</f>
        <v>lesuren</v>
      </c>
      <c r="P112" s="127">
        <f>VLOOKUP(G112,Codes!$A$4:$G$542,7,FALSE)</f>
        <v>0</v>
      </c>
      <c r="Q112" s="157" t="s">
        <v>35</v>
      </c>
      <c r="R112" s="67"/>
      <c r="S112" s="82">
        <f t="shared" si="11"/>
        <v>0</v>
      </c>
    </row>
    <row r="113" spans="1:19" s="49" customFormat="1" ht="18" customHeight="1">
      <c r="A113" s="187"/>
      <c r="B113" s="50" t="str">
        <f t="shared" si="9"/>
        <v>Overdracht naar een andere school</v>
      </c>
      <c r="C113" s="121" t="s">
        <v>24</v>
      </c>
      <c r="D113" s="122" t="str">
        <f>VLOOKUP(G113,Codes!$A$4:$E$542,3,FALSE)</f>
        <v>004</v>
      </c>
      <c r="E113" s="123" t="str">
        <f>VLOOKUP(G113,Codes!$A$4:$E$542,5,FALSE)</f>
        <v>Omkadering BUSO</v>
      </c>
      <c r="F113" s="123">
        <f t="shared" si="6"/>
        <v>2023</v>
      </c>
      <c r="G113" s="123">
        <v>977</v>
      </c>
      <c r="H113" s="123" t="str">
        <f>VLOOKUP(G113,Codes!$A$4:$E$542,2,FALSE)</f>
        <v>Uren param. n.a.v. toename vluchtelingen</v>
      </c>
      <c r="I113" s="122" t="str">
        <f>VLOOKUP(G113,Codes!$A$4:$F$542,6,FALSE)</f>
        <v>uren</v>
      </c>
      <c r="J113" s="122" t="str">
        <f>VLOOKUP(M113,Codes!$A$4:$E$542,3,FALSE)</f>
        <v>004</v>
      </c>
      <c r="K113" s="123" t="str">
        <f>VLOOKUP(M113,Codes!$A$4:$E$542,5,FALSE)</f>
        <v>Omkadering BUSO</v>
      </c>
      <c r="L113" s="123">
        <f t="shared" si="12"/>
        <v>2023</v>
      </c>
      <c r="M113" s="123">
        <f t="shared" si="12"/>
        <v>977</v>
      </c>
      <c r="N113" s="123" t="str">
        <f>VLOOKUP(M113,Codes!$A$4:$E$542,2,FALSE)</f>
        <v>Uren param. n.a.v. toename vluchtelingen</v>
      </c>
      <c r="O113" s="123" t="str">
        <f>VLOOKUP(M113,Codes!$A$4:$F$542,6,FALSE)</f>
        <v>uren</v>
      </c>
      <c r="P113" s="124">
        <f>VLOOKUP(G113,Codes!$A$4:$G$542,7,FALSE)</f>
        <v>0</v>
      </c>
      <c r="Q113" s="125" t="s">
        <v>35</v>
      </c>
      <c r="R113" s="67"/>
      <c r="S113" s="82">
        <f t="shared" si="11"/>
        <v>0</v>
      </c>
    </row>
    <row r="114" spans="1:19" s="49" customFormat="1" ht="30" customHeight="1">
      <c r="A114" s="185" t="s">
        <v>167</v>
      </c>
      <c r="B114" s="39" t="s">
        <v>342</v>
      </c>
      <c r="C114" s="96" t="s">
        <v>24</v>
      </c>
      <c r="D114" s="64" t="str">
        <f>VLOOKUP(G114,Codes!$A$4:$E$542,3,FALSE)</f>
        <v>004</v>
      </c>
      <c r="E114" s="61" t="str">
        <f>VLOOKUP(G114,Codes!$A$4:$E$542,5,FALSE)</f>
        <v>Omkadering BUSO</v>
      </c>
      <c r="F114" s="61">
        <f t="shared" si="6"/>
        <v>2023</v>
      </c>
      <c r="G114" s="97">
        <v>245</v>
      </c>
      <c r="H114" s="61" t="str">
        <f>VLOOKUP(G114,Codes!$A$4:$E$542,2,FALSE)</f>
        <v>Lesuren afwijking onderwijzend</v>
      </c>
      <c r="I114" s="60" t="str">
        <f>VLOOKUP(G114,Codes!$A$4:$F$542,6,FALSE)</f>
        <v>lesuren</v>
      </c>
      <c r="J114" s="60" t="str">
        <f>VLOOKUP(M114,Codes!$A$4:$E$542,3,FALSE)</f>
        <v>004</v>
      </c>
      <c r="K114" s="61" t="str">
        <f>VLOOKUP(M114,Codes!$A$4:$E$542,5,FALSE)</f>
        <v>Omkadering BUSO</v>
      </c>
      <c r="L114" s="61">
        <f>F114</f>
        <v>2023</v>
      </c>
      <c r="M114" s="62">
        <v>701</v>
      </c>
      <c r="N114" s="61" t="str">
        <f>VLOOKUP(M114,Codes!$A$4:$E$542,2,FALSE)</f>
        <v>lesuren naar inst. met ervaring OV1 t3</v>
      </c>
      <c r="O114" s="40" t="str">
        <f>VLOOKUP(M114,Codes!$A$4:$F$542,6,FALSE)</f>
        <v>lesuren</v>
      </c>
      <c r="P114" s="120">
        <f>VLOOKUP(G114,Codes!$A$4:$G$542,7,FALSE)</f>
        <v>0</v>
      </c>
      <c r="Q114" s="159" t="s">
        <v>36</v>
      </c>
      <c r="S114" s="82">
        <f t="shared" si="11"/>
        <v>0</v>
      </c>
    </row>
    <row r="115" spans="1:19" ht="30" customHeight="1">
      <c r="A115" s="186"/>
      <c r="B115" s="99" t="str">
        <f>B114</f>
        <v>overdracht naar een andere instelling bedoeld in Art III 314/1 CODEX</v>
      </c>
      <c r="C115" s="121" t="s">
        <v>24</v>
      </c>
      <c r="D115" s="122" t="str">
        <f>VLOOKUP(G115,Codes!$A$4:$E$542,3,FALSE)</f>
        <v>004</v>
      </c>
      <c r="E115" s="123" t="str">
        <f>VLOOKUP(G115,Codes!$A$4:$E$542,5,FALSE)</f>
        <v>Omkadering BUSO</v>
      </c>
      <c r="F115" s="123">
        <f t="shared" si="6"/>
        <v>2023</v>
      </c>
      <c r="G115" s="131">
        <v>294</v>
      </c>
      <c r="H115" s="123" t="str">
        <f>VLOOKUP(G115,Codes!$A$4:$E$542,2,FALSE)</f>
        <v>Uren afwijking paramedici</v>
      </c>
      <c r="I115" s="126" t="str">
        <f>VLOOKUP(G115,Codes!$A$4:$F$542,6,FALSE)</f>
        <v>uren</v>
      </c>
      <c r="J115" s="126" t="str">
        <f>VLOOKUP(M115,Codes!$A$4:$E$542,3,FALSE)</f>
        <v>004</v>
      </c>
      <c r="K115" s="124" t="str">
        <f>VLOOKUP(M115,Codes!$A$4:$E$542,5,FALSE)</f>
        <v>Omkadering BUSO</v>
      </c>
      <c r="L115" s="124">
        <f>F115</f>
        <v>2023</v>
      </c>
      <c r="M115" s="124">
        <v>700</v>
      </c>
      <c r="N115" s="124" t="str">
        <f>VLOOKUP(M115,Codes!$A$4:$E$542,2,FALSE)</f>
        <v>uren naar inst. met ervaring OV1 t3</v>
      </c>
      <c r="O115" s="123" t="str">
        <f>VLOOKUP(M115,Codes!$A$4:$F$542,6,FALSE)</f>
        <v>uren</v>
      </c>
      <c r="P115" s="124">
        <f>VLOOKUP(G115,Codes!$A$4:$G$542,7,FALSE)</f>
        <v>0</v>
      </c>
      <c r="Q115" s="125" t="s">
        <v>36</v>
      </c>
      <c r="S115" s="82">
        <f t="shared" si="11"/>
        <v>0</v>
      </c>
    </row>
    <row r="116" spans="1:19" ht="30" customHeight="1">
      <c r="A116" s="186"/>
      <c r="B116" s="99" t="str">
        <f>B115</f>
        <v>overdracht naar een andere instelling bedoeld in Art III 314/1 CODEX</v>
      </c>
      <c r="C116" s="121" t="s">
        <v>24</v>
      </c>
      <c r="D116" s="122" t="str">
        <f>VLOOKUP(G116,Codes!$A$4:$E$542,3,FALSE)</f>
        <v>004</v>
      </c>
      <c r="E116" s="123" t="str">
        <f>VLOOKUP(G116,Codes!$A$4:$E$542,5,FALSE)</f>
        <v>Omkadering BUSO</v>
      </c>
      <c r="F116" s="123">
        <f t="shared" si="6"/>
        <v>2023</v>
      </c>
      <c r="G116" s="123">
        <v>542</v>
      </c>
      <c r="H116" s="123" t="str">
        <f>VLOOKUP(G116,Codes!$A$4:$E$542,2,FALSE)</f>
        <v>Lesurenpakket</v>
      </c>
      <c r="I116" s="122" t="str">
        <f>VLOOKUP(G116,Codes!$A$4:$F$542,6,FALSE)</f>
        <v>lesuren</v>
      </c>
      <c r="J116" s="122" t="str">
        <f>VLOOKUP(M116,Codes!$A$4:$E$542,3,FALSE)</f>
        <v>004</v>
      </c>
      <c r="K116" s="123" t="str">
        <f>VLOOKUP(M116,Codes!$A$4:$E$542,5,FALSE)</f>
        <v>Omkadering BUSO</v>
      </c>
      <c r="L116" s="123">
        <f>F116</f>
        <v>2023</v>
      </c>
      <c r="M116" s="123">
        <v>701</v>
      </c>
      <c r="N116" s="123" t="str">
        <f>VLOOKUP(M116,Codes!$A$4:$E$542,2,FALSE)</f>
        <v>lesuren naar inst. met ervaring OV1 t3</v>
      </c>
      <c r="O116" s="123" t="str">
        <f>VLOOKUP(M116,Codes!$A$4:$F$542,6,FALSE)</f>
        <v>lesuren</v>
      </c>
      <c r="P116" s="124">
        <f>VLOOKUP(G116,Codes!$A$4:$G$542,7,FALSE)</f>
        <v>0</v>
      </c>
      <c r="Q116" s="125" t="s">
        <v>36</v>
      </c>
      <c r="S116" s="82"/>
    </row>
    <row r="117" spans="1:19" ht="29.25" customHeight="1">
      <c r="A117" s="185" t="s">
        <v>168</v>
      </c>
      <c r="B117" s="39" t="s">
        <v>150</v>
      </c>
      <c r="C117" s="96" t="s">
        <v>24</v>
      </c>
      <c r="D117" s="64" t="str">
        <f>VLOOKUP(G117,Codes!$A$4:$E$542,3,FALSE)</f>
        <v>004</v>
      </c>
      <c r="E117" s="61" t="str">
        <f>VLOOKUP(G117,Codes!$A$4:$E$542,5,FALSE)</f>
        <v>Omkadering BUSO</v>
      </c>
      <c r="F117" s="61">
        <f t="shared" si="6"/>
        <v>2023</v>
      </c>
      <c r="G117" s="97">
        <v>542</v>
      </c>
      <c r="H117" s="61" t="str">
        <f>VLOOKUP(G117,Codes!$A$4:$E$542,2,FALSE)</f>
        <v>Lesurenpakket</v>
      </c>
      <c r="I117" s="60" t="str">
        <f>VLOOKUP(G117,Codes!$A$4:$F$542,6,FALSE)</f>
        <v>lesuren</v>
      </c>
      <c r="J117" s="60" t="str">
        <f>VLOOKUP(M117,Codes!$A$4:$E$542,3,FALSE)</f>
        <v>004</v>
      </c>
      <c r="K117" s="61" t="str">
        <f>VLOOKUP(M117,Codes!$A$4:$E$542,5,FALSE)</f>
        <v>Omkadering BUSO</v>
      </c>
      <c r="L117" s="61">
        <f>F117+1</f>
        <v>2024</v>
      </c>
      <c r="M117" s="62">
        <f>G117</f>
        <v>542</v>
      </c>
      <c r="N117" s="61" t="str">
        <f>VLOOKUP(M117,Codes!$A$4:$E$542,2,FALSE)</f>
        <v>Lesurenpakket</v>
      </c>
      <c r="O117" s="40" t="str">
        <f>VLOOKUP(M117,Codes!$A$4:$F$542,6,FALSE)</f>
        <v>lesuren</v>
      </c>
      <c r="P117" s="120">
        <f>VLOOKUP(G117,Codes!$A$4:$G$542,7,FALSE)</f>
        <v>0</v>
      </c>
      <c r="Q117" s="159" t="s">
        <v>37</v>
      </c>
      <c r="S117" s="82">
        <f aca="true" t="shared" si="13" ref="S117:S129">IF(OR(ISERROR(H117),ISERROR(N117)),1,0)</f>
        <v>0</v>
      </c>
    </row>
    <row r="118" spans="1:19" s="49" customFormat="1" ht="38.25" customHeight="1">
      <c r="A118" s="186"/>
      <c r="B118" s="50" t="str">
        <f>B117</f>
        <v>Overdracht naar volgend schooljaar</v>
      </c>
      <c r="C118" s="121" t="s">
        <v>24</v>
      </c>
      <c r="D118" s="122" t="str">
        <f>VLOOKUP(G118,Codes!$A$4:$E$542,3,FALSE)</f>
        <v>004</v>
      </c>
      <c r="E118" s="123" t="str">
        <f>VLOOKUP(G118,Codes!$A$4:$E$542,5,FALSE)</f>
        <v>Omkadering BUSO</v>
      </c>
      <c r="F118" s="123">
        <f t="shared" si="6"/>
        <v>2023</v>
      </c>
      <c r="G118" s="131">
        <v>544</v>
      </c>
      <c r="H118" s="123" t="str">
        <f>VLOOKUP(G118,Codes!$A$4:$E$542,2,FALSE)</f>
        <v>Uren paramedisch personeel</v>
      </c>
      <c r="I118" s="126" t="str">
        <f>VLOOKUP(G118,Codes!$A$4:$F$542,6,FALSE)</f>
        <v>uren</v>
      </c>
      <c r="J118" s="126" t="str">
        <f>VLOOKUP(M118,Codes!$A$4:$E$542,3,FALSE)</f>
        <v>004</v>
      </c>
      <c r="K118" s="124" t="str">
        <f>VLOOKUP(M118,Codes!$A$4:$E$542,5,FALSE)</f>
        <v>Omkadering BUSO</v>
      </c>
      <c r="L118" s="124">
        <f>F118+1</f>
        <v>2024</v>
      </c>
      <c r="M118" s="124">
        <f>G118</f>
        <v>544</v>
      </c>
      <c r="N118" s="124" t="str">
        <f>VLOOKUP(M118,Codes!$A$4:$E$542,2,FALSE)</f>
        <v>Uren paramedisch personeel</v>
      </c>
      <c r="O118" s="123" t="str">
        <f>VLOOKUP(M118,Codes!$A$4:$F$542,6,FALSE)</f>
        <v>uren</v>
      </c>
      <c r="P118" s="124">
        <f>VLOOKUP(G118,Codes!$A$4:$G$542,7,FALSE)</f>
        <v>0</v>
      </c>
      <c r="Q118" s="125" t="s">
        <v>37</v>
      </c>
      <c r="S118" s="82">
        <f>IF(OR(ISERROR(H118),ISERROR(N118)),1,0)</f>
        <v>0</v>
      </c>
    </row>
    <row r="119" spans="1:19" s="49" customFormat="1" ht="38.25" customHeight="1">
      <c r="A119" s="185" t="s">
        <v>252</v>
      </c>
      <c r="B119" s="39" t="s">
        <v>154</v>
      </c>
      <c r="C119" s="96" t="s">
        <v>24</v>
      </c>
      <c r="D119" s="64" t="str">
        <f>VLOOKUP(G119,Codes!$A$4:$E$542,3,FALSE)</f>
        <v>007</v>
      </c>
      <c r="E119" s="61" t="str">
        <f>VLOOKUP(G119,Codes!$A$4:$E$542,5,FALSE)</f>
        <v>Omkadering scholengemeenschap SO</v>
      </c>
      <c r="F119" s="61">
        <f t="shared" si="6"/>
        <v>2023</v>
      </c>
      <c r="G119" s="97">
        <v>507</v>
      </c>
      <c r="H119" s="61" t="str">
        <f>VLOOKUP(G119,Codes!$A$4:$E$542,2,FALSE)</f>
        <v>Uren SG</v>
      </c>
      <c r="I119" s="60" t="str">
        <f>VLOOKUP(G119,Codes!$A$4:$F$542,6,FALSE)</f>
        <v>uren</v>
      </c>
      <c r="J119" s="60" t="str">
        <f>VLOOKUP(M119,Codes!$A$4:$E$542,3,FALSE)</f>
        <v>004</v>
      </c>
      <c r="K119" s="61" t="str">
        <f>VLOOKUP(M119,Codes!$A$4:$E$542,5,FALSE)</f>
        <v>Omkadering BUSO</v>
      </c>
      <c r="L119" s="61">
        <f aca="true" t="shared" si="14" ref="L119:L129">F119</f>
        <v>2023</v>
      </c>
      <c r="M119" s="62">
        <v>544</v>
      </c>
      <c r="N119" s="61" t="str">
        <f>VLOOKUP(M119,Codes!$A$4:$E$542,2,FALSE)</f>
        <v>Uren paramedisch personeel</v>
      </c>
      <c r="O119" s="40" t="str">
        <f>VLOOKUP(M119,Codes!$A$4:$F$542,6,FALSE)</f>
        <v>uren</v>
      </c>
      <c r="P119" s="120">
        <f>VLOOKUP(G119,Codes!$A$4:$G$542,7,FALSE)</f>
        <v>0</v>
      </c>
      <c r="Q119" s="159" t="s">
        <v>38</v>
      </c>
      <c r="S119" s="82">
        <f t="shared" si="13"/>
        <v>0</v>
      </c>
    </row>
    <row r="120" spans="1:19" s="49" customFormat="1" ht="22.5" customHeight="1">
      <c r="A120" s="186"/>
      <c r="B120" s="50" t="str">
        <f>B119</f>
        <v>Uren SG ontvangen van scholengemeenschap</v>
      </c>
      <c r="C120" s="51" t="s">
        <v>24</v>
      </c>
      <c r="D120" s="52" t="str">
        <f>VLOOKUP(G120,Codes!$A$4:$E$542,3,FALSE)</f>
        <v>007</v>
      </c>
      <c r="E120" s="53" t="str">
        <f>VLOOKUP(G120,Codes!$A$4:$E$542,5,FALSE)</f>
        <v>Omkadering scholengemeenschap SO</v>
      </c>
      <c r="F120" s="53">
        <f t="shared" si="6"/>
        <v>2023</v>
      </c>
      <c r="G120" s="80">
        <v>507</v>
      </c>
      <c r="H120" s="53" t="str">
        <f>VLOOKUP(G120,Codes!$A$4:$E$542,2,FALSE)</f>
        <v>Uren SG</v>
      </c>
      <c r="I120" s="55" t="str">
        <f>VLOOKUP(G120,Codes!$A$4:$F$542,6,FALSE)</f>
        <v>uren</v>
      </c>
      <c r="J120" s="55" t="str">
        <f>VLOOKUP(M120,Codes!$A$4:$E$542,3,FALSE)</f>
        <v>004</v>
      </c>
      <c r="K120" s="53" t="str">
        <f>VLOOKUP(M120,Codes!$A$4:$E$542,5,FALSE)</f>
        <v>Omkadering BUSO</v>
      </c>
      <c r="L120" s="53">
        <f t="shared" si="14"/>
        <v>2023</v>
      </c>
      <c r="M120" s="54">
        <v>542</v>
      </c>
      <c r="N120" s="53" t="str">
        <f>VLOOKUP(M120,Codes!$A$4:$E$542,2,FALSE)</f>
        <v>Lesurenpakket</v>
      </c>
      <c r="O120" s="56" t="str">
        <f>VLOOKUP(M120,Codes!$A$4:$F$542,6,FALSE)</f>
        <v>lesuren</v>
      </c>
      <c r="P120" s="48">
        <f>VLOOKUP(G120,Codes!$A$4:$G$542,7,FALSE)</f>
        <v>0</v>
      </c>
      <c r="Q120" s="98" t="s">
        <v>38</v>
      </c>
      <c r="S120" s="82">
        <f t="shared" si="13"/>
        <v>0</v>
      </c>
    </row>
    <row r="121" spans="1:19" s="49" customFormat="1" ht="22.5" customHeight="1">
      <c r="A121" s="186"/>
      <c r="B121" s="57" t="s">
        <v>169</v>
      </c>
      <c r="C121" s="51" t="s">
        <v>24</v>
      </c>
      <c r="D121" s="52" t="str">
        <f>VLOOKUP(G121,Codes!$A$4:$E$542,3,FALSE)</f>
        <v>004</v>
      </c>
      <c r="E121" s="53" t="str">
        <f>VLOOKUP(G121,Codes!$A$4:$E$542,5,FALSE)</f>
        <v>Omkadering BUSO</v>
      </c>
      <c r="F121" s="53">
        <f t="shared" si="6"/>
        <v>2023</v>
      </c>
      <c r="G121" s="80">
        <v>542</v>
      </c>
      <c r="H121" s="53" t="str">
        <f>VLOOKUP(G121,Codes!$A$4:$E$542,2,FALSE)</f>
        <v>Lesurenpakket</v>
      </c>
      <c r="I121" s="55" t="str">
        <f>VLOOKUP(G121,Codes!$A$4:$F$542,6,FALSE)</f>
        <v>lesuren</v>
      </c>
      <c r="J121" s="55" t="str">
        <f>VLOOKUP(M121,Codes!$A$4:$E$542,3,FALSE)</f>
        <v>003</v>
      </c>
      <c r="K121" s="53" t="str">
        <f>VLOOKUP(M121,Codes!$A$4:$E$542,5,FALSE)</f>
        <v>Omkadering SO</v>
      </c>
      <c r="L121" s="53">
        <f t="shared" si="14"/>
        <v>2023</v>
      </c>
      <c r="M121" s="54">
        <v>177</v>
      </c>
      <c r="N121" s="53" t="str">
        <f>VLOOKUP(M121,Codes!$A$4:$E$542,2,FALSE)</f>
        <v>Gewone uren-leraar</v>
      </c>
      <c r="O121" s="56" t="str">
        <f>VLOOKUP(M121,Codes!$A$4:$F$542,6,FALSE)</f>
        <v>uren-leraar</v>
      </c>
      <c r="P121" s="48">
        <f>VLOOKUP(G121,Codes!$A$4:$G$542,7,FALSE)</f>
        <v>0</v>
      </c>
      <c r="Q121" s="98" t="s">
        <v>580</v>
      </c>
      <c r="S121" s="82">
        <f t="shared" si="13"/>
        <v>0</v>
      </c>
    </row>
    <row r="122" spans="1:19" s="49" customFormat="1" ht="22.5" customHeight="1">
      <c r="A122" s="186"/>
      <c r="B122" s="50" t="str">
        <f>B121</f>
        <v>Overdracht naar een school voor SO</v>
      </c>
      <c r="C122" s="51" t="s">
        <v>24</v>
      </c>
      <c r="D122" s="52" t="str">
        <f>VLOOKUP(G122,Codes!$A$4:$E$542,3,FALSE)</f>
        <v>004</v>
      </c>
      <c r="E122" s="53" t="str">
        <f>VLOOKUP(G122,Codes!$A$4:$E$542,5,FALSE)</f>
        <v>Omkadering BUSO</v>
      </c>
      <c r="F122" s="53">
        <f t="shared" si="6"/>
        <v>2023</v>
      </c>
      <c r="G122" s="80">
        <v>542</v>
      </c>
      <c r="H122" s="53" t="str">
        <f>VLOOKUP(G122,Codes!$A$4:$E$542,2,FALSE)</f>
        <v>Lesurenpakket</v>
      </c>
      <c r="I122" s="55" t="str">
        <f>VLOOKUP(G122,Codes!$A$4:$F$542,6,FALSE)</f>
        <v>lesuren</v>
      </c>
      <c r="J122" s="55" t="str">
        <f>VLOOKUP(M122,Codes!$A$4:$E$542,3,FALSE)</f>
        <v>003</v>
      </c>
      <c r="K122" s="53" t="str">
        <f>VLOOKUP(M122,Codes!$A$4:$E$542,5,FALSE)</f>
        <v>Omkadering SO</v>
      </c>
      <c r="L122" s="53">
        <f t="shared" si="14"/>
        <v>2023</v>
      </c>
      <c r="M122" s="54">
        <v>501</v>
      </c>
      <c r="N122" s="53" t="str">
        <f>VLOOKUP(M122,Codes!$A$4:$E$542,2,FALSE)</f>
        <v>Uren-leraar DBSO</v>
      </c>
      <c r="O122" s="56" t="str">
        <f>VLOOKUP(M122,Codes!$A$4:$F$542,6,FALSE)</f>
        <v>uren-leraar</v>
      </c>
      <c r="P122" s="48">
        <f>VLOOKUP(G122,Codes!$A$4:$G$542,7,FALSE)</f>
        <v>0</v>
      </c>
      <c r="Q122" s="98" t="s">
        <v>580</v>
      </c>
      <c r="S122" s="82">
        <f t="shared" si="13"/>
        <v>0</v>
      </c>
    </row>
    <row r="123" spans="1:19" s="49" customFormat="1" ht="22.5" customHeight="1">
      <c r="A123" s="186"/>
      <c r="B123" s="50" t="str">
        <f>B122</f>
        <v>Overdracht naar een school voor SO</v>
      </c>
      <c r="C123" s="51" t="s">
        <v>24</v>
      </c>
      <c r="D123" s="52" t="str">
        <f>VLOOKUP(G123,Codes!$A$4:$E$542,3,FALSE)</f>
        <v>004</v>
      </c>
      <c r="E123" s="53" t="str">
        <f>VLOOKUP(G123,Codes!$A$4:$E$542,5,FALSE)</f>
        <v>Omkadering BUSO</v>
      </c>
      <c r="F123" s="53">
        <f t="shared" si="6"/>
        <v>2023</v>
      </c>
      <c r="G123" s="80">
        <v>917</v>
      </c>
      <c r="H123" s="53" t="str">
        <f>VLOOKUP(G123,Codes!$A$4:$E$542,2,FALSE)</f>
        <v>Aanvangsbegeleiding BuSO</v>
      </c>
      <c r="I123" s="55" t="str">
        <f>VLOOKUP(G123,Codes!$A$4:$F$542,6,FALSE)</f>
        <v>lesuren</v>
      </c>
      <c r="J123" s="55" t="str">
        <f>VLOOKUP(M123,Codes!$A$4:$E$542,3,FALSE)</f>
        <v>003</v>
      </c>
      <c r="K123" s="53" t="str">
        <f>VLOOKUP(M123,Codes!$A$4:$E$542,5,FALSE)</f>
        <v>Omkadering SO</v>
      </c>
      <c r="L123" s="53">
        <f t="shared" si="14"/>
        <v>2023</v>
      </c>
      <c r="M123" s="54">
        <v>919</v>
      </c>
      <c r="N123" s="53" t="str">
        <f>VLOOKUP(M123,Codes!$A$4:$E$542,2,FALSE)</f>
        <v>Aanvangsbegeleiding SO</v>
      </c>
      <c r="O123" s="56" t="str">
        <f>VLOOKUP(M123,Codes!$A$4:$F$542,6,FALSE)</f>
        <v>uren-leraar</v>
      </c>
      <c r="P123" s="48">
        <f>VLOOKUP(G123,Codes!$A$4:$G$542,7,FALSE)</f>
        <v>1</v>
      </c>
      <c r="Q123" s="98" t="s">
        <v>580</v>
      </c>
      <c r="S123" s="82"/>
    </row>
    <row r="124" spans="1:19" s="49" customFormat="1" ht="22.5" customHeight="1">
      <c r="A124" s="186"/>
      <c r="B124" s="50" t="str">
        <f>B122</f>
        <v>Overdracht naar een school voor SO</v>
      </c>
      <c r="C124" s="51" t="s">
        <v>24</v>
      </c>
      <c r="D124" s="52" t="str">
        <f>VLOOKUP(G124,Codes!$A$4:$E$542,3,FALSE)</f>
        <v>004</v>
      </c>
      <c r="E124" s="53" t="str">
        <f>VLOOKUP(G124,Codes!$A$4:$E$542,5,FALSE)</f>
        <v>Omkadering BUSO</v>
      </c>
      <c r="F124" s="53">
        <f t="shared" si="6"/>
        <v>2023</v>
      </c>
      <c r="G124" s="80">
        <v>917</v>
      </c>
      <c r="H124" s="53" t="str">
        <f>VLOOKUP(G124,Codes!$A$4:$E$542,2,FALSE)</f>
        <v>Aanvangsbegeleiding BuSO</v>
      </c>
      <c r="I124" s="55" t="str">
        <f>VLOOKUP(G124,Codes!$A$4:$F$542,6,FALSE)</f>
        <v>lesuren</v>
      </c>
      <c r="J124" s="55" t="str">
        <f>VLOOKUP(M124,Codes!$A$4:$E$542,3,FALSE)</f>
        <v>003</v>
      </c>
      <c r="K124" s="53" t="str">
        <f>VLOOKUP(M124,Codes!$A$4:$E$542,5,FALSE)</f>
        <v>Omkadering SO</v>
      </c>
      <c r="L124" s="53">
        <f>F124</f>
        <v>2023</v>
      </c>
      <c r="M124" s="54">
        <v>920</v>
      </c>
      <c r="N124" s="53" t="str">
        <f>VLOOKUP(M124,Codes!$A$4:$E$542,2,FALSE)</f>
        <v>Aanvangsbegeleiding DBSO</v>
      </c>
      <c r="O124" s="56" t="str">
        <f>VLOOKUP(M124,Codes!$A$4:$F$542,6,FALSE)</f>
        <v>uren-leraar</v>
      </c>
      <c r="P124" s="48">
        <f>VLOOKUP(G124,Codes!$A$4:$G$542,7,FALSE)</f>
        <v>1</v>
      </c>
      <c r="Q124" s="98" t="s">
        <v>580</v>
      </c>
      <c r="S124" s="82"/>
    </row>
    <row r="125" spans="1:19" s="49" customFormat="1" ht="22.5" customHeight="1">
      <c r="A125" s="186"/>
      <c r="B125" s="50" t="str">
        <f>B122</f>
        <v>Overdracht naar een school voor SO</v>
      </c>
      <c r="C125" s="51" t="s">
        <v>24</v>
      </c>
      <c r="D125" s="52" t="str">
        <f>VLOOKUP(G125,Codes!$A$4:$E$542,3,FALSE)</f>
        <v>004</v>
      </c>
      <c r="E125" s="53" t="str">
        <f>VLOOKUP(G125,Codes!$A$4:$E$542,5,FALSE)</f>
        <v>Omkadering BUSO</v>
      </c>
      <c r="F125" s="53">
        <f t="shared" si="6"/>
        <v>2023</v>
      </c>
      <c r="G125" s="80">
        <v>948</v>
      </c>
      <c r="H125" s="53" t="str">
        <f>VLOOKUP(G125,Codes!$A$4:$E$542,2,FALSE)</f>
        <v>Ondersteuning kerntaak BUSO</v>
      </c>
      <c r="I125" s="55" t="str">
        <f>VLOOKUP(G125,Codes!$A$4:$F$542,6,FALSE)</f>
        <v>lesuren</v>
      </c>
      <c r="J125" s="55" t="str">
        <f>VLOOKUP(M125,Codes!$A$4:$E$542,3,FALSE)</f>
        <v>003</v>
      </c>
      <c r="K125" s="53" t="str">
        <f>VLOOKUP(M125,Codes!$A$4:$E$542,5,FALSE)</f>
        <v>Omkadering SO</v>
      </c>
      <c r="L125" s="53">
        <f>F125</f>
        <v>2023</v>
      </c>
      <c r="M125" s="54">
        <v>946</v>
      </c>
      <c r="N125" s="53" t="str">
        <f>VLOOKUP(M125,Codes!$A$4:$E$542,2,FALSE)</f>
        <v>Ondersteuning kerntaak SO</v>
      </c>
      <c r="O125" s="56" t="str">
        <f>VLOOKUP(M125,Codes!$A$4:$F$542,6,FALSE)</f>
        <v>uren-leraar</v>
      </c>
      <c r="P125" s="48">
        <f>VLOOKUP(G125,Codes!$A$4:$G$542,7,FALSE)</f>
        <v>1</v>
      </c>
      <c r="Q125" s="98" t="s">
        <v>580</v>
      </c>
      <c r="S125" s="82"/>
    </row>
    <row r="126" spans="1:19" s="49" customFormat="1" ht="22.5" customHeight="1">
      <c r="A126" s="186"/>
      <c r="B126" s="50" t="str">
        <f>B122</f>
        <v>Overdracht naar een school voor SO</v>
      </c>
      <c r="C126" s="51" t="s">
        <v>24</v>
      </c>
      <c r="D126" s="52" t="str">
        <f>VLOOKUP(G126,Codes!$A$4:$E$542,3,FALSE)</f>
        <v>004</v>
      </c>
      <c r="E126" s="53" t="str">
        <f>VLOOKUP(G126,Codes!$A$4:$E$542,5,FALSE)</f>
        <v>Omkadering BUSO</v>
      </c>
      <c r="F126" s="53">
        <f t="shared" si="6"/>
        <v>2023</v>
      </c>
      <c r="G126" s="80">
        <v>948</v>
      </c>
      <c r="H126" s="53" t="str">
        <f>VLOOKUP(G126,Codes!$A$4:$E$542,2,FALSE)</f>
        <v>Ondersteuning kerntaak BUSO</v>
      </c>
      <c r="I126" s="55" t="str">
        <f>VLOOKUP(G126,Codes!$A$4:$F$542,6,FALSE)</f>
        <v>lesuren</v>
      </c>
      <c r="J126" s="55" t="str">
        <f>VLOOKUP(M126,Codes!$A$4:$E$542,3,FALSE)</f>
        <v>003</v>
      </c>
      <c r="K126" s="53" t="str">
        <f>VLOOKUP(M126,Codes!$A$4:$E$542,5,FALSE)</f>
        <v>Omkadering SO</v>
      </c>
      <c r="L126" s="53">
        <f>F126</f>
        <v>2023</v>
      </c>
      <c r="M126" s="54">
        <v>947</v>
      </c>
      <c r="N126" s="53" t="str">
        <f>VLOOKUP(M126,Codes!$A$4:$E$542,2,FALSE)</f>
        <v>Ondersteuning kerntaak DBSO</v>
      </c>
      <c r="O126" s="56" t="str">
        <f>VLOOKUP(M126,Codes!$A$4:$F$542,6,FALSE)</f>
        <v>uren-leraar</v>
      </c>
      <c r="P126" s="48">
        <f>VLOOKUP(G126,Codes!$A$4:$G$542,7,FALSE)</f>
        <v>1</v>
      </c>
      <c r="Q126" s="98" t="s">
        <v>580</v>
      </c>
      <c r="S126" s="82"/>
    </row>
    <row r="127" spans="1:19" s="49" customFormat="1" ht="22.5" customHeight="1">
      <c r="A127" s="186"/>
      <c r="B127" s="50" t="str">
        <f>B123</f>
        <v>Overdracht naar een school voor SO</v>
      </c>
      <c r="C127" s="51" t="s">
        <v>24</v>
      </c>
      <c r="D127" s="52" t="str">
        <f>VLOOKUP(G127,Codes!$A$4:$E$542,3,FALSE)</f>
        <v>004</v>
      </c>
      <c r="E127" s="53" t="str">
        <f>VLOOKUP(G127,Codes!$A$4:$E$542,5,FALSE)</f>
        <v>Omkadering BUSO</v>
      </c>
      <c r="F127" s="53">
        <f t="shared" si="6"/>
        <v>2023</v>
      </c>
      <c r="G127" s="80">
        <v>951</v>
      </c>
      <c r="H127" s="53" t="str">
        <f>VLOOKUP(G127,Codes!$A$4:$E$542,2,FALSE)</f>
        <v>Samen school maken BUSO</v>
      </c>
      <c r="I127" s="55" t="str">
        <f>VLOOKUP(G127,Codes!$A$4:$F$542,6,FALSE)</f>
        <v>lesuren</v>
      </c>
      <c r="J127" s="55" t="str">
        <f>VLOOKUP(M127,Codes!$A$4:$E$542,3,FALSE)</f>
        <v>003</v>
      </c>
      <c r="K127" s="53" t="str">
        <f>VLOOKUP(M127,Codes!$A$4:$E$542,5,FALSE)</f>
        <v>Omkadering SO</v>
      </c>
      <c r="L127" s="53">
        <f t="shared" si="14"/>
        <v>2023</v>
      </c>
      <c r="M127" s="54">
        <v>949</v>
      </c>
      <c r="N127" s="53" t="str">
        <f>VLOOKUP(M127,Codes!$A$4:$E$542,2,FALSE)</f>
        <v>Samen school maken (DB)SO</v>
      </c>
      <c r="O127" s="56" t="str">
        <f>VLOOKUP(M127,Codes!$A$4:$F$542,6,FALSE)</f>
        <v>uren-leraar</v>
      </c>
      <c r="P127" s="48">
        <f>VLOOKUP(G127,Codes!$A$4:$G$542,7,FALSE)</f>
        <v>1</v>
      </c>
      <c r="Q127" s="98" t="s">
        <v>580</v>
      </c>
      <c r="S127" s="82"/>
    </row>
    <row r="128" spans="1:19" s="49" customFormat="1" ht="22.5" customHeight="1">
      <c r="A128" s="186"/>
      <c r="B128" s="57" t="s">
        <v>161</v>
      </c>
      <c r="C128" s="51" t="s">
        <v>24</v>
      </c>
      <c r="D128" s="52" t="str">
        <f>VLOOKUP(G128,Codes!$A$4:$E$542,3,FALSE)</f>
        <v>004</v>
      </c>
      <c r="E128" s="53" t="str">
        <f>VLOOKUP(G128,Codes!$A$4:$E$542,5,FALSE)</f>
        <v>Omkadering BUSO</v>
      </c>
      <c r="F128" s="53">
        <f t="shared" si="6"/>
        <v>2023</v>
      </c>
      <c r="G128" s="80">
        <v>245</v>
      </c>
      <c r="H128" s="53" t="str">
        <f>VLOOKUP(G128,Codes!$A$4:$E$542,2,FALSE)</f>
        <v>Lesuren afwijking onderwijzend</v>
      </c>
      <c r="I128" s="55" t="str">
        <f>VLOOKUP(G128,Codes!$A$4:$F$542,6,FALSE)</f>
        <v>lesuren</v>
      </c>
      <c r="J128" s="55" t="str">
        <f>VLOOKUP(M128,Codes!$A$4:$E$542,3,FALSE)</f>
        <v>010</v>
      </c>
      <c r="K128" s="53" t="str">
        <f>VLOOKUP(M128,Codes!$A$4:$E$542,5,FALSE)</f>
        <v>Omkadering CDV</v>
      </c>
      <c r="L128" s="53">
        <f t="shared" si="14"/>
        <v>2023</v>
      </c>
      <c r="M128" s="54">
        <v>558</v>
      </c>
      <c r="N128" s="53" t="str">
        <f>VLOOKUP(M128,Codes!$A$4:$E$542,2,FALSE)</f>
        <v>Leerlinggebonden activiteiten</v>
      </c>
      <c r="O128" s="56" t="str">
        <f>VLOOKUP(M128,Codes!$A$4:$F$542,6,FALSE)</f>
        <v>uren</v>
      </c>
      <c r="P128" s="48">
        <f>VLOOKUP(G128,Codes!$A$4:$G$542,7,FALSE)</f>
        <v>0</v>
      </c>
      <c r="Q128" s="98" t="s">
        <v>343</v>
      </c>
      <c r="S128" s="82">
        <f t="shared" si="13"/>
        <v>0</v>
      </c>
    </row>
    <row r="129" spans="1:19" s="49" customFormat="1" ht="22.5" customHeight="1">
      <c r="A129" s="186"/>
      <c r="B129" s="50" t="str">
        <f>B128</f>
        <v>Overdracht naar een centrum deeltijdse vorming</v>
      </c>
      <c r="C129" s="51" t="s">
        <v>24</v>
      </c>
      <c r="D129" s="52" t="str">
        <f>VLOOKUP(G129,Codes!$A$4:$E$542,3,FALSE)</f>
        <v>004</v>
      </c>
      <c r="E129" s="53" t="str">
        <f>VLOOKUP(G129,Codes!$A$4:$E$542,5,FALSE)</f>
        <v>Omkadering BUSO</v>
      </c>
      <c r="F129" s="53">
        <f t="shared" si="6"/>
        <v>2023</v>
      </c>
      <c r="G129" s="80">
        <v>294</v>
      </c>
      <c r="H129" s="53" t="str">
        <f>VLOOKUP(G129,Codes!$A$4:$E$542,2,FALSE)</f>
        <v>Uren afwijking paramedici</v>
      </c>
      <c r="I129" s="55" t="str">
        <f>VLOOKUP(G129,Codes!$A$4:$F$542,6,FALSE)</f>
        <v>uren</v>
      </c>
      <c r="J129" s="55" t="str">
        <f>VLOOKUP(M129,Codes!$A$4:$E$542,3,FALSE)</f>
        <v>010</v>
      </c>
      <c r="K129" s="53" t="str">
        <f>VLOOKUP(M129,Codes!$A$4:$E$542,5,FALSE)</f>
        <v>Omkadering CDV</v>
      </c>
      <c r="L129" s="53">
        <f t="shared" si="14"/>
        <v>2023</v>
      </c>
      <c r="M129" s="54">
        <v>558</v>
      </c>
      <c r="N129" s="53" t="str">
        <f>VLOOKUP(M129,Codes!$A$4:$E$542,2,FALSE)</f>
        <v>Leerlinggebonden activiteiten</v>
      </c>
      <c r="O129" s="56" t="str">
        <f>VLOOKUP(M129,Codes!$A$4:$F$542,6,FALSE)</f>
        <v>uren</v>
      </c>
      <c r="P129" s="48">
        <f>VLOOKUP(G129,Codes!$A$4:$G$542,7,FALSE)</f>
        <v>0</v>
      </c>
      <c r="Q129" s="98" t="s">
        <v>343</v>
      </c>
      <c r="S129" s="82">
        <f t="shared" si="13"/>
        <v>0</v>
      </c>
    </row>
    <row r="130" spans="1:19" s="49" customFormat="1" ht="22.5" customHeight="1">
      <c r="A130" s="187"/>
      <c r="B130" s="41" t="str">
        <f>B129</f>
        <v>Overdracht naar een centrum deeltijdse vorming</v>
      </c>
      <c r="C130" s="173" t="s">
        <v>24</v>
      </c>
      <c r="D130" s="174" t="str">
        <f>VLOOKUP(G130,Codes!$A$4:$E$542,3,FALSE)</f>
        <v>004</v>
      </c>
      <c r="E130" s="175" t="str">
        <f>VLOOKUP(G130,Codes!$A$4:$E$542,5,FALSE)</f>
        <v>Omkadering BUSO</v>
      </c>
      <c r="F130" s="175">
        <f t="shared" si="6"/>
        <v>2023</v>
      </c>
      <c r="G130" s="176">
        <v>542</v>
      </c>
      <c r="H130" s="175" t="str">
        <f>VLOOKUP(G130,Codes!$A$4:$E$542,2,FALSE)</f>
        <v>Lesurenpakket</v>
      </c>
      <c r="I130" s="177" t="str">
        <f>VLOOKUP(G130,Codes!$A$4:$F$542,6,FALSE)</f>
        <v>lesuren</v>
      </c>
      <c r="J130" s="177" t="str">
        <f>VLOOKUP(M130,Codes!$A$4:$E$542,3,FALSE)</f>
        <v>010</v>
      </c>
      <c r="K130" s="175" t="str">
        <f>VLOOKUP(M130,Codes!$A$4:$E$542,5,FALSE)</f>
        <v>Omkadering CDV</v>
      </c>
      <c r="L130" s="175">
        <f>F130</f>
        <v>2023</v>
      </c>
      <c r="M130" s="178">
        <v>558</v>
      </c>
      <c r="N130" s="175" t="str">
        <f>VLOOKUP(M130,Codes!$A$4:$E$542,2,FALSE)</f>
        <v>Leerlinggebonden activiteiten</v>
      </c>
      <c r="O130" s="179" t="str">
        <f>VLOOKUP(M130,Codes!$A$4:$F$542,6,FALSE)</f>
        <v>uren</v>
      </c>
      <c r="P130" s="86">
        <f>VLOOKUP(G130,Codes!$A$4:$G$542,7,FALSE)</f>
        <v>0</v>
      </c>
      <c r="Q130" s="180" t="s">
        <v>344</v>
      </c>
      <c r="S130" s="82"/>
    </row>
    <row r="133" ht="10.5" thickBot="1"/>
    <row r="134" spans="1:17" s="42" customFormat="1" ht="30">
      <c r="A134" s="140" t="s">
        <v>568</v>
      </c>
      <c r="B134" s="37"/>
      <c r="C134" s="38" t="s">
        <v>9</v>
      </c>
      <c r="D134" s="38" t="s">
        <v>10</v>
      </c>
      <c r="E134" s="38" t="s">
        <v>11</v>
      </c>
      <c r="F134" s="38" t="s">
        <v>12</v>
      </c>
      <c r="G134" s="81" t="s">
        <v>13</v>
      </c>
      <c r="H134" s="38" t="s">
        <v>14</v>
      </c>
      <c r="I134" s="38" t="s">
        <v>20</v>
      </c>
      <c r="J134" s="38" t="s">
        <v>15</v>
      </c>
      <c r="K134" s="38" t="s">
        <v>16</v>
      </c>
      <c r="L134" s="38" t="s">
        <v>17</v>
      </c>
      <c r="M134" s="38" t="s">
        <v>18</v>
      </c>
      <c r="N134" s="38" t="s">
        <v>19</v>
      </c>
      <c r="O134" s="38" t="s">
        <v>20</v>
      </c>
      <c r="P134" s="38" t="s">
        <v>21</v>
      </c>
      <c r="Q134" s="38" t="s">
        <v>34</v>
      </c>
    </row>
    <row r="135" spans="1:19" s="49" customFormat="1" ht="11.25" customHeight="1">
      <c r="A135" s="188"/>
      <c r="B135" s="167" t="s">
        <v>35</v>
      </c>
      <c r="C135" s="162" t="s">
        <v>24</v>
      </c>
      <c r="D135" s="163" t="s">
        <v>28</v>
      </c>
      <c r="E135" s="164" t="s">
        <v>31</v>
      </c>
      <c r="F135" s="164">
        <v>2023</v>
      </c>
      <c r="G135" s="165">
        <v>872</v>
      </c>
      <c r="H135" s="164" t="s">
        <v>444</v>
      </c>
      <c r="I135" s="163" t="s">
        <v>183</v>
      </c>
      <c r="J135" s="163" t="s">
        <v>28</v>
      </c>
      <c r="K135" s="164" t="s">
        <v>31</v>
      </c>
      <c r="L135" s="164">
        <v>2023</v>
      </c>
      <c r="M135" s="164">
        <v>872</v>
      </c>
      <c r="N135" s="164" t="s">
        <v>444</v>
      </c>
      <c r="O135" s="164" t="s">
        <v>183</v>
      </c>
      <c r="P135" s="166">
        <v>1</v>
      </c>
      <c r="Q135" s="163" t="s">
        <v>35</v>
      </c>
      <c r="S135" s="82">
        <f>IF(OR(ISERROR(H135),ISERROR(N135)),1,0)</f>
        <v>0</v>
      </c>
    </row>
    <row r="136" spans="1:19" s="49" customFormat="1" ht="11.25" customHeight="1">
      <c r="A136" s="188"/>
      <c r="B136" s="36" t="s">
        <v>35</v>
      </c>
      <c r="C136" s="162" t="s">
        <v>24</v>
      </c>
      <c r="D136" s="163" t="s">
        <v>28</v>
      </c>
      <c r="E136" s="164" t="s">
        <v>31</v>
      </c>
      <c r="F136" s="164">
        <v>2023</v>
      </c>
      <c r="G136" s="165">
        <v>903</v>
      </c>
      <c r="H136" s="164" t="s">
        <v>455</v>
      </c>
      <c r="I136" s="163" t="s">
        <v>183</v>
      </c>
      <c r="J136" s="163" t="s">
        <v>28</v>
      </c>
      <c r="K136" s="164" t="s">
        <v>31</v>
      </c>
      <c r="L136" s="164">
        <v>2023</v>
      </c>
      <c r="M136" s="164">
        <v>903</v>
      </c>
      <c r="N136" s="164" t="s">
        <v>455</v>
      </c>
      <c r="O136" s="164" t="s">
        <v>183</v>
      </c>
      <c r="P136" s="166">
        <v>1</v>
      </c>
      <c r="Q136" s="163" t="s">
        <v>35</v>
      </c>
      <c r="S136" s="82">
        <f>IF(OR(ISERROR(H136),ISERROR(N136)),1,0)</f>
        <v>0</v>
      </c>
    </row>
    <row r="137" spans="2:17" ht="9.75">
      <c r="B137" s="36" t="s">
        <v>35</v>
      </c>
      <c r="C137" s="162" t="s">
        <v>24</v>
      </c>
      <c r="D137" s="163" t="s">
        <v>28</v>
      </c>
      <c r="E137" s="164" t="s">
        <v>31</v>
      </c>
      <c r="F137" s="164">
        <v>2023</v>
      </c>
      <c r="G137" s="165">
        <v>904</v>
      </c>
      <c r="H137" s="164" t="s">
        <v>456</v>
      </c>
      <c r="I137" s="163" t="s">
        <v>25</v>
      </c>
      <c r="J137" s="163" t="s">
        <v>28</v>
      </c>
      <c r="K137" s="164" t="s">
        <v>31</v>
      </c>
      <c r="L137" s="164">
        <v>2023</v>
      </c>
      <c r="M137" s="164">
        <v>904</v>
      </c>
      <c r="N137" s="164" t="s">
        <v>456</v>
      </c>
      <c r="O137" s="164" t="s">
        <v>25</v>
      </c>
      <c r="P137" s="166">
        <v>1</v>
      </c>
      <c r="Q137" s="163" t="s">
        <v>35</v>
      </c>
    </row>
    <row r="138" spans="2:17" ht="9.75">
      <c r="B138" s="36" t="s">
        <v>35</v>
      </c>
      <c r="C138" s="162" t="s">
        <v>24</v>
      </c>
      <c r="D138" s="163" t="s">
        <v>28</v>
      </c>
      <c r="E138" s="164" t="s">
        <v>31</v>
      </c>
      <c r="F138" s="164">
        <v>2023</v>
      </c>
      <c r="G138" s="165">
        <v>905</v>
      </c>
      <c r="H138" s="164" t="s">
        <v>457</v>
      </c>
      <c r="I138" s="163" t="s">
        <v>319</v>
      </c>
      <c r="J138" s="163" t="s">
        <v>28</v>
      </c>
      <c r="K138" s="164" t="s">
        <v>31</v>
      </c>
      <c r="L138" s="164">
        <v>2023</v>
      </c>
      <c r="M138" s="164">
        <v>905</v>
      </c>
      <c r="N138" s="164" t="s">
        <v>457</v>
      </c>
      <c r="O138" s="164" t="s">
        <v>319</v>
      </c>
      <c r="P138" s="166">
        <v>1</v>
      </c>
      <c r="Q138" s="163" t="s">
        <v>35</v>
      </c>
    </row>
    <row r="139" spans="2:17" ht="9.75">
      <c r="B139" s="36" t="s">
        <v>35</v>
      </c>
      <c r="C139" s="162" t="s">
        <v>24</v>
      </c>
      <c r="D139" s="163" t="s">
        <v>28</v>
      </c>
      <c r="E139" s="164" t="s">
        <v>31</v>
      </c>
      <c r="F139" s="164">
        <v>2023</v>
      </c>
      <c r="G139" s="165">
        <v>906</v>
      </c>
      <c r="H139" s="164" t="s">
        <v>458</v>
      </c>
      <c r="I139" s="163" t="s">
        <v>183</v>
      </c>
      <c r="J139" s="163" t="s">
        <v>28</v>
      </c>
      <c r="K139" s="164" t="s">
        <v>31</v>
      </c>
      <c r="L139" s="164">
        <v>2023</v>
      </c>
      <c r="M139" s="164">
        <v>906</v>
      </c>
      <c r="N139" s="164" t="s">
        <v>458</v>
      </c>
      <c r="O139" s="164" t="s">
        <v>183</v>
      </c>
      <c r="P139" s="166">
        <v>1</v>
      </c>
      <c r="Q139" s="163" t="s">
        <v>35</v>
      </c>
    </row>
    <row r="140" spans="2:17" ht="9.75">
      <c r="B140" s="36" t="s">
        <v>35</v>
      </c>
      <c r="C140" s="162" t="s">
        <v>24</v>
      </c>
      <c r="D140" s="163" t="s">
        <v>28</v>
      </c>
      <c r="E140" s="164" t="s">
        <v>31</v>
      </c>
      <c r="F140" s="164">
        <v>2023</v>
      </c>
      <c r="G140" s="165">
        <v>907</v>
      </c>
      <c r="H140" s="164" t="s">
        <v>459</v>
      </c>
      <c r="I140" s="163" t="s">
        <v>25</v>
      </c>
      <c r="J140" s="163" t="s">
        <v>28</v>
      </c>
      <c r="K140" s="164" t="s">
        <v>31</v>
      </c>
      <c r="L140" s="164">
        <v>2023</v>
      </c>
      <c r="M140" s="164">
        <v>907</v>
      </c>
      <c r="N140" s="164" t="s">
        <v>459</v>
      </c>
      <c r="O140" s="164" t="s">
        <v>25</v>
      </c>
      <c r="P140" s="166">
        <v>1</v>
      </c>
      <c r="Q140" s="163" t="s">
        <v>35</v>
      </c>
    </row>
    <row r="141" spans="2:17" ht="9.75">
      <c r="B141" s="167" t="s">
        <v>467</v>
      </c>
      <c r="C141" s="162" t="s">
        <v>24</v>
      </c>
      <c r="D141" s="163" t="s">
        <v>28</v>
      </c>
      <c r="E141" s="164" t="s">
        <v>31</v>
      </c>
      <c r="F141" s="164">
        <v>2023</v>
      </c>
      <c r="G141" s="165">
        <v>905</v>
      </c>
      <c r="H141" s="164" t="s">
        <v>457</v>
      </c>
      <c r="I141" s="163" t="s">
        <v>319</v>
      </c>
      <c r="J141" s="163" t="s">
        <v>525</v>
      </c>
      <c r="K141" s="164" t="s">
        <v>528</v>
      </c>
      <c r="L141" s="164">
        <v>2023</v>
      </c>
      <c r="M141" s="164">
        <v>911</v>
      </c>
      <c r="N141" s="164" t="s">
        <v>522</v>
      </c>
      <c r="O141" s="164" t="s">
        <v>319</v>
      </c>
      <c r="P141" s="166">
        <v>1</v>
      </c>
      <c r="Q141" s="163" t="s">
        <v>531</v>
      </c>
    </row>
    <row r="142" spans="2:17" ht="9.75">
      <c r="B142" s="36" t="s">
        <v>467</v>
      </c>
      <c r="C142" s="162" t="s">
        <v>24</v>
      </c>
      <c r="D142" s="163" t="s">
        <v>28</v>
      </c>
      <c r="E142" s="164" t="s">
        <v>31</v>
      </c>
      <c r="F142" s="164">
        <v>2023</v>
      </c>
      <c r="G142" s="165">
        <v>906</v>
      </c>
      <c r="H142" s="164" t="s">
        <v>458</v>
      </c>
      <c r="I142" s="163" t="s">
        <v>183</v>
      </c>
      <c r="J142" s="163" t="s">
        <v>525</v>
      </c>
      <c r="K142" s="164" t="s">
        <v>528</v>
      </c>
      <c r="L142" s="164">
        <v>2023</v>
      </c>
      <c r="M142" s="164">
        <v>912</v>
      </c>
      <c r="N142" s="164" t="s">
        <v>523</v>
      </c>
      <c r="O142" s="164" t="s">
        <v>526</v>
      </c>
      <c r="P142" s="166">
        <v>1</v>
      </c>
      <c r="Q142" s="163" t="s">
        <v>532</v>
      </c>
    </row>
    <row r="143" spans="2:17" ht="9.75">
      <c r="B143" s="36" t="s">
        <v>467</v>
      </c>
      <c r="C143" s="162" t="s">
        <v>24</v>
      </c>
      <c r="D143" s="163" t="s">
        <v>28</v>
      </c>
      <c r="E143" s="164" t="s">
        <v>31</v>
      </c>
      <c r="F143" s="164">
        <v>2023</v>
      </c>
      <c r="G143" s="165">
        <v>907</v>
      </c>
      <c r="H143" s="164" t="s">
        <v>459</v>
      </c>
      <c r="I143" s="163" t="s">
        <v>25</v>
      </c>
      <c r="J143" s="163" t="s">
        <v>525</v>
      </c>
      <c r="K143" s="164" t="s">
        <v>528</v>
      </c>
      <c r="L143" s="164">
        <v>2023</v>
      </c>
      <c r="M143" s="164">
        <v>913</v>
      </c>
      <c r="N143" s="164" t="s">
        <v>459</v>
      </c>
      <c r="O143" s="164" t="s">
        <v>25</v>
      </c>
      <c r="P143" s="166">
        <v>1</v>
      </c>
      <c r="Q143" s="163" t="s">
        <v>533</v>
      </c>
    </row>
    <row r="144" spans="2:17" ht="20.25">
      <c r="B144" s="167" t="s">
        <v>530</v>
      </c>
      <c r="C144" s="162" t="s">
        <v>24</v>
      </c>
      <c r="D144" s="163" t="s">
        <v>28</v>
      </c>
      <c r="E144" s="164" t="s">
        <v>31</v>
      </c>
      <c r="F144" s="164">
        <v>2023</v>
      </c>
      <c r="G144" s="165">
        <v>906</v>
      </c>
      <c r="H144" s="164" t="s">
        <v>458</v>
      </c>
      <c r="I144" s="163" t="s">
        <v>183</v>
      </c>
      <c r="J144" s="163" t="s">
        <v>28</v>
      </c>
      <c r="K144" s="164" t="s">
        <v>31</v>
      </c>
      <c r="L144" s="164">
        <v>2023</v>
      </c>
      <c r="M144" s="164">
        <v>926</v>
      </c>
      <c r="N144" s="164" t="s">
        <v>562</v>
      </c>
      <c r="O144" s="164" t="s">
        <v>183</v>
      </c>
      <c r="P144" s="166">
        <v>1</v>
      </c>
      <c r="Q144" s="163" t="s">
        <v>672</v>
      </c>
    </row>
    <row r="145" spans="2:17" ht="9.75">
      <c r="B145" s="36" t="s">
        <v>530</v>
      </c>
      <c r="C145" s="162" t="s">
        <v>24</v>
      </c>
      <c r="D145" s="163" t="s">
        <v>28</v>
      </c>
      <c r="E145" s="164" t="s">
        <v>31</v>
      </c>
      <c r="F145" s="164">
        <v>2023</v>
      </c>
      <c r="G145" s="165">
        <v>926</v>
      </c>
      <c r="H145" s="164" t="s">
        <v>562</v>
      </c>
      <c r="I145" s="163" t="s">
        <v>183</v>
      </c>
      <c r="J145" s="163" t="s">
        <v>28</v>
      </c>
      <c r="K145" s="164" t="s">
        <v>31</v>
      </c>
      <c r="L145" s="164">
        <v>2023</v>
      </c>
      <c r="M145" s="164">
        <v>907</v>
      </c>
      <c r="N145" s="164" t="s">
        <v>459</v>
      </c>
      <c r="O145" s="164" t="s">
        <v>25</v>
      </c>
      <c r="P145" s="166">
        <v>0</v>
      </c>
      <c r="Q145" s="163" t="s">
        <v>673</v>
      </c>
    </row>
    <row r="146" spans="2:17" ht="9.75">
      <c r="B146" s="36" t="s">
        <v>530</v>
      </c>
      <c r="C146" s="162" t="s">
        <v>24</v>
      </c>
      <c r="D146" s="163" t="s">
        <v>28</v>
      </c>
      <c r="E146" s="164" t="s">
        <v>31</v>
      </c>
      <c r="F146" s="164">
        <v>2023</v>
      </c>
      <c r="G146" s="165">
        <v>907</v>
      </c>
      <c r="H146" s="164" t="s">
        <v>459</v>
      </c>
      <c r="I146" s="163" t="s">
        <v>25</v>
      </c>
      <c r="J146" s="163" t="s">
        <v>28</v>
      </c>
      <c r="K146" s="164" t="s">
        <v>31</v>
      </c>
      <c r="L146" s="164">
        <v>2023</v>
      </c>
      <c r="M146" s="164">
        <v>925</v>
      </c>
      <c r="N146" s="164" t="s">
        <v>561</v>
      </c>
      <c r="O146" s="164" t="s">
        <v>25</v>
      </c>
      <c r="P146" s="166">
        <v>1</v>
      </c>
      <c r="Q146" s="163" t="s">
        <v>674</v>
      </c>
    </row>
    <row r="147" spans="2:17" ht="9.75">
      <c r="B147" s="36" t="s">
        <v>530</v>
      </c>
      <c r="C147" s="162" t="s">
        <v>24</v>
      </c>
      <c r="D147" s="163" t="s">
        <v>28</v>
      </c>
      <c r="E147" s="164" t="s">
        <v>31</v>
      </c>
      <c r="F147" s="164">
        <v>2023</v>
      </c>
      <c r="G147" s="165">
        <v>925</v>
      </c>
      <c r="H147" s="164" t="s">
        <v>561</v>
      </c>
      <c r="I147" s="163" t="s">
        <v>25</v>
      </c>
      <c r="J147" s="163" t="s">
        <v>28</v>
      </c>
      <c r="K147" s="164" t="s">
        <v>31</v>
      </c>
      <c r="L147" s="164">
        <v>2023</v>
      </c>
      <c r="M147" s="164">
        <v>906</v>
      </c>
      <c r="N147" s="164" t="s">
        <v>458</v>
      </c>
      <c r="O147" s="164" t="s">
        <v>183</v>
      </c>
      <c r="P147" s="166">
        <v>0</v>
      </c>
      <c r="Q147" s="163" t="s">
        <v>675</v>
      </c>
    </row>
  </sheetData>
  <sheetProtection/>
  <autoFilter ref="A3:Q130"/>
  <mergeCells count="6">
    <mergeCell ref="A135:A136"/>
    <mergeCell ref="A4:A104"/>
    <mergeCell ref="A105:A113"/>
    <mergeCell ref="A114:A116"/>
    <mergeCell ref="A117:A118"/>
    <mergeCell ref="A119:A130"/>
  </mergeCells>
  <printOptions/>
  <pageMargins left="0.26" right="0.24" top="0.23" bottom="0.46" header="0.2" footer="0.26"/>
  <pageSetup horizontalDpi="600" verticalDpi="600" orientation="landscape" pageOrder="overThenDown" paperSize="9" r:id="rId1"/>
  <headerFooter alignWithMargins="0">
    <oddFooter>&amp;L&amp;"Arial,Vet Cursief"&amp;8Paul Cornelis - &amp;D&amp;C&amp;"Arial,Vet Cursief"&amp;8&amp;P - &amp;N&amp;R&amp;"Arial,Vet Cursief"&amp;8&amp;F - &amp;A</oddFooter>
  </headerFooter>
</worksheet>
</file>

<file path=xl/worksheets/sheet5.xml><?xml version="1.0" encoding="utf-8"?>
<worksheet xmlns="http://schemas.openxmlformats.org/spreadsheetml/2006/main" xmlns:r="http://schemas.openxmlformats.org/officeDocument/2006/relationships">
  <sheetPr codeName="Blad9">
    <tabColor rgb="FFFF9900"/>
    <pageSetUpPr fitToPage="1"/>
  </sheetPr>
  <dimension ref="A1:R11"/>
  <sheetViews>
    <sheetView zoomScale="115" zoomScaleNormal="115" zoomScalePageLayoutView="0" workbookViewId="0" topLeftCell="A1">
      <selection activeCell="A4" sqref="A4"/>
    </sheetView>
  </sheetViews>
  <sheetFormatPr defaultColWidth="9.33203125" defaultRowHeight="11.25"/>
  <cols>
    <col min="1" max="1" width="24" style="67" customWidth="1"/>
    <col min="2" max="2" width="59.33203125" style="70" customWidth="1"/>
    <col min="3" max="3" width="6.83203125" style="67" customWidth="1"/>
    <col min="4" max="4" width="11.66015625" style="67" bestFit="1" customWidth="1"/>
    <col min="5" max="5" width="33.16015625" style="67" customWidth="1"/>
    <col min="6" max="6" width="6.83203125" style="67" customWidth="1"/>
    <col min="7" max="7" width="9" style="67" customWidth="1"/>
    <col min="8" max="8" width="23.33203125" style="67" bestFit="1" customWidth="1"/>
    <col min="9" max="9" width="11.66015625" style="67" bestFit="1" customWidth="1"/>
    <col min="10" max="10" width="32.83203125" style="67" customWidth="1"/>
    <col min="11" max="11" width="6.83203125" style="67" customWidth="1"/>
    <col min="12" max="12" width="9.16015625" style="67" customWidth="1"/>
    <col min="13" max="13" width="33.16015625" style="67" bestFit="1" customWidth="1"/>
    <col min="14" max="14" width="10.16015625" style="67" bestFit="1" customWidth="1"/>
    <col min="15" max="15" width="5.83203125" style="67" customWidth="1"/>
    <col min="16" max="16" width="90.16015625" style="67" bestFit="1" customWidth="1"/>
    <col min="17" max="16384" width="9.33203125" style="67" customWidth="1"/>
  </cols>
  <sheetData>
    <row r="1" spans="1:18" ht="9.75">
      <c r="A1" s="65" t="s">
        <v>390</v>
      </c>
      <c r="B1" s="66"/>
      <c r="G1" s="128" t="s">
        <v>389</v>
      </c>
      <c r="H1" s="58"/>
      <c r="I1" s="58"/>
      <c r="J1" s="68" t="str">
        <f>"Schooljaar "&amp;Codes!B1</f>
        <v>Schooljaar 2023-2024</v>
      </c>
      <c r="L1" s="69">
        <f>Codes!A1</f>
        <v>2023</v>
      </c>
      <c r="R1" s="82">
        <f>SUM(R4:R7)</f>
        <v>0</v>
      </c>
    </row>
    <row r="2" ht="10.5" thickBot="1"/>
    <row r="3" spans="1:16" s="72" customFormat="1" ht="40.5">
      <c r="A3" s="37"/>
      <c r="B3" s="139" t="s">
        <v>435</v>
      </c>
      <c r="C3" s="84" t="s">
        <v>9</v>
      </c>
      <c r="D3" s="84" t="s">
        <v>10</v>
      </c>
      <c r="E3" s="84" t="s">
        <v>11</v>
      </c>
      <c r="F3" s="84" t="s">
        <v>12</v>
      </c>
      <c r="G3" s="84" t="s">
        <v>13</v>
      </c>
      <c r="H3" s="84" t="s">
        <v>14</v>
      </c>
      <c r="I3" s="84" t="s">
        <v>15</v>
      </c>
      <c r="J3" s="84" t="s">
        <v>16</v>
      </c>
      <c r="K3" s="84" t="s">
        <v>17</v>
      </c>
      <c r="L3" s="84" t="s">
        <v>18</v>
      </c>
      <c r="M3" s="84" t="s">
        <v>19</v>
      </c>
      <c r="N3" s="84" t="s">
        <v>20</v>
      </c>
      <c r="O3" s="84" t="s">
        <v>21</v>
      </c>
      <c r="P3" s="84" t="s">
        <v>34</v>
      </c>
    </row>
    <row r="4" spans="1:18" ht="76.5" customHeight="1">
      <c r="A4" s="132" t="s">
        <v>391</v>
      </c>
      <c r="B4" s="133" t="s">
        <v>150</v>
      </c>
      <c r="C4" s="134" t="s">
        <v>24</v>
      </c>
      <c r="D4" s="135" t="str">
        <f>VLOOKUP(G4,Codes!$A$4:$E$542,3,FALSE)</f>
        <v>007</v>
      </c>
      <c r="E4" s="136" t="str">
        <f>VLOOKUP(G4,Codes!$A$4:$E$542,5,FALSE)</f>
        <v>Omkadering scholengemeenschap SO</v>
      </c>
      <c r="F4" s="136">
        <f>$L$1</f>
        <v>2023</v>
      </c>
      <c r="G4" s="136">
        <v>693</v>
      </c>
      <c r="H4" s="136" t="str">
        <f>VLOOKUP(G4,Codes!$A$4:$E$542,2,FALSE)</f>
        <v>Uren OKAN vervolgcoach</v>
      </c>
      <c r="I4" s="135" t="str">
        <f>VLOOKUP(L4,Codes!$A$4:$E$542,3,FALSE)</f>
        <v>007</v>
      </c>
      <c r="J4" s="136" t="str">
        <f>VLOOKUP(L4,Codes!$A$4:$E$542,5,FALSE)</f>
        <v>Omkadering scholengemeenschap SO</v>
      </c>
      <c r="K4" s="136">
        <f>F4+1</f>
        <v>2024</v>
      </c>
      <c r="L4" s="136">
        <f>G4</f>
        <v>693</v>
      </c>
      <c r="M4" s="136" t="str">
        <f>VLOOKUP(L4,Codes!$A$4:$E$542,2,FALSE)</f>
        <v>Uren OKAN vervolgcoach</v>
      </c>
      <c r="N4" s="136" t="str">
        <f>VLOOKUP(G4,Codes!$A$4:$F$542,6,FALSE)</f>
        <v>uren</v>
      </c>
      <c r="O4" s="136">
        <f>VLOOKUP(G4,Codes!$A$4:$G$542,7,FALSE)</f>
        <v>0</v>
      </c>
      <c r="P4" s="137" t="s">
        <v>37</v>
      </c>
      <c r="R4" s="82">
        <f>IF(OR(ISERROR(H4),ISERROR(M4)),1,0)</f>
        <v>0</v>
      </c>
    </row>
    <row r="5" ht="12" customHeight="1">
      <c r="R5" s="82"/>
    </row>
    <row r="6" spans="1:18" ht="12" customHeight="1">
      <c r="A6" s="189" t="s">
        <v>393</v>
      </c>
      <c r="B6" s="189"/>
      <c r="R6" s="82"/>
    </row>
    <row r="7" spans="1:18" ht="12" customHeight="1">
      <c r="A7" s="189"/>
      <c r="B7" s="189"/>
      <c r="R7" s="82"/>
    </row>
    <row r="8" spans="1:2" ht="9.75">
      <c r="A8" s="189"/>
      <c r="B8" s="189"/>
    </row>
    <row r="9" spans="1:2" ht="9.75">
      <c r="A9" s="189"/>
      <c r="B9" s="189"/>
    </row>
    <row r="10" spans="1:2" ht="9.75">
      <c r="A10" s="189"/>
      <c r="B10" s="189"/>
    </row>
    <row r="11" spans="1:2" ht="9.75">
      <c r="A11" s="189"/>
      <c r="B11" s="189"/>
    </row>
  </sheetData>
  <sheetProtection/>
  <mergeCells count="1">
    <mergeCell ref="A6:B11"/>
  </mergeCells>
  <printOptions/>
  <pageMargins left="0.26" right="0.24" top="0.29" bottom="0.49" header="0.22" footer="0.26"/>
  <pageSetup fitToHeight="1" fitToWidth="1" horizontalDpi="600" verticalDpi="600" orientation="landscape" pageOrder="overThenDown" paperSize="9" scale="54" r:id="rId1"/>
  <headerFooter alignWithMargins="0">
    <oddFooter>&amp;L&amp;"Arial,Vet Cursief"&amp;8Paul Cornelis - &amp;D&amp;C&amp;"Arial,Vet Cursief"&amp;8&amp;P - &amp;N&amp;R&amp;"Arial,Vet Cursief"&amp;8&amp;F - &amp;A</oddFooter>
  </headerFooter>
</worksheet>
</file>

<file path=xl/worksheets/sheet6.xml><?xml version="1.0" encoding="utf-8"?>
<worksheet xmlns="http://schemas.openxmlformats.org/spreadsheetml/2006/main" xmlns:r="http://schemas.openxmlformats.org/officeDocument/2006/relationships">
  <sheetPr codeName="Blad6">
    <tabColor indexed="11"/>
  </sheetPr>
  <dimension ref="A1:M443"/>
  <sheetViews>
    <sheetView zoomScale="132" zoomScaleNormal="132" zoomScalePageLayoutView="0" workbookViewId="0" topLeftCell="A3">
      <pane ySplit="1" topLeftCell="A415" activePane="bottomLeft" state="frozen"/>
      <selection pane="topLeft" activeCell="A3" sqref="A3"/>
      <selection pane="bottomLeft" activeCell="A444" sqref="A444"/>
    </sheetView>
  </sheetViews>
  <sheetFormatPr defaultColWidth="9.33203125" defaultRowHeight="11.25"/>
  <cols>
    <col min="1" max="1" width="5.16015625" style="146" bestFit="1" customWidth="1"/>
    <col min="2" max="2" width="46.5" style="146" customWidth="1"/>
    <col min="3" max="3" width="10.66015625" style="146" bestFit="1" customWidth="1"/>
    <col min="4" max="4" width="34.83203125" style="146" bestFit="1" customWidth="1"/>
    <col min="5" max="5" width="33.5" style="146" bestFit="1" customWidth="1"/>
    <col min="6" max="6" width="19.83203125" style="147" bestFit="1" customWidth="1"/>
    <col min="7" max="7" width="15.16015625" style="147" bestFit="1" customWidth="1"/>
    <col min="8" max="8" width="4.16015625" style="146" bestFit="1" customWidth="1"/>
    <col min="9" max="9" width="36.33203125" style="146" bestFit="1" customWidth="1"/>
    <col min="10" max="10" width="34.66015625" style="146" bestFit="1" customWidth="1"/>
    <col min="11" max="11" width="8.83203125" style="146" customWidth="1"/>
    <col min="12" max="12" width="9.66015625" style="146" customWidth="1"/>
    <col min="13" max="13" width="9.33203125" style="146" customWidth="1"/>
    <col min="14" max="16384" width="9.33203125" style="146" customWidth="1"/>
  </cols>
  <sheetData>
    <row r="1" spans="1:13" ht="9.75">
      <c r="A1" s="144">
        <v>2023</v>
      </c>
      <c r="B1" s="144" t="s">
        <v>613</v>
      </c>
      <c r="C1" s="145">
        <f>IF('SO - DBSO (HS 311-312)'!R1+'BUSO (HS 321)'!S1&gt;0,"FOUT IN CODES !","")</f>
      </c>
      <c r="L1" s="152" t="s">
        <v>408</v>
      </c>
      <c r="M1" s="153" t="s">
        <v>529</v>
      </c>
    </row>
    <row r="2" ht="9.75">
      <c r="M2" s="153" t="s">
        <v>409</v>
      </c>
    </row>
    <row r="3" spans="1:10" ht="15" customHeight="1">
      <c r="A3" s="168" t="s">
        <v>52</v>
      </c>
      <c r="B3" s="168" t="s">
        <v>53</v>
      </c>
      <c r="C3" s="168" t="s">
        <v>195</v>
      </c>
      <c r="D3" s="168" t="s">
        <v>55</v>
      </c>
      <c r="E3" s="154" t="s">
        <v>126</v>
      </c>
      <c r="F3" s="168" t="s">
        <v>127</v>
      </c>
      <c r="G3" s="168" t="s">
        <v>318</v>
      </c>
      <c r="I3" s="154" t="s">
        <v>55</v>
      </c>
      <c r="J3" s="154" t="s">
        <v>126</v>
      </c>
    </row>
    <row r="4" spans="1:10" ht="9.75">
      <c r="A4" s="169">
        <v>294</v>
      </c>
      <c r="B4" s="170" t="s">
        <v>614</v>
      </c>
      <c r="C4" s="170" t="s">
        <v>28</v>
      </c>
      <c r="D4" s="170" t="s">
        <v>615</v>
      </c>
      <c r="E4" s="148" t="str">
        <f aca="true" t="shared" si="0" ref="E4:E13">VLOOKUP(C4,H$4:J$18,3,FALSE)</f>
        <v>Omkadering BUSO</v>
      </c>
      <c r="F4" s="170" t="s">
        <v>25</v>
      </c>
      <c r="G4" s="169">
        <v>0</v>
      </c>
      <c r="H4" s="149" t="s">
        <v>525</v>
      </c>
      <c r="I4" s="146" t="s">
        <v>469</v>
      </c>
      <c r="J4" s="146" t="s">
        <v>528</v>
      </c>
    </row>
    <row r="5" spans="1:10" ht="9.75">
      <c r="A5" s="169">
        <v>297</v>
      </c>
      <c r="B5" s="170" t="s">
        <v>87</v>
      </c>
      <c r="C5" s="170" t="s">
        <v>28</v>
      </c>
      <c r="D5" s="170" t="s">
        <v>615</v>
      </c>
      <c r="E5" s="148" t="str">
        <f t="shared" si="0"/>
        <v>Omkadering BUSO</v>
      </c>
      <c r="F5" s="170" t="s">
        <v>25</v>
      </c>
      <c r="G5" s="169">
        <v>0</v>
      </c>
      <c r="H5" s="149" t="s">
        <v>22</v>
      </c>
      <c r="I5" s="146" t="s">
        <v>58</v>
      </c>
      <c r="J5" s="146" t="s">
        <v>41</v>
      </c>
    </row>
    <row r="6" spans="1:10" ht="9.75">
      <c r="A6" s="169">
        <v>298</v>
      </c>
      <c r="B6" s="170" t="s">
        <v>395</v>
      </c>
      <c r="C6" s="170" t="s">
        <v>28</v>
      </c>
      <c r="D6" s="170" t="s">
        <v>615</v>
      </c>
      <c r="E6" s="148" t="str">
        <f t="shared" si="0"/>
        <v>Omkadering BUSO</v>
      </c>
      <c r="F6" s="170" t="s">
        <v>25</v>
      </c>
      <c r="G6" s="169">
        <v>0</v>
      </c>
      <c r="H6" s="149" t="s">
        <v>28</v>
      </c>
      <c r="I6" s="146" t="s">
        <v>56</v>
      </c>
      <c r="J6" s="146" t="s">
        <v>31</v>
      </c>
    </row>
    <row r="7" spans="1:10" ht="9.75">
      <c r="A7" s="169">
        <v>299</v>
      </c>
      <c r="B7" s="170" t="s">
        <v>67</v>
      </c>
      <c r="C7" s="170" t="s">
        <v>28</v>
      </c>
      <c r="D7" s="170" t="s">
        <v>615</v>
      </c>
      <c r="E7" s="148" t="str">
        <f t="shared" si="0"/>
        <v>Omkadering BUSO</v>
      </c>
      <c r="F7" s="170" t="s">
        <v>25</v>
      </c>
      <c r="G7" s="169">
        <v>0</v>
      </c>
      <c r="H7" s="149" t="s">
        <v>29</v>
      </c>
      <c r="I7" s="146" t="s">
        <v>62</v>
      </c>
      <c r="J7" s="146" t="s">
        <v>32</v>
      </c>
    </row>
    <row r="8" spans="1:10" ht="9.75">
      <c r="A8" s="169">
        <v>300</v>
      </c>
      <c r="B8" s="170" t="s">
        <v>396</v>
      </c>
      <c r="C8" s="170" t="s">
        <v>28</v>
      </c>
      <c r="D8" s="170" t="s">
        <v>615</v>
      </c>
      <c r="E8" s="148" t="str">
        <f t="shared" si="0"/>
        <v>Omkadering BUSO</v>
      </c>
      <c r="F8" s="170" t="s">
        <v>25</v>
      </c>
      <c r="G8" s="169">
        <v>0</v>
      </c>
      <c r="H8" s="149" t="s">
        <v>30</v>
      </c>
      <c r="I8" s="146" t="s">
        <v>60</v>
      </c>
      <c r="J8" s="146" t="s">
        <v>33</v>
      </c>
    </row>
    <row r="9" spans="1:10" ht="9.75">
      <c r="A9" s="169">
        <v>301</v>
      </c>
      <c r="B9" s="170" t="s">
        <v>68</v>
      </c>
      <c r="C9" s="170" t="s">
        <v>28</v>
      </c>
      <c r="D9" s="170" t="s">
        <v>615</v>
      </c>
      <c r="E9" s="148" t="str">
        <f t="shared" si="0"/>
        <v>Omkadering BUSO</v>
      </c>
      <c r="F9" s="170" t="s">
        <v>25</v>
      </c>
      <c r="G9" s="169">
        <v>0</v>
      </c>
      <c r="H9" s="149" t="s">
        <v>26</v>
      </c>
      <c r="I9" s="146" t="s">
        <v>45</v>
      </c>
      <c r="J9" s="146" t="s">
        <v>45</v>
      </c>
    </row>
    <row r="10" spans="1:10" ht="9.75">
      <c r="A10" s="169">
        <v>302</v>
      </c>
      <c r="B10" s="170" t="s">
        <v>397</v>
      </c>
      <c r="C10" s="170" t="s">
        <v>28</v>
      </c>
      <c r="D10" s="170" t="s">
        <v>615</v>
      </c>
      <c r="E10" s="148" t="str">
        <f t="shared" si="0"/>
        <v>Omkadering BUSO</v>
      </c>
      <c r="F10" s="170" t="s">
        <v>25</v>
      </c>
      <c r="G10" s="169">
        <v>0</v>
      </c>
      <c r="H10" s="149" t="s">
        <v>27</v>
      </c>
      <c r="I10" s="146" t="s">
        <v>420</v>
      </c>
      <c r="J10" s="146" t="s">
        <v>420</v>
      </c>
    </row>
    <row r="11" spans="1:10" ht="9.75">
      <c r="A11" s="169">
        <v>303</v>
      </c>
      <c r="B11" s="170" t="s">
        <v>69</v>
      </c>
      <c r="C11" s="170" t="s">
        <v>28</v>
      </c>
      <c r="D11" s="170" t="s">
        <v>615</v>
      </c>
      <c r="E11" s="148" t="str">
        <f t="shared" si="0"/>
        <v>Omkadering BUSO</v>
      </c>
      <c r="F11" s="170" t="s">
        <v>25</v>
      </c>
      <c r="G11" s="169">
        <v>0</v>
      </c>
      <c r="H11" s="149" t="s">
        <v>46</v>
      </c>
      <c r="I11" s="146" t="s">
        <v>190</v>
      </c>
      <c r="J11" s="146" t="s">
        <v>47</v>
      </c>
    </row>
    <row r="12" spans="1:10" ht="9.75">
      <c r="A12" s="169">
        <v>304</v>
      </c>
      <c r="B12" s="170" t="s">
        <v>398</v>
      </c>
      <c r="C12" s="170" t="s">
        <v>28</v>
      </c>
      <c r="D12" s="170" t="s">
        <v>615</v>
      </c>
      <c r="E12" s="148" t="str">
        <f t="shared" si="0"/>
        <v>Omkadering BUSO</v>
      </c>
      <c r="F12" s="170" t="s">
        <v>25</v>
      </c>
      <c r="G12" s="169">
        <v>0</v>
      </c>
      <c r="H12" s="150" t="s">
        <v>134</v>
      </c>
      <c r="I12" s="146" t="s">
        <v>133</v>
      </c>
      <c r="J12" s="146" t="s">
        <v>133</v>
      </c>
    </row>
    <row r="13" spans="1:10" ht="9.75">
      <c r="A13" s="169">
        <v>305</v>
      </c>
      <c r="B13" s="170" t="s">
        <v>70</v>
      </c>
      <c r="C13" s="170" t="s">
        <v>28</v>
      </c>
      <c r="D13" s="170" t="s">
        <v>615</v>
      </c>
      <c r="E13" s="148" t="str">
        <f t="shared" si="0"/>
        <v>Omkadering BUSO</v>
      </c>
      <c r="F13" s="170" t="s">
        <v>25</v>
      </c>
      <c r="G13" s="169">
        <v>0</v>
      </c>
      <c r="H13" s="150" t="s">
        <v>278</v>
      </c>
      <c r="I13" s="151" t="s">
        <v>279</v>
      </c>
      <c r="J13" s="151" t="s">
        <v>279</v>
      </c>
    </row>
    <row r="14" spans="1:10" ht="9.75">
      <c r="A14" s="169">
        <v>306</v>
      </c>
      <c r="B14" s="170" t="s">
        <v>399</v>
      </c>
      <c r="C14" s="170" t="s">
        <v>28</v>
      </c>
      <c r="D14" s="170" t="s">
        <v>615</v>
      </c>
      <c r="E14" s="148" t="str">
        <f aca="true" t="shared" si="1" ref="E14:E77">VLOOKUP(C14,H$4:J$18,3,FALSE)</f>
        <v>Omkadering BUSO</v>
      </c>
      <c r="F14" s="170" t="s">
        <v>25</v>
      </c>
      <c r="G14" s="169">
        <v>0</v>
      </c>
      <c r="H14" s="150" t="s">
        <v>284</v>
      </c>
      <c r="I14" s="151" t="s">
        <v>285</v>
      </c>
      <c r="J14" s="151" t="s">
        <v>285</v>
      </c>
    </row>
    <row r="15" spans="1:10" ht="9.75">
      <c r="A15" s="169">
        <v>307</v>
      </c>
      <c r="B15" s="170" t="s">
        <v>111</v>
      </c>
      <c r="C15" s="170" t="s">
        <v>28</v>
      </c>
      <c r="D15" s="170" t="s">
        <v>615</v>
      </c>
      <c r="E15" s="148" t="str">
        <f t="shared" si="1"/>
        <v>Omkadering BUSO</v>
      </c>
      <c r="F15" s="170" t="s">
        <v>25</v>
      </c>
      <c r="G15" s="169">
        <v>0</v>
      </c>
      <c r="H15" s="150" t="s">
        <v>286</v>
      </c>
      <c r="I15" s="146" t="s">
        <v>287</v>
      </c>
      <c r="J15" s="146" t="s">
        <v>287</v>
      </c>
    </row>
    <row r="16" spans="1:10" ht="9.75">
      <c r="A16" s="169">
        <v>308</v>
      </c>
      <c r="B16" s="170" t="s">
        <v>400</v>
      </c>
      <c r="C16" s="170" t="s">
        <v>28</v>
      </c>
      <c r="D16" s="170" t="s">
        <v>615</v>
      </c>
      <c r="E16" s="148" t="str">
        <f t="shared" si="1"/>
        <v>Omkadering BUSO</v>
      </c>
      <c r="F16" s="170" t="s">
        <v>25</v>
      </c>
      <c r="G16" s="169">
        <v>0</v>
      </c>
      <c r="H16" s="150" t="s">
        <v>415</v>
      </c>
      <c r="I16" s="146" t="s">
        <v>416</v>
      </c>
      <c r="J16" s="146" t="str">
        <f>I16</f>
        <v>Omkadering internaten</v>
      </c>
    </row>
    <row r="17" spans="1:10" ht="9.75">
      <c r="A17" s="169">
        <v>309</v>
      </c>
      <c r="B17" s="170" t="s">
        <v>119</v>
      </c>
      <c r="C17" s="170" t="s">
        <v>28</v>
      </c>
      <c r="D17" s="170" t="s">
        <v>615</v>
      </c>
      <c r="E17" s="148" t="str">
        <f t="shared" si="1"/>
        <v>Omkadering BUSO</v>
      </c>
      <c r="F17" s="170" t="s">
        <v>25</v>
      </c>
      <c r="G17" s="169">
        <v>0</v>
      </c>
      <c r="H17" s="150" t="s">
        <v>441</v>
      </c>
      <c r="I17" s="146" t="s">
        <v>442</v>
      </c>
      <c r="J17" s="146" t="str">
        <f>I17</f>
        <v>Omkadering Samenwerkingsverbanden</v>
      </c>
    </row>
    <row r="18" spans="1:10" ht="9.75">
      <c r="A18" s="169">
        <v>310</v>
      </c>
      <c r="B18" s="170" t="s">
        <v>401</v>
      </c>
      <c r="C18" s="170" t="s">
        <v>28</v>
      </c>
      <c r="D18" s="170" t="s">
        <v>615</v>
      </c>
      <c r="E18" s="148" t="str">
        <f t="shared" si="1"/>
        <v>Omkadering BUSO</v>
      </c>
      <c r="F18" s="170" t="s">
        <v>25</v>
      </c>
      <c r="G18" s="169">
        <v>0</v>
      </c>
      <c r="H18" s="150" t="s">
        <v>446</v>
      </c>
      <c r="I18" s="146" t="s">
        <v>447</v>
      </c>
      <c r="J18" s="146" t="str">
        <f>I18</f>
        <v>Omkadering CLB</v>
      </c>
    </row>
    <row r="19" spans="1:7" ht="9.75">
      <c r="A19" s="169">
        <v>311</v>
      </c>
      <c r="B19" s="170" t="s">
        <v>98</v>
      </c>
      <c r="C19" s="170" t="s">
        <v>28</v>
      </c>
      <c r="D19" s="170" t="s">
        <v>615</v>
      </c>
      <c r="E19" s="148" t="str">
        <f t="shared" si="1"/>
        <v>Omkadering BUSO</v>
      </c>
      <c r="F19" s="170" t="s">
        <v>25</v>
      </c>
      <c r="G19" s="169">
        <v>0</v>
      </c>
    </row>
    <row r="20" spans="1:7" ht="9.75">
      <c r="A20" s="169">
        <v>312</v>
      </c>
      <c r="B20" s="170" t="s">
        <v>402</v>
      </c>
      <c r="C20" s="170" t="s">
        <v>28</v>
      </c>
      <c r="D20" s="170" t="s">
        <v>615</v>
      </c>
      <c r="E20" s="148" t="str">
        <f t="shared" si="1"/>
        <v>Omkadering BUSO</v>
      </c>
      <c r="F20" s="170" t="s">
        <v>25</v>
      </c>
      <c r="G20" s="169">
        <v>0</v>
      </c>
    </row>
    <row r="21" spans="1:7" ht="9.75">
      <c r="A21" s="169">
        <v>313</v>
      </c>
      <c r="B21" s="170" t="s">
        <v>74</v>
      </c>
      <c r="C21" s="170" t="s">
        <v>28</v>
      </c>
      <c r="D21" s="170" t="s">
        <v>615</v>
      </c>
      <c r="E21" s="148" t="str">
        <f t="shared" si="1"/>
        <v>Omkadering BUSO</v>
      </c>
      <c r="F21" s="170" t="s">
        <v>25</v>
      </c>
      <c r="G21" s="169">
        <v>0</v>
      </c>
    </row>
    <row r="22" spans="1:7" ht="9.75">
      <c r="A22" s="169">
        <v>314</v>
      </c>
      <c r="B22" s="170" t="s">
        <v>403</v>
      </c>
      <c r="C22" s="170" t="s">
        <v>28</v>
      </c>
      <c r="D22" s="170" t="s">
        <v>615</v>
      </c>
      <c r="E22" s="148" t="str">
        <f t="shared" si="1"/>
        <v>Omkadering BUSO</v>
      </c>
      <c r="F22" s="170" t="s">
        <v>25</v>
      </c>
      <c r="G22" s="169">
        <v>0</v>
      </c>
    </row>
    <row r="23" spans="1:7" ht="9.75">
      <c r="A23" s="169">
        <v>335</v>
      </c>
      <c r="B23" s="170" t="s">
        <v>616</v>
      </c>
      <c r="C23" s="170" t="s">
        <v>28</v>
      </c>
      <c r="D23" s="170" t="s">
        <v>615</v>
      </c>
      <c r="E23" s="148" t="str">
        <f t="shared" si="1"/>
        <v>Omkadering BUSO</v>
      </c>
      <c r="F23" s="170" t="s">
        <v>183</v>
      </c>
      <c r="G23" s="169">
        <v>0</v>
      </c>
    </row>
    <row r="24" spans="1:7" ht="9.75">
      <c r="A24" s="169">
        <v>348</v>
      </c>
      <c r="B24" s="170" t="s">
        <v>275</v>
      </c>
      <c r="C24" s="170" t="s">
        <v>28</v>
      </c>
      <c r="D24" s="170" t="s">
        <v>615</v>
      </c>
      <c r="E24" s="148" t="str">
        <f t="shared" si="1"/>
        <v>Omkadering BUSO</v>
      </c>
      <c r="F24" s="170" t="s">
        <v>25</v>
      </c>
      <c r="G24" s="169">
        <v>0</v>
      </c>
    </row>
    <row r="25" spans="1:7" ht="9.75">
      <c r="A25" s="169">
        <v>351</v>
      </c>
      <c r="B25" s="170" t="s">
        <v>92</v>
      </c>
      <c r="C25" s="170" t="s">
        <v>29</v>
      </c>
      <c r="D25" s="170" t="s">
        <v>617</v>
      </c>
      <c r="E25" s="148" t="str">
        <f t="shared" si="1"/>
        <v>Omkadering DKO</v>
      </c>
      <c r="F25" s="170" t="s">
        <v>182</v>
      </c>
      <c r="G25" s="169">
        <v>0</v>
      </c>
    </row>
    <row r="26" spans="1:7" ht="9.75">
      <c r="A26" s="169">
        <v>354</v>
      </c>
      <c r="B26" s="170" t="s">
        <v>93</v>
      </c>
      <c r="C26" s="170" t="s">
        <v>29</v>
      </c>
      <c r="D26" s="170" t="s">
        <v>617</v>
      </c>
      <c r="E26" s="148" t="str">
        <f t="shared" si="1"/>
        <v>Omkadering DKO</v>
      </c>
      <c r="F26" s="170" t="s">
        <v>25</v>
      </c>
      <c r="G26" s="169">
        <v>0</v>
      </c>
    </row>
    <row r="27" spans="1:7" ht="9.75">
      <c r="A27" s="169">
        <v>355</v>
      </c>
      <c r="B27" s="170" t="s">
        <v>61</v>
      </c>
      <c r="C27" s="170" t="s">
        <v>29</v>
      </c>
      <c r="D27" s="170" t="s">
        <v>617</v>
      </c>
      <c r="E27" s="148" t="str">
        <f t="shared" si="1"/>
        <v>Omkadering DKO</v>
      </c>
      <c r="F27" s="170" t="s">
        <v>25</v>
      </c>
      <c r="G27" s="169">
        <v>0</v>
      </c>
    </row>
    <row r="28" spans="1:7" ht="9.75">
      <c r="A28" s="169">
        <v>356</v>
      </c>
      <c r="B28" s="170" t="s">
        <v>94</v>
      </c>
      <c r="C28" s="170" t="s">
        <v>29</v>
      </c>
      <c r="D28" s="170" t="s">
        <v>617</v>
      </c>
      <c r="E28" s="148" t="str">
        <f t="shared" si="1"/>
        <v>Omkadering DKO</v>
      </c>
      <c r="F28" s="170" t="s">
        <v>25</v>
      </c>
      <c r="G28" s="169">
        <v>0</v>
      </c>
    </row>
    <row r="29" spans="1:7" ht="9.75">
      <c r="A29" s="169">
        <v>357</v>
      </c>
      <c r="B29" s="170" t="s">
        <v>71</v>
      </c>
      <c r="C29" s="170" t="s">
        <v>29</v>
      </c>
      <c r="D29" s="170" t="s">
        <v>617</v>
      </c>
      <c r="E29" s="148" t="str">
        <f t="shared" si="1"/>
        <v>Omkadering DKO</v>
      </c>
      <c r="F29" s="170" t="s">
        <v>25</v>
      </c>
      <c r="G29" s="169">
        <v>0</v>
      </c>
    </row>
    <row r="30" spans="1:7" ht="9.75">
      <c r="A30" s="169">
        <v>358</v>
      </c>
      <c r="B30" s="170" t="s">
        <v>79</v>
      </c>
      <c r="C30" s="170" t="s">
        <v>29</v>
      </c>
      <c r="D30" s="170" t="s">
        <v>617</v>
      </c>
      <c r="E30" s="148" t="str">
        <f t="shared" si="1"/>
        <v>Omkadering DKO</v>
      </c>
      <c r="F30" s="170" t="s">
        <v>25</v>
      </c>
      <c r="G30" s="169">
        <v>0</v>
      </c>
    </row>
    <row r="31" spans="1:7" ht="9.75">
      <c r="A31" s="169">
        <v>359</v>
      </c>
      <c r="B31" s="170" t="s">
        <v>63</v>
      </c>
      <c r="C31" s="170" t="s">
        <v>29</v>
      </c>
      <c r="D31" s="170" t="s">
        <v>617</v>
      </c>
      <c r="E31" s="148" t="str">
        <f t="shared" si="1"/>
        <v>Omkadering DKO</v>
      </c>
      <c r="F31" s="170" t="s">
        <v>25</v>
      </c>
      <c r="G31" s="169">
        <v>0</v>
      </c>
    </row>
    <row r="32" spans="1:7" ht="9.75">
      <c r="A32" s="169">
        <v>360</v>
      </c>
      <c r="B32" s="170" t="s">
        <v>112</v>
      </c>
      <c r="C32" s="170" t="s">
        <v>29</v>
      </c>
      <c r="D32" s="170" t="s">
        <v>617</v>
      </c>
      <c r="E32" s="148" t="str">
        <f t="shared" si="1"/>
        <v>Omkadering DKO</v>
      </c>
      <c r="F32" s="170" t="s">
        <v>25</v>
      </c>
      <c r="G32" s="169">
        <v>0</v>
      </c>
    </row>
    <row r="33" spans="1:7" ht="9.75">
      <c r="A33" s="169">
        <v>361</v>
      </c>
      <c r="B33" s="170" t="s">
        <v>104</v>
      </c>
      <c r="C33" s="170" t="s">
        <v>29</v>
      </c>
      <c r="D33" s="170" t="s">
        <v>617</v>
      </c>
      <c r="E33" s="148" t="str">
        <f t="shared" si="1"/>
        <v>Omkadering DKO</v>
      </c>
      <c r="F33" s="170" t="s">
        <v>25</v>
      </c>
      <c r="G33" s="169">
        <v>0</v>
      </c>
    </row>
    <row r="34" spans="1:7" ht="9.75">
      <c r="A34" s="169">
        <v>362</v>
      </c>
      <c r="B34" s="170" t="s">
        <v>105</v>
      </c>
      <c r="C34" s="170" t="s">
        <v>29</v>
      </c>
      <c r="D34" s="170" t="s">
        <v>617</v>
      </c>
      <c r="E34" s="148" t="str">
        <f t="shared" si="1"/>
        <v>Omkadering DKO</v>
      </c>
      <c r="F34" s="170" t="s">
        <v>25</v>
      </c>
      <c r="G34" s="169">
        <v>0</v>
      </c>
    </row>
    <row r="35" spans="1:7" ht="9.75">
      <c r="A35" s="169">
        <v>363</v>
      </c>
      <c r="B35" s="170" t="s">
        <v>80</v>
      </c>
      <c r="C35" s="170" t="s">
        <v>29</v>
      </c>
      <c r="D35" s="170" t="s">
        <v>617</v>
      </c>
      <c r="E35" s="148" t="str">
        <f t="shared" si="1"/>
        <v>Omkadering DKO</v>
      </c>
      <c r="F35" s="170" t="s">
        <v>25</v>
      </c>
      <c r="G35" s="169">
        <v>0</v>
      </c>
    </row>
    <row r="36" spans="1:7" ht="9.75">
      <c r="A36" s="169">
        <v>364</v>
      </c>
      <c r="B36" s="170" t="s">
        <v>81</v>
      </c>
      <c r="C36" s="170" t="s">
        <v>29</v>
      </c>
      <c r="D36" s="170" t="s">
        <v>617</v>
      </c>
      <c r="E36" s="148" t="str">
        <f t="shared" si="1"/>
        <v>Omkadering DKO</v>
      </c>
      <c r="F36" s="170" t="s">
        <v>25</v>
      </c>
      <c r="G36" s="169">
        <v>0</v>
      </c>
    </row>
    <row r="37" spans="1:7" ht="9.75">
      <c r="A37" s="169">
        <v>365</v>
      </c>
      <c r="B37" s="170" t="s">
        <v>106</v>
      </c>
      <c r="C37" s="170" t="s">
        <v>29</v>
      </c>
      <c r="D37" s="170" t="s">
        <v>617</v>
      </c>
      <c r="E37" s="148" t="str">
        <f t="shared" si="1"/>
        <v>Omkadering DKO</v>
      </c>
      <c r="F37" s="170" t="s">
        <v>25</v>
      </c>
      <c r="G37" s="169">
        <v>0</v>
      </c>
    </row>
    <row r="38" spans="1:7" ht="9.75">
      <c r="A38" s="169">
        <v>366</v>
      </c>
      <c r="B38" s="170" t="s">
        <v>120</v>
      </c>
      <c r="C38" s="170" t="s">
        <v>29</v>
      </c>
      <c r="D38" s="170" t="s">
        <v>617</v>
      </c>
      <c r="E38" s="148" t="str">
        <f t="shared" si="1"/>
        <v>Omkadering DKO</v>
      </c>
      <c r="F38" s="170" t="s">
        <v>25</v>
      </c>
      <c r="G38" s="169">
        <v>0</v>
      </c>
    </row>
    <row r="39" spans="1:7" ht="9.75">
      <c r="A39" s="169">
        <v>367</v>
      </c>
      <c r="B39" s="170" t="s">
        <v>95</v>
      </c>
      <c r="C39" s="170" t="s">
        <v>29</v>
      </c>
      <c r="D39" s="170" t="s">
        <v>617</v>
      </c>
      <c r="E39" s="148" t="str">
        <f t="shared" si="1"/>
        <v>Omkadering DKO</v>
      </c>
      <c r="F39" s="170" t="s">
        <v>25</v>
      </c>
      <c r="G39" s="169">
        <v>0</v>
      </c>
    </row>
    <row r="40" spans="1:7" ht="9.75">
      <c r="A40" s="169">
        <v>369</v>
      </c>
      <c r="B40" s="170" t="s">
        <v>64</v>
      </c>
      <c r="C40" s="170" t="s">
        <v>29</v>
      </c>
      <c r="D40" s="170" t="s">
        <v>617</v>
      </c>
      <c r="E40" s="148" t="str">
        <f t="shared" si="1"/>
        <v>Omkadering DKO</v>
      </c>
      <c r="F40" s="170" t="s">
        <v>25</v>
      </c>
      <c r="G40" s="169">
        <v>0</v>
      </c>
    </row>
    <row r="41" spans="1:7" ht="9.75">
      <c r="A41" s="169">
        <v>370</v>
      </c>
      <c r="B41" s="170" t="s">
        <v>113</v>
      </c>
      <c r="C41" s="170" t="s">
        <v>29</v>
      </c>
      <c r="D41" s="170" t="s">
        <v>617</v>
      </c>
      <c r="E41" s="148" t="str">
        <f t="shared" si="1"/>
        <v>Omkadering DKO</v>
      </c>
      <c r="F41" s="170" t="s">
        <v>25</v>
      </c>
      <c r="G41" s="169">
        <v>0</v>
      </c>
    </row>
    <row r="42" spans="1:7" ht="9.75">
      <c r="A42" s="169">
        <v>372</v>
      </c>
      <c r="B42" s="170" t="s">
        <v>121</v>
      </c>
      <c r="C42" s="170" t="s">
        <v>29</v>
      </c>
      <c r="D42" s="170" t="s">
        <v>617</v>
      </c>
      <c r="E42" s="148" t="str">
        <f t="shared" si="1"/>
        <v>Omkadering DKO</v>
      </c>
      <c r="F42" s="170" t="s">
        <v>25</v>
      </c>
      <c r="G42" s="169">
        <v>0</v>
      </c>
    </row>
    <row r="43" spans="1:7" ht="9.75">
      <c r="A43" s="169">
        <v>373</v>
      </c>
      <c r="B43" s="170" t="s">
        <v>99</v>
      </c>
      <c r="C43" s="170" t="s">
        <v>29</v>
      </c>
      <c r="D43" s="170" t="s">
        <v>617</v>
      </c>
      <c r="E43" s="148" t="str">
        <f t="shared" si="1"/>
        <v>Omkadering DKO</v>
      </c>
      <c r="F43" s="170" t="s">
        <v>25</v>
      </c>
      <c r="G43" s="169">
        <v>0</v>
      </c>
    </row>
    <row r="44" spans="1:7" ht="9.75">
      <c r="A44" s="169">
        <v>374</v>
      </c>
      <c r="B44" s="170" t="s">
        <v>72</v>
      </c>
      <c r="C44" s="170" t="s">
        <v>29</v>
      </c>
      <c r="D44" s="170" t="s">
        <v>617</v>
      </c>
      <c r="E44" s="148" t="str">
        <f t="shared" si="1"/>
        <v>Omkadering DKO</v>
      </c>
      <c r="F44" s="170" t="s">
        <v>25</v>
      </c>
      <c r="G44" s="169">
        <v>0</v>
      </c>
    </row>
    <row r="45" spans="1:7" ht="9.75">
      <c r="A45" s="169">
        <v>375</v>
      </c>
      <c r="B45" s="170" t="s">
        <v>88</v>
      </c>
      <c r="C45" s="170" t="s">
        <v>29</v>
      </c>
      <c r="D45" s="170" t="s">
        <v>617</v>
      </c>
      <c r="E45" s="148" t="str">
        <f t="shared" si="1"/>
        <v>Omkadering DKO</v>
      </c>
      <c r="F45" s="170" t="s">
        <v>25</v>
      </c>
      <c r="G45" s="169">
        <v>0</v>
      </c>
    </row>
    <row r="46" spans="1:7" ht="9.75">
      <c r="A46" s="169">
        <v>377</v>
      </c>
      <c r="B46" s="170" t="s">
        <v>122</v>
      </c>
      <c r="C46" s="170" t="s">
        <v>29</v>
      </c>
      <c r="D46" s="170" t="s">
        <v>617</v>
      </c>
      <c r="E46" s="148" t="str">
        <f t="shared" si="1"/>
        <v>Omkadering DKO</v>
      </c>
      <c r="F46" s="170" t="s">
        <v>25</v>
      </c>
      <c r="G46" s="169">
        <v>0</v>
      </c>
    </row>
    <row r="47" spans="1:7" ht="9.75">
      <c r="A47" s="169">
        <v>378</v>
      </c>
      <c r="B47" s="170" t="s">
        <v>123</v>
      </c>
      <c r="C47" s="170" t="s">
        <v>29</v>
      </c>
      <c r="D47" s="170" t="s">
        <v>617</v>
      </c>
      <c r="E47" s="148" t="str">
        <f t="shared" si="1"/>
        <v>Omkadering DKO</v>
      </c>
      <c r="F47" s="170" t="s">
        <v>25</v>
      </c>
      <c r="G47" s="169">
        <v>0</v>
      </c>
    </row>
    <row r="48" spans="1:7" ht="9.75">
      <c r="A48" s="169">
        <v>380</v>
      </c>
      <c r="B48" s="170" t="s">
        <v>107</v>
      </c>
      <c r="C48" s="170" t="s">
        <v>29</v>
      </c>
      <c r="D48" s="170" t="s">
        <v>617</v>
      </c>
      <c r="E48" s="148" t="str">
        <f t="shared" si="1"/>
        <v>Omkadering DKO</v>
      </c>
      <c r="F48" s="170" t="s">
        <v>25</v>
      </c>
      <c r="G48" s="169">
        <v>0</v>
      </c>
    </row>
    <row r="49" spans="1:7" ht="9.75">
      <c r="A49" s="169">
        <v>381</v>
      </c>
      <c r="B49" s="170" t="s">
        <v>124</v>
      </c>
      <c r="C49" s="170" t="s">
        <v>29</v>
      </c>
      <c r="D49" s="170" t="s">
        <v>617</v>
      </c>
      <c r="E49" s="148" t="str">
        <f t="shared" si="1"/>
        <v>Omkadering DKO</v>
      </c>
      <c r="F49" s="170" t="s">
        <v>25</v>
      </c>
      <c r="G49" s="169">
        <v>0</v>
      </c>
    </row>
    <row r="50" spans="1:7" ht="9.75">
      <c r="A50" s="169">
        <v>382</v>
      </c>
      <c r="B50" s="170" t="s">
        <v>96</v>
      </c>
      <c r="C50" s="170" t="s">
        <v>29</v>
      </c>
      <c r="D50" s="170" t="s">
        <v>617</v>
      </c>
      <c r="E50" s="148" t="str">
        <f t="shared" si="1"/>
        <v>Omkadering DKO</v>
      </c>
      <c r="F50" s="170" t="s">
        <v>25</v>
      </c>
      <c r="G50" s="169">
        <v>0</v>
      </c>
    </row>
    <row r="51" spans="1:7" ht="9.75">
      <c r="A51" s="169">
        <v>383</v>
      </c>
      <c r="B51" s="170" t="s">
        <v>97</v>
      </c>
      <c r="C51" s="170" t="s">
        <v>29</v>
      </c>
      <c r="D51" s="170" t="s">
        <v>617</v>
      </c>
      <c r="E51" s="148" t="str">
        <f t="shared" si="1"/>
        <v>Omkadering DKO</v>
      </c>
      <c r="F51" s="170" t="s">
        <v>25</v>
      </c>
      <c r="G51" s="169">
        <v>0</v>
      </c>
    </row>
    <row r="52" spans="1:7" ht="9.75">
      <c r="A52" s="169">
        <v>384</v>
      </c>
      <c r="B52" s="170" t="s">
        <v>75</v>
      </c>
      <c r="C52" s="170" t="s">
        <v>29</v>
      </c>
      <c r="D52" s="170" t="s">
        <v>617</v>
      </c>
      <c r="E52" s="148" t="str">
        <f t="shared" si="1"/>
        <v>Omkadering DKO</v>
      </c>
      <c r="F52" s="170" t="s">
        <v>25</v>
      </c>
      <c r="G52" s="169">
        <v>0</v>
      </c>
    </row>
    <row r="53" spans="1:7" ht="9.75">
      <c r="A53" s="169">
        <v>385</v>
      </c>
      <c r="B53" s="170" t="s">
        <v>89</v>
      </c>
      <c r="C53" s="170" t="s">
        <v>29</v>
      </c>
      <c r="D53" s="170" t="s">
        <v>617</v>
      </c>
      <c r="E53" s="148" t="str">
        <f t="shared" si="1"/>
        <v>Omkadering DKO</v>
      </c>
      <c r="F53" s="170" t="s">
        <v>25</v>
      </c>
      <c r="G53" s="169">
        <v>0</v>
      </c>
    </row>
    <row r="54" spans="1:7" ht="9.75">
      <c r="A54" s="169">
        <v>386</v>
      </c>
      <c r="B54" s="170" t="s">
        <v>114</v>
      </c>
      <c r="C54" s="170" t="s">
        <v>29</v>
      </c>
      <c r="D54" s="170" t="s">
        <v>617</v>
      </c>
      <c r="E54" s="148" t="str">
        <f t="shared" si="1"/>
        <v>Omkadering DKO</v>
      </c>
      <c r="F54" s="170" t="s">
        <v>25</v>
      </c>
      <c r="G54" s="169">
        <v>0</v>
      </c>
    </row>
    <row r="55" spans="1:7" ht="9.75">
      <c r="A55" s="169">
        <v>387</v>
      </c>
      <c r="B55" s="170" t="s">
        <v>82</v>
      </c>
      <c r="C55" s="170" t="s">
        <v>29</v>
      </c>
      <c r="D55" s="170" t="s">
        <v>617</v>
      </c>
      <c r="E55" s="148" t="str">
        <f t="shared" si="1"/>
        <v>Omkadering DKO</v>
      </c>
      <c r="F55" s="170" t="s">
        <v>25</v>
      </c>
      <c r="G55" s="169">
        <v>0</v>
      </c>
    </row>
    <row r="56" spans="1:7" ht="9.75">
      <c r="A56" s="169">
        <v>388</v>
      </c>
      <c r="B56" s="170" t="s">
        <v>65</v>
      </c>
      <c r="C56" s="170" t="s">
        <v>29</v>
      </c>
      <c r="D56" s="170" t="s">
        <v>617</v>
      </c>
      <c r="E56" s="148" t="str">
        <f t="shared" si="1"/>
        <v>Omkadering DKO</v>
      </c>
      <c r="F56" s="170" t="s">
        <v>25</v>
      </c>
      <c r="G56" s="169">
        <v>0</v>
      </c>
    </row>
    <row r="57" spans="1:7" ht="9.75">
      <c r="A57" s="169">
        <v>389</v>
      </c>
      <c r="B57" s="170" t="s">
        <v>90</v>
      </c>
      <c r="C57" s="170" t="s">
        <v>29</v>
      </c>
      <c r="D57" s="170" t="s">
        <v>617</v>
      </c>
      <c r="E57" s="148" t="str">
        <f t="shared" si="1"/>
        <v>Omkadering DKO</v>
      </c>
      <c r="F57" s="170" t="s">
        <v>25</v>
      </c>
      <c r="G57" s="169">
        <v>0</v>
      </c>
    </row>
    <row r="58" spans="1:7" ht="9.75">
      <c r="A58" s="169">
        <v>390</v>
      </c>
      <c r="B58" s="170" t="s">
        <v>66</v>
      </c>
      <c r="C58" s="170" t="s">
        <v>29</v>
      </c>
      <c r="D58" s="170" t="s">
        <v>617</v>
      </c>
      <c r="E58" s="148" t="str">
        <f t="shared" si="1"/>
        <v>Omkadering DKO</v>
      </c>
      <c r="F58" s="170" t="s">
        <v>25</v>
      </c>
      <c r="G58" s="169">
        <v>0</v>
      </c>
    </row>
    <row r="59" spans="1:7" ht="9.75">
      <c r="A59" s="169">
        <v>391</v>
      </c>
      <c r="B59" s="170" t="s">
        <v>76</v>
      </c>
      <c r="C59" s="170" t="s">
        <v>29</v>
      </c>
      <c r="D59" s="170" t="s">
        <v>617</v>
      </c>
      <c r="E59" s="148" t="str">
        <f t="shared" si="1"/>
        <v>Omkadering DKO</v>
      </c>
      <c r="F59" s="170" t="s">
        <v>25</v>
      </c>
      <c r="G59" s="169">
        <v>0</v>
      </c>
    </row>
    <row r="60" spans="1:7" ht="9.75">
      <c r="A60" s="169">
        <v>393</v>
      </c>
      <c r="B60" s="170" t="s">
        <v>77</v>
      </c>
      <c r="C60" s="170" t="s">
        <v>29</v>
      </c>
      <c r="D60" s="170" t="s">
        <v>617</v>
      </c>
      <c r="E60" s="148" t="str">
        <f t="shared" si="1"/>
        <v>Omkadering DKO</v>
      </c>
      <c r="F60" s="170" t="s">
        <v>25</v>
      </c>
      <c r="G60" s="169">
        <v>0</v>
      </c>
    </row>
    <row r="61" spans="1:7" ht="9.75">
      <c r="A61" s="169">
        <v>394</v>
      </c>
      <c r="B61" s="170" t="s">
        <v>404</v>
      </c>
      <c r="C61" s="170" t="s">
        <v>29</v>
      </c>
      <c r="D61" s="170" t="s">
        <v>617</v>
      </c>
      <c r="E61" s="148" t="str">
        <f t="shared" si="1"/>
        <v>Omkadering DKO</v>
      </c>
      <c r="F61" s="170" t="s">
        <v>319</v>
      </c>
      <c r="G61" s="169">
        <v>0</v>
      </c>
    </row>
    <row r="62" spans="1:7" ht="9.75">
      <c r="A62" s="169">
        <v>397</v>
      </c>
      <c r="B62" s="170" t="s">
        <v>187</v>
      </c>
      <c r="C62" s="170" t="s">
        <v>29</v>
      </c>
      <c r="D62" s="170" t="s">
        <v>617</v>
      </c>
      <c r="E62" s="148" t="str">
        <f t="shared" si="1"/>
        <v>Omkadering DKO</v>
      </c>
      <c r="F62" s="170" t="s">
        <v>25</v>
      </c>
      <c r="G62" s="169">
        <v>0</v>
      </c>
    </row>
    <row r="63" spans="1:7" ht="9.75">
      <c r="A63" s="169">
        <v>398</v>
      </c>
      <c r="B63" s="170" t="s">
        <v>188</v>
      </c>
      <c r="C63" s="170" t="s">
        <v>29</v>
      </c>
      <c r="D63" s="170" t="s">
        <v>617</v>
      </c>
      <c r="E63" s="148" t="str">
        <f t="shared" si="1"/>
        <v>Omkadering DKO</v>
      </c>
      <c r="F63" s="170" t="s">
        <v>25</v>
      </c>
      <c r="G63" s="169">
        <v>0</v>
      </c>
    </row>
    <row r="64" spans="1:7" ht="9.75">
      <c r="A64" s="169">
        <v>399</v>
      </c>
      <c r="B64" s="170" t="s">
        <v>100</v>
      </c>
      <c r="C64" s="170" t="s">
        <v>29</v>
      </c>
      <c r="D64" s="170" t="s">
        <v>617</v>
      </c>
      <c r="E64" s="148" t="str">
        <f t="shared" si="1"/>
        <v>Omkadering DKO</v>
      </c>
      <c r="F64" s="170" t="s">
        <v>25</v>
      </c>
      <c r="G64" s="169">
        <v>0</v>
      </c>
    </row>
    <row r="65" spans="1:7" ht="9.75">
      <c r="A65" s="169">
        <v>400</v>
      </c>
      <c r="B65" s="170" t="s">
        <v>125</v>
      </c>
      <c r="C65" s="170" t="s">
        <v>29</v>
      </c>
      <c r="D65" s="170" t="s">
        <v>617</v>
      </c>
      <c r="E65" s="148" t="str">
        <f t="shared" si="1"/>
        <v>Omkadering DKO</v>
      </c>
      <c r="F65" s="170" t="s">
        <v>25</v>
      </c>
      <c r="G65" s="169">
        <v>0</v>
      </c>
    </row>
    <row r="66" spans="1:7" ht="9.75">
      <c r="A66" s="169">
        <v>402</v>
      </c>
      <c r="B66" s="170" t="s">
        <v>91</v>
      </c>
      <c r="C66" s="170" t="s">
        <v>29</v>
      </c>
      <c r="D66" s="170" t="s">
        <v>617</v>
      </c>
      <c r="E66" s="148" t="str">
        <f t="shared" si="1"/>
        <v>Omkadering DKO</v>
      </c>
      <c r="F66" s="170" t="s">
        <v>25</v>
      </c>
      <c r="G66" s="169">
        <v>0</v>
      </c>
    </row>
    <row r="67" spans="1:7" ht="9.75">
      <c r="A67" s="169">
        <v>403</v>
      </c>
      <c r="B67" s="170" t="s">
        <v>108</v>
      </c>
      <c r="C67" s="170" t="s">
        <v>29</v>
      </c>
      <c r="D67" s="170" t="s">
        <v>617</v>
      </c>
      <c r="E67" s="148" t="str">
        <f t="shared" si="1"/>
        <v>Omkadering DKO</v>
      </c>
      <c r="F67" s="170" t="s">
        <v>25</v>
      </c>
      <c r="G67" s="169">
        <v>0</v>
      </c>
    </row>
    <row r="68" spans="1:7" ht="9.75">
      <c r="A68" s="169">
        <v>404</v>
      </c>
      <c r="B68" s="170" t="s">
        <v>101</v>
      </c>
      <c r="C68" s="170" t="s">
        <v>29</v>
      </c>
      <c r="D68" s="170" t="s">
        <v>617</v>
      </c>
      <c r="E68" s="148" t="str">
        <f t="shared" si="1"/>
        <v>Omkadering DKO</v>
      </c>
      <c r="F68" s="170" t="s">
        <v>25</v>
      </c>
      <c r="G68" s="169">
        <v>0</v>
      </c>
    </row>
    <row r="69" spans="1:7" ht="9.75">
      <c r="A69" s="169">
        <v>405</v>
      </c>
      <c r="B69" s="170" t="s">
        <v>102</v>
      </c>
      <c r="C69" s="170" t="s">
        <v>29</v>
      </c>
      <c r="D69" s="170" t="s">
        <v>617</v>
      </c>
      <c r="E69" s="148" t="str">
        <f t="shared" si="1"/>
        <v>Omkadering DKO</v>
      </c>
      <c r="F69" s="170" t="s">
        <v>25</v>
      </c>
      <c r="G69" s="169">
        <v>0</v>
      </c>
    </row>
    <row r="70" spans="1:7" ht="9.75">
      <c r="A70" s="169">
        <v>407</v>
      </c>
      <c r="B70" s="170" t="s">
        <v>73</v>
      </c>
      <c r="C70" s="170" t="s">
        <v>29</v>
      </c>
      <c r="D70" s="170" t="s">
        <v>617</v>
      </c>
      <c r="E70" s="148" t="str">
        <f t="shared" si="1"/>
        <v>Omkadering DKO</v>
      </c>
      <c r="F70" s="170" t="s">
        <v>50</v>
      </c>
      <c r="G70" s="169">
        <v>0</v>
      </c>
    </row>
    <row r="71" spans="1:7" ht="9.75">
      <c r="A71" s="169">
        <v>409</v>
      </c>
      <c r="B71" s="170" t="s">
        <v>115</v>
      </c>
      <c r="C71" s="170" t="s">
        <v>29</v>
      </c>
      <c r="D71" s="170" t="s">
        <v>617</v>
      </c>
      <c r="E71" s="148" t="str">
        <f t="shared" si="1"/>
        <v>Omkadering DKO</v>
      </c>
      <c r="F71" s="170" t="s">
        <v>25</v>
      </c>
      <c r="G71" s="169">
        <v>0</v>
      </c>
    </row>
    <row r="72" spans="1:7" ht="9.75">
      <c r="A72" s="169">
        <v>448</v>
      </c>
      <c r="B72" s="170" t="s">
        <v>543</v>
      </c>
      <c r="C72" s="170" t="s">
        <v>22</v>
      </c>
      <c r="D72" s="170" t="s">
        <v>618</v>
      </c>
      <c r="E72" s="148" t="str">
        <f t="shared" si="1"/>
        <v>Omkadering SO</v>
      </c>
      <c r="F72" s="170" t="s">
        <v>103</v>
      </c>
      <c r="G72" s="169">
        <v>0</v>
      </c>
    </row>
    <row r="73" spans="1:7" ht="9.75">
      <c r="A73" s="169">
        <v>449</v>
      </c>
      <c r="B73" s="170" t="s">
        <v>544</v>
      </c>
      <c r="C73" s="170" t="s">
        <v>22</v>
      </c>
      <c r="D73" s="170" t="s">
        <v>618</v>
      </c>
      <c r="E73" s="148" t="str">
        <f t="shared" si="1"/>
        <v>Omkadering SO</v>
      </c>
      <c r="F73" s="170" t="s">
        <v>103</v>
      </c>
      <c r="G73" s="169">
        <v>0</v>
      </c>
    </row>
    <row r="74" spans="1:7" ht="9.75">
      <c r="A74" s="169">
        <v>450</v>
      </c>
      <c r="B74" s="170" t="s">
        <v>545</v>
      </c>
      <c r="C74" s="170" t="s">
        <v>22</v>
      </c>
      <c r="D74" s="170" t="s">
        <v>618</v>
      </c>
      <c r="E74" s="148" t="str">
        <f t="shared" si="1"/>
        <v>Omkadering SO</v>
      </c>
      <c r="F74" s="170" t="s">
        <v>103</v>
      </c>
      <c r="G74" s="169">
        <v>0</v>
      </c>
    </row>
    <row r="75" spans="1:7" ht="9.75">
      <c r="A75" s="169">
        <v>451</v>
      </c>
      <c r="B75" s="170" t="s">
        <v>546</v>
      </c>
      <c r="C75" s="170" t="s">
        <v>22</v>
      </c>
      <c r="D75" s="170" t="s">
        <v>618</v>
      </c>
      <c r="E75" s="148" t="str">
        <f t="shared" si="1"/>
        <v>Omkadering SO</v>
      </c>
      <c r="F75" s="170" t="s">
        <v>103</v>
      </c>
      <c r="G75" s="169">
        <v>0</v>
      </c>
    </row>
    <row r="76" spans="1:7" ht="9.75">
      <c r="A76" s="169">
        <v>452</v>
      </c>
      <c r="B76" s="170" t="s">
        <v>547</v>
      </c>
      <c r="C76" s="170" t="s">
        <v>22</v>
      </c>
      <c r="D76" s="170" t="s">
        <v>618</v>
      </c>
      <c r="E76" s="148" t="str">
        <f t="shared" si="1"/>
        <v>Omkadering SO</v>
      </c>
      <c r="F76" s="170" t="s">
        <v>103</v>
      </c>
      <c r="G76" s="169">
        <v>0</v>
      </c>
    </row>
    <row r="77" spans="1:7" ht="9.75">
      <c r="A77" s="169">
        <v>453</v>
      </c>
      <c r="B77" s="170" t="s">
        <v>548</v>
      </c>
      <c r="C77" s="170" t="s">
        <v>22</v>
      </c>
      <c r="D77" s="170" t="s">
        <v>618</v>
      </c>
      <c r="E77" s="148" t="str">
        <f t="shared" si="1"/>
        <v>Omkadering SO</v>
      </c>
      <c r="F77" s="170" t="s">
        <v>103</v>
      </c>
      <c r="G77" s="169">
        <v>0</v>
      </c>
    </row>
    <row r="78" spans="1:7" ht="9.75">
      <c r="A78" s="169">
        <v>454</v>
      </c>
      <c r="B78" s="170" t="s">
        <v>3</v>
      </c>
      <c r="C78" s="170" t="s">
        <v>22</v>
      </c>
      <c r="D78" s="170" t="s">
        <v>618</v>
      </c>
      <c r="E78" s="148" t="str">
        <f aca="true" t="shared" si="2" ref="E78:E139">VLOOKUP(C78,H$4:J$18,3,FALSE)</f>
        <v>Omkadering SO</v>
      </c>
      <c r="F78" s="170" t="s">
        <v>103</v>
      </c>
      <c r="G78" s="169">
        <v>0</v>
      </c>
    </row>
    <row r="79" spans="1:7" ht="9.75">
      <c r="A79" s="169">
        <v>455</v>
      </c>
      <c r="B79" s="170" t="s">
        <v>4</v>
      </c>
      <c r="C79" s="170" t="s">
        <v>22</v>
      </c>
      <c r="D79" s="170" t="s">
        <v>618</v>
      </c>
      <c r="E79" s="148" t="str">
        <f t="shared" si="2"/>
        <v>Omkadering SO</v>
      </c>
      <c r="F79" s="170" t="s">
        <v>103</v>
      </c>
      <c r="G79" s="169">
        <v>0</v>
      </c>
    </row>
    <row r="80" spans="1:7" ht="9.75">
      <c r="A80" s="169">
        <v>456</v>
      </c>
      <c r="B80" s="170" t="s">
        <v>5</v>
      </c>
      <c r="C80" s="170" t="s">
        <v>22</v>
      </c>
      <c r="D80" s="170" t="s">
        <v>618</v>
      </c>
      <c r="E80" s="148" t="str">
        <f t="shared" si="2"/>
        <v>Omkadering SO</v>
      </c>
      <c r="F80" s="170" t="s">
        <v>103</v>
      </c>
      <c r="G80" s="169">
        <v>0</v>
      </c>
    </row>
    <row r="81" spans="1:7" ht="9.75">
      <c r="A81" s="169">
        <v>497</v>
      </c>
      <c r="B81" s="170" t="s">
        <v>468</v>
      </c>
      <c r="C81" s="170" t="s">
        <v>22</v>
      </c>
      <c r="D81" s="170" t="s">
        <v>618</v>
      </c>
      <c r="E81" s="148" t="str">
        <f t="shared" si="2"/>
        <v>Omkadering SO</v>
      </c>
      <c r="F81" s="170" t="s">
        <v>50</v>
      </c>
      <c r="G81" s="169">
        <v>0</v>
      </c>
    </row>
    <row r="82" spans="1:7" ht="9.75">
      <c r="A82" s="169">
        <v>501</v>
      </c>
      <c r="B82" s="170" t="s">
        <v>6</v>
      </c>
      <c r="C82" s="170" t="s">
        <v>22</v>
      </c>
      <c r="D82" s="170" t="s">
        <v>618</v>
      </c>
      <c r="E82" s="148" t="str">
        <f t="shared" si="2"/>
        <v>Omkadering SO</v>
      </c>
      <c r="F82" s="170" t="s">
        <v>103</v>
      </c>
      <c r="G82" s="169">
        <v>0</v>
      </c>
    </row>
    <row r="83" spans="1:7" ht="9.75">
      <c r="A83" s="169">
        <v>503</v>
      </c>
      <c r="B83" s="170" t="s">
        <v>7</v>
      </c>
      <c r="C83" s="170" t="s">
        <v>22</v>
      </c>
      <c r="D83" s="170" t="s">
        <v>618</v>
      </c>
      <c r="E83" s="148" t="str">
        <f t="shared" si="2"/>
        <v>Omkadering SO</v>
      </c>
      <c r="F83" s="170" t="s">
        <v>182</v>
      </c>
      <c r="G83" s="169">
        <v>1</v>
      </c>
    </row>
    <row r="84" spans="1:7" ht="9.75">
      <c r="A84" s="169">
        <v>504</v>
      </c>
      <c r="B84" s="170" t="s">
        <v>549</v>
      </c>
      <c r="C84" s="170" t="s">
        <v>22</v>
      </c>
      <c r="D84" s="170" t="s">
        <v>618</v>
      </c>
      <c r="E84" s="148" t="str">
        <f t="shared" si="2"/>
        <v>Omkadering SO</v>
      </c>
      <c r="F84" s="170" t="s">
        <v>103</v>
      </c>
      <c r="G84" s="169">
        <v>0</v>
      </c>
    </row>
    <row r="85" spans="1:7" ht="9.75">
      <c r="A85" s="169">
        <v>506</v>
      </c>
      <c r="B85" s="170" t="s">
        <v>379</v>
      </c>
      <c r="C85" s="170" t="s">
        <v>22</v>
      </c>
      <c r="D85" s="170" t="s">
        <v>618</v>
      </c>
      <c r="E85" s="148" t="str">
        <f t="shared" si="2"/>
        <v>Omkadering SO</v>
      </c>
      <c r="F85" s="170" t="s">
        <v>182</v>
      </c>
      <c r="G85" s="169">
        <v>0</v>
      </c>
    </row>
    <row r="86" spans="1:7" ht="9.75">
      <c r="A86" s="169">
        <v>507</v>
      </c>
      <c r="B86" s="170" t="s">
        <v>44</v>
      </c>
      <c r="C86" s="170" t="s">
        <v>26</v>
      </c>
      <c r="D86" s="170" t="s">
        <v>45</v>
      </c>
      <c r="E86" s="148" t="str">
        <f t="shared" si="2"/>
        <v>Omkadering scholengemeenschap SO</v>
      </c>
      <c r="F86" s="170" t="s">
        <v>25</v>
      </c>
      <c r="G86" s="169">
        <v>0</v>
      </c>
    </row>
    <row r="87" spans="1:7" ht="9.75">
      <c r="A87" s="169">
        <v>512</v>
      </c>
      <c r="B87" s="170" t="s">
        <v>92</v>
      </c>
      <c r="C87" s="170" t="s">
        <v>30</v>
      </c>
      <c r="D87" s="170" t="s">
        <v>619</v>
      </c>
      <c r="E87" s="148" t="str">
        <f t="shared" si="2"/>
        <v>Omkadering VWO</v>
      </c>
      <c r="F87" s="170" t="s">
        <v>182</v>
      </c>
      <c r="G87" s="169">
        <v>1</v>
      </c>
    </row>
    <row r="88" spans="1:7" ht="9.75">
      <c r="A88" s="169">
        <v>514</v>
      </c>
      <c r="B88" s="170" t="s">
        <v>116</v>
      </c>
      <c r="C88" s="170" t="s">
        <v>30</v>
      </c>
      <c r="D88" s="170" t="s">
        <v>619</v>
      </c>
      <c r="E88" s="148" t="str">
        <f t="shared" si="2"/>
        <v>Omkadering VWO</v>
      </c>
      <c r="F88" s="170" t="s">
        <v>238</v>
      </c>
      <c r="G88" s="169">
        <v>2</v>
      </c>
    </row>
    <row r="89" spans="1:7" ht="9.75">
      <c r="A89" s="169">
        <v>515</v>
      </c>
      <c r="B89" s="170" t="s">
        <v>231</v>
      </c>
      <c r="C89" s="170" t="s">
        <v>30</v>
      </c>
      <c r="D89" s="170" t="s">
        <v>619</v>
      </c>
      <c r="E89" s="148" t="str">
        <f t="shared" si="2"/>
        <v>Omkadering VWO</v>
      </c>
      <c r="F89" s="170" t="s">
        <v>238</v>
      </c>
      <c r="G89" s="169">
        <v>2</v>
      </c>
    </row>
    <row r="90" spans="1:7" ht="9.75">
      <c r="A90" s="169">
        <v>516</v>
      </c>
      <c r="B90" s="170" t="s">
        <v>232</v>
      </c>
      <c r="C90" s="170" t="s">
        <v>30</v>
      </c>
      <c r="D90" s="170" t="s">
        <v>619</v>
      </c>
      <c r="E90" s="148" t="str">
        <f t="shared" si="2"/>
        <v>Omkadering VWO</v>
      </c>
      <c r="F90" s="170" t="s">
        <v>238</v>
      </c>
      <c r="G90" s="169">
        <v>2</v>
      </c>
    </row>
    <row r="91" spans="1:7" ht="9.75">
      <c r="A91" s="169">
        <v>519</v>
      </c>
      <c r="B91" s="170" t="s">
        <v>233</v>
      </c>
      <c r="C91" s="170" t="s">
        <v>30</v>
      </c>
      <c r="D91" s="170" t="s">
        <v>619</v>
      </c>
      <c r="E91" s="148" t="str">
        <f t="shared" si="2"/>
        <v>Omkadering VWO</v>
      </c>
      <c r="F91" s="170" t="s">
        <v>50</v>
      </c>
      <c r="G91" s="169">
        <v>0</v>
      </c>
    </row>
    <row r="92" spans="1:7" ht="9.75">
      <c r="A92" s="169">
        <v>520</v>
      </c>
      <c r="B92" s="170" t="s">
        <v>234</v>
      </c>
      <c r="C92" s="170" t="s">
        <v>30</v>
      </c>
      <c r="D92" s="170" t="s">
        <v>619</v>
      </c>
      <c r="E92" s="148" t="str">
        <f t="shared" si="2"/>
        <v>Omkadering VWO</v>
      </c>
      <c r="F92" s="170" t="s">
        <v>50</v>
      </c>
      <c r="G92" s="169">
        <v>0</v>
      </c>
    </row>
    <row r="93" spans="1:7" ht="9.75">
      <c r="A93" s="169">
        <v>521</v>
      </c>
      <c r="B93" s="170" t="s">
        <v>235</v>
      </c>
      <c r="C93" s="170" t="s">
        <v>30</v>
      </c>
      <c r="D93" s="170" t="s">
        <v>619</v>
      </c>
      <c r="E93" s="148" t="str">
        <f t="shared" si="2"/>
        <v>Omkadering VWO</v>
      </c>
      <c r="F93" s="170" t="s">
        <v>50</v>
      </c>
      <c r="G93" s="169">
        <v>0</v>
      </c>
    </row>
    <row r="94" spans="1:7" ht="9.75">
      <c r="A94" s="169">
        <v>522</v>
      </c>
      <c r="B94" s="170" t="s">
        <v>236</v>
      </c>
      <c r="C94" s="170" t="s">
        <v>30</v>
      </c>
      <c r="D94" s="170" t="s">
        <v>619</v>
      </c>
      <c r="E94" s="148" t="str">
        <f t="shared" si="2"/>
        <v>Omkadering VWO</v>
      </c>
      <c r="F94" s="170" t="s">
        <v>50</v>
      </c>
      <c r="G94" s="169">
        <v>0</v>
      </c>
    </row>
    <row r="95" spans="1:7" ht="9.75">
      <c r="A95" s="169">
        <v>524</v>
      </c>
      <c r="B95" s="170" t="s">
        <v>51</v>
      </c>
      <c r="C95" s="170" t="s">
        <v>30</v>
      </c>
      <c r="D95" s="170" t="s">
        <v>619</v>
      </c>
      <c r="E95" s="148" t="str">
        <f t="shared" si="2"/>
        <v>Omkadering VWO</v>
      </c>
      <c r="F95" s="170" t="s">
        <v>238</v>
      </c>
      <c r="G95" s="169">
        <v>2</v>
      </c>
    </row>
    <row r="96" spans="1:7" ht="9.75">
      <c r="A96" s="169">
        <v>525</v>
      </c>
      <c r="B96" s="170" t="s">
        <v>117</v>
      </c>
      <c r="C96" s="170" t="s">
        <v>30</v>
      </c>
      <c r="D96" s="170" t="s">
        <v>619</v>
      </c>
      <c r="E96" s="148" t="str">
        <f t="shared" si="2"/>
        <v>Omkadering VWO</v>
      </c>
      <c r="F96" s="170" t="s">
        <v>238</v>
      </c>
      <c r="G96" s="169">
        <v>2</v>
      </c>
    </row>
    <row r="97" spans="1:7" ht="9.75">
      <c r="A97" s="169">
        <v>528</v>
      </c>
      <c r="B97" s="170" t="s">
        <v>109</v>
      </c>
      <c r="C97" s="170" t="s">
        <v>30</v>
      </c>
      <c r="D97" s="170" t="s">
        <v>619</v>
      </c>
      <c r="E97" s="148" t="str">
        <f t="shared" si="2"/>
        <v>Omkadering VWO</v>
      </c>
      <c r="F97" s="170" t="s">
        <v>50</v>
      </c>
      <c r="G97" s="169">
        <v>0</v>
      </c>
    </row>
    <row r="98" spans="1:7" ht="9.75">
      <c r="A98" s="169">
        <v>530</v>
      </c>
      <c r="B98" s="170" t="s">
        <v>237</v>
      </c>
      <c r="C98" s="170" t="s">
        <v>30</v>
      </c>
      <c r="D98" s="170" t="s">
        <v>619</v>
      </c>
      <c r="E98" s="148" t="str">
        <f t="shared" si="2"/>
        <v>Omkadering VWO</v>
      </c>
      <c r="F98" s="170" t="s">
        <v>128</v>
      </c>
      <c r="G98" s="169">
        <v>2</v>
      </c>
    </row>
    <row r="99" spans="1:7" ht="9.75">
      <c r="A99" s="169">
        <v>531</v>
      </c>
      <c r="B99" s="170" t="s">
        <v>83</v>
      </c>
      <c r="C99" s="170" t="s">
        <v>30</v>
      </c>
      <c r="D99" s="170" t="s">
        <v>619</v>
      </c>
      <c r="E99" s="148" t="str">
        <f t="shared" si="2"/>
        <v>Omkadering VWO</v>
      </c>
      <c r="F99" s="170" t="s">
        <v>128</v>
      </c>
      <c r="G99" s="169">
        <v>2</v>
      </c>
    </row>
    <row r="100" spans="1:7" ht="9.75">
      <c r="A100" s="169">
        <v>532</v>
      </c>
      <c r="B100" s="170" t="s">
        <v>32</v>
      </c>
      <c r="C100" s="170" t="s">
        <v>29</v>
      </c>
      <c r="D100" s="170" t="s">
        <v>617</v>
      </c>
      <c r="E100" s="148" t="str">
        <f t="shared" si="2"/>
        <v>Omkadering DKO</v>
      </c>
      <c r="F100" s="170" t="s">
        <v>25</v>
      </c>
      <c r="G100" s="169">
        <v>0</v>
      </c>
    </row>
    <row r="101" spans="1:7" ht="9.75">
      <c r="A101" s="169">
        <v>534</v>
      </c>
      <c r="B101" s="170" t="s">
        <v>259</v>
      </c>
      <c r="C101" s="170" t="s">
        <v>30</v>
      </c>
      <c r="D101" s="170" t="s">
        <v>619</v>
      </c>
      <c r="E101" s="148" t="str">
        <f t="shared" si="2"/>
        <v>Omkadering VWO</v>
      </c>
      <c r="F101" s="170" t="s">
        <v>238</v>
      </c>
      <c r="G101" s="169">
        <v>2</v>
      </c>
    </row>
    <row r="102" spans="1:7" ht="9.75">
      <c r="A102" s="169">
        <v>535</v>
      </c>
      <c r="B102" s="170" t="s">
        <v>59</v>
      </c>
      <c r="C102" s="170" t="s">
        <v>30</v>
      </c>
      <c r="D102" s="170" t="s">
        <v>619</v>
      </c>
      <c r="E102" s="148" t="str">
        <f t="shared" si="2"/>
        <v>Omkadering VWO</v>
      </c>
      <c r="F102" s="170" t="s">
        <v>238</v>
      </c>
      <c r="G102" s="169">
        <v>2</v>
      </c>
    </row>
    <row r="103" spans="1:7" ht="9.75">
      <c r="A103" s="169">
        <v>538</v>
      </c>
      <c r="B103" s="170" t="s">
        <v>8</v>
      </c>
      <c r="C103" s="170" t="s">
        <v>22</v>
      </c>
      <c r="D103" s="170" t="s">
        <v>618</v>
      </c>
      <c r="E103" s="148" t="str">
        <f t="shared" si="2"/>
        <v>Omkadering SO</v>
      </c>
      <c r="F103" s="170" t="s">
        <v>189</v>
      </c>
      <c r="G103" s="169">
        <v>3</v>
      </c>
    </row>
    <row r="104" spans="1:7" ht="9.75">
      <c r="A104" s="169">
        <v>539</v>
      </c>
      <c r="B104" s="170" t="s">
        <v>8</v>
      </c>
      <c r="C104" s="170" t="s">
        <v>26</v>
      </c>
      <c r="D104" s="170" t="s">
        <v>45</v>
      </c>
      <c r="E104" s="148" t="str">
        <f t="shared" si="2"/>
        <v>Omkadering scholengemeenschap SO</v>
      </c>
      <c r="F104" s="170" t="s">
        <v>182</v>
      </c>
      <c r="G104" s="169">
        <v>3</v>
      </c>
    </row>
    <row r="105" spans="1:7" ht="9.75">
      <c r="A105" s="169">
        <v>540</v>
      </c>
      <c r="B105" s="170" t="s">
        <v>569</v>
      </c>
      <c r="C105" s="170" t="s">
        <v>28</v>
      </c>
      <c r="D105" s="170" t="s">
        <v>615</v>
      </c>
      <c r="E105" s="148" t="str">
        <f t="shared" si="2"/>
        <v>Omkadering BUSO</v>
      </c>
      <c r="F105" s="170" t="s">
        <v>182</v>
      </c>
      <c r="G105" s="169">
        <v>0</v>
      </c>
    </row>
    <row r="106" spans="1:7" ht="9.75">
      <c r="A106" s="169">
        <v>541</v>
      </c>
      <c r="B106" s="170" t="s">
        <v>620</v>
      </c>
      <c r="C106" s="170" t="s">
        <v>28</v>
      </c>
      <c r="D106" s="170" t="s">
        <v>615</v>
      </c>
      <c r="E106" s="148" t="str">
        <f t="shared" si="2"/>
        <v>Omkadering BUSO</v>
      </c>
      <c r="F106" s="170" t="s">
        <v>183</v>
      </c>
      <c r="G106" s="169">
        <v>0</v>
      </c>
    </row>
    <row r="107" spans="1:7" ht="9.75">
      <c r="A107" s="169">
        <v>542</v>
      </c>
      <c r="B107" s="170" t="s">
        <v>621</v>
      </c>
      <c r="C107" s="170" t="s">
        <v>28</v>
      </c>
      <c r="D107" s="170" t="s">
        <v>615</v>
      </c>
      <c r="E107" s="148" t="str">
        <f t="shared" si="2"/>
        <v>Omkadering BUSO</v>
      </c>
      <c r="F107" s="170" t="s">
        <v>183</v>
      </c>
      <c r="G107" s="169">
        <v>0</v>
      </c>
    </row>
    <row r="108" spans="1:7" ht="9.75">
      <c r="A108" s="169">
        <v>543</v>
      </c>
      <c r="B108" s="170" t="s">
        <v>570</v>
      </c>
      <c r="C108" s="170" t="s">
        <v>28</v>
      </c>
      <c r="D108" s="170" t="s">
        <v>615</v>
      </c>
      <c r="E108" s="148" t="str">
        <f t="shared" si="2"/>
        <v>Omkadering BUSO</v>
      </c>
      <c r="F108" s="170" t="s">
        <v>183</v>
      </c>
      <c r="G108" s="169">
        <v>0</v>
      </c>
    </row>
    <row r="109" spans="1:7" ht="9.75">
      <c r="A109" s="169">
        <v>544</v>
      </c>
      <c r="B109" s="170" t="s">
        <v>622</v>
      </c>
      <c r="C109" s="170" t="s">
        <v>28</v>
      </c>
      <c r="D109" s="170" t="s">
        <v>615</v>
      </c>
      <c r="E109" s="148" t="str">
        <f t="shared" si="2"/>
        <v>Omkadering BUSO</v>
      </c>
      <c r="F109" s="170" t="s">
        <v>25</v>
      </c>
      <c r="G109" s="169">
        <v>0</v>
      </c>
    </row>
    <row r="110" spans="1:7" ht="9.75">
      <c r="A110" s="169">
        <v>547</v>
      </c>
      <c r="B110" s="170" t="s">
        <v>468</v>
      </c>
      <c r="C110" s="170" t="s">
        <v>28</v>
      </c>
      <c r="D110" s="170" t="s">
        <v>615</v>
      </c>
      <c r="E110" s="148" t="str">
        <f t="shared" si="2"/>
        <v>Omkadering BUSO</v>
      </c>
      <c r="F110" s="170" t="s">
        <v>50</v>
      </c>
      <c r="G110" s="169">
        <v>0</v>
      </c>
    </row>
    <row r="111" spans="1:7" ht="9.75">
      <c r="A111" s="169">
        <v>548</v>
      </c>
      <c r="B111" s="170" t="s">
        <v>492</v>
      </c>
      <c r="C111" s="170" t="s">
        <v>525</v>
      </c>
      <c r="D111" s="170" t="s">
        <v>623</v>
      </c>
      <c r="E111" s="148" t="str">
        <f t="shared" si="2"/>
        <v>Omkadering BuBAO</v>
      </c>
      <c r="F111" s="170" t="s">
        <v>526</v>
      </c>
      <c r="G111" s="169">
        <v>0</v>
      </c>
    </row>
    <row r="112" spans="1:7" ht="9.75">
      <c r="A112" s="169">
        <v>550</v>
      </c>
      <c r="B112" s="170" t="s">
        <v>179</v>
      </c>
      <c r="C112" s="170" t="s">
        <v>22</v>
      </c>
      <c r="D112" s="170" t="s">
        <v>618</v>
      </c>
      <c r="E112" s="148" t="str">
        <f t="shared" si="2"/>
        <v>Omkadering SO</v>
      </c>
      <c r="F112" s="170" t="s">
        <v>103</v>
      </c>
      <c r="G112" s="169">
        <v>0</v>
      </c>
    </row>
    <row r="113" spans="1:7" ht="9.75">
      <c r="A113" s="169">
        <v>551</v>
      </c>
      <c r="B113" s="170" t="s">
        <v>180</v>
      </c>
      <c r="C113" s="170" t="s">
        <v>22</v>
      </c>
      <c r="D113" s="170" t="s">
        <v>618</v>
      </c>
      <c r="E113" s="148" t="str">
        <f t="shared" si="2"/>
        <v>Omkadering SO</v>
      </c>
      <c r="F113" s="170" t="s">
        <v>103</v>
      </c>
      <c r="G113" s="169">
        <v>0</v>
      </c>
    </row>
    <row r="114" spans="1:7" ht="9.75">
      <c r="A114" s="169">
        <v>552</v>
      </c>
      <c r="B114" s="170" t="s">
        <v>178</v>
      </c>
      <c r="C114" s="170" t="s">
        <v>28</v>
      </c>
      <c r="D114" s="170" t="s">
        <v>615</v>
      </c>
      <c r="E114" s="148" t="str">
        <f t="shared" si="2"/>
        <v>Omkadering BUSO</v>
      </c>
      <c r="F114" s="170" t="s">
        <v>25</v>
      </c>
      <c r="G114" s="169">
        <v>0</v>
      </c>
    </row>
    <row r="115" spans="1:7" ht="9.75">
      <c r="A115" s="169">
        <v>554</v>
      </c>
      <c r="B115" s="170" t="s">
        <v>166</v>
      </c>
      <c r="C115" s="170" t="s">
        <v>28</v>
      </c>
      <c r="D115" s="170" t="s">
        <v>615</v>
      </c>
      <c r="E115" s="148" t="str">
        <f t="shared" si="2"/>
        <v>Omkadering BUSO</v>
      </c>
      <c r="F115" s="170" t="s">
        <v>189</v>
      </c>
      <c r="G115" s="169">
        <v>3</v>
      </c>
    </row>
    <row r="116" spans="1:7" ht="9.75">
      <c r="A116" s="169">
        <v>555</v>
      </c>
      <c r="B116" s="170" t="s">
        <v>131</v>
      </c>
      <c r="C116" s="170" t="s">
        <v>46</v>
      </c>
      <c r="D116" s="170" t="s">
        <v>190</v>
      </c>
      <c r="E116" s="148" t="str">
        <f t="shared" si="2"/>
        <v>Omkadering HO</v>
      </c>
      <c r="F116" s="170" t="s">
        <v>25</v>
      </c>
      <c r="G116" s="169">
        <v>0</v>
      </c>
    </row>
    <row r="117" spans="1:7" ht="9.75">
      <c r="A117" s="169">
        <v>556</v>
      </c>
      <c r="B117" s="170" t="s">
        <v>191</v>
      </c>
      <c r="C117" s="170" t="s">
        <v>134</v>
      </c>
      <c r="D117" s="170" t="s">
        <v>133</v>
      </c>
      <c r="E117" s="148" t="str">
        <f t="shared" si="2"/>
        <v>Omkadering CDV</v>
      </c>
      <c r="F117" s="170" t="s">
        <v>25</v>
      </c>
      <c r="G117" s="169">
        <v>0</v>
      </c>
    </row>
    <row r="118" spans="1:7" ht="9.75">
      <c r="A118" s="169">
        <v>558</v>
      </c>
      <c r="B118" s="170" t="s">
        <v>135</v>
      </c>
      <c r="C118" s="170" t="s">
        <v>134</v>
      </c>
      <c r="D118" s="170" t="s">
        <v>133</v>
      </c>
      <c r="E118" s="148" t="str">
        <f t="shared" si="2"/>
        <v>Omkadering CDV</v>
      </c>
      <c r="F118" s="170" t="s">
        <v>25</v>
      </c>
      <c r="G118" s="169">
        <v>0</v>
      </c>
    </row>
    <row r="119" spans="1:7" ht="9.75">
      <c r="A119" s="169">
        <v>559</v>
      </c>
      <c r="B119" s="170" t="s">
        <v>192</v>
      </c>
      <c r="C119" s="170" t="s">
        <v>28</v>
      </c>
      <c r="D119" s="170" t="s">
        <v>615</v>
      </c>
      <c r="E119" s="148" t="str">
        <f t="shared" si="2"/>
        <v>Omkadering BUSO</v>
      </c>
      <c r="F119" s="170" t="s">
        <v>182</v>
      </c>
      <c r="G119" s="169">
        <v>1</v>
      </c>
    </row>
    <row r="120" spans="1:7" ht="9.75">
      <c r="A120" s="169">
        <v>560</v>
      </c>
      <c r="B120" s="170" t="s">
        <v>193</v>
      </c>
      <c r="C120" s="170" t="s">
        <v>28</v>
      </c>
      <c r="D120" s="170" t="s">
        <v>615</v>
      </c>
      <c r="E120" s="148" t="str">
        <f t="shared" si="2"/>
        <v>Omkadering BUSO</v>
      </c>
      <c r="F120" s="170" t="s">
        <v>183</v>
      </c>
      <c r="G120" s="169">
        <v>0</v>
      </c>
    </row>
    <row r="121" spans="1:7" ht="9.75">
      <c r="A121" s="169">
        <v>566</v>
      </c>
      <c r="B121" s="170" t="s">
        <v>194</v>
      </c>
      <c r="C121" s="170" t="s">
        <v>28</v>
      </c>
      <c r="D121" s="170" t="s">
        <v>615</v>
      </c>
      <c r="E121" s="148" t="str">
        <f t="shared" si="2"/>
        <v>Omkadering BUSO</v>
      </c>
      <c r="F121" s="170" t="s">
        <v>183</v>
      </c>
      <c r="G121" s="169">
        <v>0</v>
      </c>
    </row>
    <row r="122" spans="1:7" ht="9.75">
      <c r="A122" s="169">
        <v>569</v>
      </c>
      <c r="B122" s="170" t="s">
        <v>245</v>
      </c>
      <c r="C122" s="170" t="s">
        <v>22</v>
      </c>
      <c r="D122" s="170" t="s">
        <v>618</v>
      </c>
      <c r="E122" s="148" t="str">
        <f t="shared" si="2"/>
        <v>Omkadering SO</v>
      </c>
      <c r="F122" s="170" t="s">
        <v>103</v>
      </c>
      <c r="G122" s="169">
        <v>0</v>
      </c>
    </row>
    <row r="123" spans="1:7" ht="9.75">
      <c r="A123" s="169">
        <v>570</v>
      </c>
      <c r="B123" s="170" t="s">
        <v>276</v>
      </c>
      <c r="C123" s="170" t="s">
        <v>30</v>
      </c>
      <c r="D123" s="170" t="s">
        <v>619</v>
      </c>
      <c r="E123" s="148" t="str">
        <f t="shared" si="2"/>
        <v>Omkadering VWO</v>
      </c>
      <c r="F123" s="170" t="s">
        <v>25</v>
      </c>
      <c r="G123" s="169">
        <v>0</v>
      </c>
    </row>
    <row r="124" spans="1:7" ht="9.75">
      <c r="A124" s="169">
        <v>571</v>
      </c>
      <c r="B124" s="170" t="s">
        <v>247</v>
      </c>
      <c r="C124" s="170" t="s">
        <v>22</v>
      </c>
      <c r="D124" s="170" t="s">
        <v>618</v>
      </c>
      <c r="E124" s="148" t="str">
        <f t="shared" si="2"/>
        <v>Omkadering SO</v>
      </c>
      <c r="F124" s="170" t="s">
        <v>103</v>
      </c>
      <c r="G124" s="169">
        <v>0</v>
      </c>
    </row>
    <row r="125" spans="1:7" ht="9.75">
      <c r="A125" s="169">
        <v>572</v>
      </c>
      <c r="B125" s="170" t="s">
        <v>248</v>
      </c>
      <c r="C125" s="170" t="s">
        <v>22</v>
      </c>
      <c r="D125" s="170" t="s">
        <v>618</v>
      </c>
      <c r="E125" s="148" t="str">
        <f t="shared" si="2"/>
        <v>Omkadering SO</v>
      </c>
      <c r="F125" s="170" t="s">
        <v>103</v>
      </c>
      <c r="G125" s="169">
        <v>0</v>
      </c>
    </row>
    <row r="126" spans="1:7" ht="9.75">
      <c r="A126" s="169">
        <v>573</v>
      </c>
      <c r="B126" s="170" t="s">
        <v>258</v>
      </c>
      <c r="C126" s="170" t="s">
        <v>30</v>
      </c>
      <c r="D126" s="170" t="s">
        <v>619</v>
      </c>
      <c r="E126" s="148" t="str">
        <f t="shared" si="2"/>
        <v>Omkadering VWO</v>
      </c>
      <c r="F126" s="170" t="s">
        <v>238</v>
      </c>
      <c r="G126" s="169">
        <v>2</v>
      </c>
    </row>
    <row r="127" spans="1:7" ht="9.75">
      <c r="A127" s="169">
        <v>575</v>
      </c>
      <c r="B127" s="170" t="s">
        <v>493</v>
      </c>
      <c r="C127" s="170" t="s">
        <v>525</v>
      </c>
      <c r="D127" s="170" t="s">
        <v>623</v>
      </c>
      <c r="E127" s="148" t="str">
        <f t="shared" si="2"/>
        <v>Omkadering BuBAO</v>
      </c>
      <c r="F127" s="170" t="s">
        <v>25</v>
      </c>
      <c r="G127" s="169">
        <v>0</v>
      </c>
    </row>
    <row r="128" spans="1:7" ht="9.75">
      <c r="A128" s="169">
        <v>581</v>
      </c>
      <c r="B128" s="170" t="s">
        <v>277</v>
      </c>
      <c r="C128" s="170" t="s">
        <v>278</v>
      </c>
      <c r="D128" s="170" t="s">
        <v>279</v>
      </c>
      <c r="E128" s="148" t="str">
        <f t="shared" si="2"/>
        <v>Registratie ingerichte uren PV</v>
      </c>
      <c r="F128" s="170" t="s">
        <v>25</v>
      </c>
      <c r="G128" s="169">
        <v>0</v>
      </c>
    </row>
    <row r="129" spans="1:7" ht="9.75">
      <c r="A129" s="169">
        <v>582</v>
      </c>
      <c r="B129" s="170" t="s">
        <v>280</v>
      </c>
      <c r="C129" s="170" t="s">
        <v>278</v>
      </c>
      <c r="D129" s="170" t="s">
        <v>279</v>
      </c>
      <c r="E129" s="148" t="str">
        <f t="shared" si="2"/>
        <v>Registratie ingerichte uren PV</v>
      </c>
      <c r="F129" s="170" t="s">
        <v>25</v>
      </c>
      <c r="G129" s="169">
        <v>0</v>
      </c>
    </row>
    <row r="130" spans="1:7" ht="9.75">
      <c r="A130" s="169">
        <v>583</v>
      </c>
      <c r="B130" s="170" t="s">
        <v>281</v>
      </c>
      <c r="C130" s="170" t="s">
        <v>278</v>
      </c>
      <c r="D130" s="170" t="s">
        <v>279</v>
      </c>
      <c r="E130" s="148" t="str">
        <f t="shared" si="2"/>
        <v>Registratie ingerichte uren PV</v>
      </c>
      <c r="F130" s="170" t="s">
        <v>25</v>
      </c>
      <c r="G130" s="169">
        <v>0</v>
      </c>
    </row>
    <row r="131" spans="1:7" ht="9.75">
      <c r="A131" s="169">
        <v>584</v>
      </c>
      <c r="B131" s="170" t="s">
        <v>282</v>
      </c>
      <c r="C131" s="170" t="s">
        <v>278</v>
      </c>
      <c r="D131" s="170" t="s">
        <v>279</v>
      </c>
      <c r="E131" s="148" t="str">
        <f t="shared" si="2"/>
        <v>Registratie ingerichte uren PV</v>
      </c>
      <c r="F131" s="170" t="s">
        <v>25</v>
      </c>
      <c r="G131" s="169">
        <v>2</v>
      </c>
    </row>
    <row r="132" spans="1:7" ht="9.75">
      <c r="A132" s="169">
        <v>587</v>
      </c>
      <c r="B132" s="170" t="s">
        <v>283</v>
      </c>
      <c r="C132" s="170" t="s">
        <v>284</v>
      </c>
      <c r="D132" s="170" t="s">
        <v>285</v>
      </c>
      <c r="E132" s="148" t="str">
        <f t="shared" si="2"/>
        <v>Registratie ingerichte uren BGV</v>
      </c>
      <c r="F132" s="170" t="s">
        <v>25</v>
      </c>
      <c r="G132" s="169">
        <v>0</v>
      </c>
    </row>
    <row r="133" spans="1:7" ht="9.75">
      <c r="A133" s="169">
        <v>589</v>
      </c>
      <c r="B133" s="170" t="s">
        <v>92</v>
      </c>
      <c r="C133" s="170" t="s">
        <v>286</v>
      </c>
      <c r="D133" s="170" t="s">
        <v>320</v>
      </c>
      <c r="E133" s="148" t="str">
        <f t="shared" si="2"/>
        <v>Omkadering Basiseducatie</v>
      </c>
      <c r="F133" s="170" t="s">
        <v>182</v>
      </c>
      <c r="G133" s="169">
        <v>0</v>
      </c>
    </row>
    <row r="134" spans="1:7" ht="9.75">
      <c r="A134" s="169">
        <v>591</v>
      </c>
      <c r="B134" s="170" t="s">
        <v>288</v>
      </c>
      <c r="C134" s="170" t="s">
        <v>286</v>
      </c>
      <c r="D134" s="170" t="s">
        <v>320</v>
      </c>
      <c r="E134" s="148" t="str">
        <f t="shared" si="2"/>
        <v>Omkadering Basiseducatie</v>
      </c>
      <c r="F134" s="170" t="s">
        <v>189</v>
      </c>
      <c r="G134" s="169">
        <v>2</v>
      </c>
    </row>
    <row r="135" spans="1:7" ht="9.75">
      <c r="A135" s="169">
        <v>592</v>
      </c>
      <c r="B135" s="170" t="s">
        <v>289</v>
      </c>
      <c r="C135" s="170" t="s">
        <v>286</v>
      </c>
      <c r="D135" s="170" t="s">
        <v>320</v>
      </c>
      <c r="E135" s="148" t="str">
        <f t="shared" si="2"/>
        <v>Omkadering Basiseducatie</v>
      </c>
      <c r="F135" s="170" t="s">
        <v>189</v>
      </c>
      <c r="G135" s="169">
        <v>2</v>
      </c>
    </row>
    <row r="136" spans="1:7" ht="9.75">
      <c r="A136" s="169">
        <v>594</v>
      </c>
      <c r="B136" s="170" t="s">
        <v>290</v>
      </c>
      <c r="C136" s="170" t="s">
        <v>286</v>
      </c>
      <c r="D136" s="170" t="s">
        <v>320</v>
      </c>
      <c r="E136" s="148" t="str">
        <f t="shared" si="2"/>
        <v>Omkadering Basiseducatie</v>
      </c>
      <c r="F136" s="170" t="s">
        <v>50</v>
      </c>
      <c r="G136" s="169">
        <v>0</v>
      </c>
    </row>
    <row r="137" spans="1:7" ht="9.75">
      <c r="A137" s="169">
        <v>596</v>
      </c>
      <c r="B137" s="170" t="s">
        <v>291</v>
      </c>
      <c r="C137" s="170" t="s">
        <v>286</v>
      </c>
      <c r="D137" s="170" t="s">
        <v>320</v>
      </c>
      <c r="E137" s="148" t="str">
        <f t="shared" si="2"/>
        <v>Omkadering Basiseducatie</v>
      </c>
      <c r="F137" s="170" t="s">
        <v>128</v>
      </c>
      <c r="G137" s="169">
        <v>2</v>
      </c>
    </row>
    <row r="138" spans="1:7" ht="9.75">
      <c r="A138" s="169">
        <v>597</v>
      </c>
      <c r="B138" s="170" t="s">
        <v>292</v>
      </c>
      <c r="C138" s="170" t="s">
        <v>286</v>
      </c>
      <c r="D138" s="170" t="s">
        <v>320</v>
      </c>
      <c r="E138" s="148" t="str">
        <f t="shared" si="2"/>
        <v>Omkadering Basiseducatie</v>
      </c>
      <c r="F138" s="170" t="s">
        <v>128</v>
      </c>
      <c r="G138" s="169">
        <v>2</v>
      </c>
    </row>
    <row r="139" spans="1:7" ht="9.75">
      <c r="A139" s="169">
        <v>599</v>
      </c>
      <c r="B139" s="170" t="s">
        <v>293</v>
      </c>
      <c r="C139" s="170" t="s">
        <v>286</v>
      </c>
      <c r="D139" s="170" t="s">
        <v>320</v>
      </c>
      <c r="E139" s="148" t="str">
        <f t="shared" si="2"/>
        <v>Omkadering Basiseducatie</v>
      </c>
      <c r="F139" s="170" t="s">
        <v>189</v>
      </c>
      <c r="G139" s="169">
        <v>2</v>
      </c>
    </row>
    <row r="140" spans="1:7" ht="9.75">
      <c r="A140" s="169">
        <v>600</v>
      </c>
      <c r="B140" s="170" t="s">
        <v>294</v>
      </c>
      <c r="C140" s="170" t="s">
        <v>286</v>
      </c>
      <c r="D140" s="170" t="s">
        <v>320</v>
      </c>
      <c r="E140" s="148" t="str">
        <f aca="true" t="shared" si="3" ref="E140:E203">VLOOKUP(C140,H$4:J$18,3,FALSE)</f>
        <v>Omkadering Basiseducatie</v>
      </c>
      <c r="F140" s="170" t="s">
        <v>25</v>
      </c>
      <c r="G140" s="169">
        <v>2</v>
      </c>
    </row>
    <row r="141" spans="1:7" ht="9.75">
      <c r="A141" s="169">
        <v>602</v>
      </c>
      <c r="B141" s="170" t="s">
        <v>92</v>
      </c>
      <c r="C141" s="170" t="s">
        <v>30</v>
      </c>
      <c r="D141" s="170" t="s">
        <v>619</v>
      </c>
      <c r="E141" s="148" t="str">
        <f t="shared" si="3"/>
        <v>Omkadering VWO</v>
      </c>
      <c r="F141" s="170" t="s">
        <v>182</v>
      </c>
      <c r="G141" s="169">
        <v>0</v>
      </c>
    </row>
    <row r="142" spans="1:7" ht="9.75">
      <c r="A142" s="169">
        <v>604</v>
      </c>
      <c r="B142" s="170" t="s">
        <v>295</v>
      </c>
      <c r="C142" s="170" t="s">
        <v>30</v>
      </c>
      <c r="D142" s="170" t="s">
        <v>619</v>
      </c>
      <c r="E142" s="148" t="str">
        <f t="shared" si="3"/>
        <v>Omkadering VWO</v>
      </c>
      <c r="F142" s="170" t="s">
        <v>189</v>
      </c>
      <c r="G142" s="169">
        <v>2</v>
      </c>
    </row>
    <row r="143" spans="1:7" ht="9.75">
      <c r="A143" s="169">
        <v>605</v>
      </c>
      <c r="B143" s="170" t="s">
        <v>296</v>
      </c>
      <c r="C143" s="170" t="s">
        <v>30</v>
      </c>
      <c r="D143" s="170" t="s">
        <v>619</v>
      </c>
      <c r="E143" s="148" t="str">
        <f t="shared" si="3"/>
        <v>Omkadering VWO</v>
      </c>
      <c r="F143" s="170" t="s">
        <v>189</v>
      </c>
      <c r="G143" s="169">
        <v>2</v>
      </c>
    </row>
    <row r="144" spans="1:7" ht="9.75">
      <c r="A144" s="169">
        <v>607</v>
      </c>
      <c r="B144" s="170" t="s">
        <v>290</v>
      </c>
      <c r="C144" s="170" t="s">
        <v>30</v>
      </c>
      <c r="D144" s="170" t="s">
        <v>619</v>
      </c>
      <c r="E144" s="148" t="str">
        <f t="shared" si="3"/>
        <v>Omkadering VWO</v>
      </c>
      <c r="F144" s="170" t="s">
        <v>189</v>
      </c>
      <c r="G144" s="169">
        <v>0</v>
      </c>
    </row>
    <row r="145" spans="1:7" ht="9.75">
      <c r="A145" s="169">
        <v>609</v>
      </c>
      <c r="B145" s="170" t="s">
        <v>291</v>
      </c>
      <c r="C145" s="170" t="s">
        <v>30</v>
      </c>
      <c r="D145" s="170" t="s">
        <v>619</v>
      </c>
      <c r="E145" s="148" t="str">
        <f t="shared" si="3"/>
        <v>Omkadering VWO</v>
      </c>
      <c r="F145" s="170" t="s">
        <v>128</v>
      </c>
      <c r="G145" s="169">
        <v>2</v>
      </c>
    </row>
    <row r="146" spans="1:7" ht="9.75">
      <c r="A146" s="169">
        <v>610</v>
      </c>
      <c r="B146" s="170" t="s">
        <v>292</v>
      </c>
      <c r="C146" s="170" t="s">
        <v>30</v>
      </c>
      <c r="D146" s="170" t="s">
        <v>619</v>
      </c>
      <c r="E146" s="148" t="str">
        <f t="shared" si="3"/>
        <v>Omkadering VWO</v>
      </c>
      <c r="F146" s="170" t="s">
        <v>128</v>
      </c>
      <c r="G146" s="169">
        <v>2</v>
      </c>
    </row>
    <row r="147" spans="1:7" ht="9.75">
      <c r="A147" s="169">
        <v>612</v>
      </c>
      <c r="B147" s="170" t="s">
        <v>293</v>
      </c>
      <c r="C147" s="170" t="s">
        <v>30</v>
      </c>
      <c r="D147" s="170" t="s">
        <v>619</v>
      </c>
      <c r="E147" s="148" t="str">
        <f t="shared" si="3"/>
        <v>Omkadering VWO</v>
      </c>
      <c r="F147" s="170" t="s">
        <v>128</v>
      </c>
      <c r="G147" s="169">
        <v>2</v>
      </c>
    </row>
    <row r="148" spans="1:7" ht="9.75">
      <c r="A148" s="169">
        <v>613</v>
      </c>
      <c r="B148" s="170" t="s">
        <v>297</v>
      </c>
      <c r="C148" s="170" t="s">
        <v>30</v>
      </c>
      <c r="D148" s="170" t="s">
        <v>619</v>
      </c>
      <c r="E148" s="148" t="str">
        <f t="shared" si="3"/>
        <v>Omkadering VWO</v>
      </c>
      <c r="F148" s="170" t="s">
        <v>103</v>
      </c>
      <c r="G148" s="169">
        <v>2</v>
      </c>
    </row>
    <row r="149" spans="1:7" ht="9.75">
      <c r="A149" s="169">
        <v>614</v>
      </c>
      <c r="B149" s="170" t="s">
        <v>298</v>
      </c>
      <c r="C149" s="170" t="s">
        <v>30</v>
      </c>
      <c r="D149" s="170" t="s">
        <v>619</v>
      </c>
      <c r="E149" s="148" t="str">
        <f t="shared" si="3"/>
        <v>Omkadering VWO</v>
      </c>
      <c r="F149" s="170" t="s">
        <v>238</v>
      </c>
      <c r="G149" s="169">
        <v>2</v>
      </c>
    </row>
    <row r="150" spans="1:7" ht="9.75">
      <c r="A150" s="169">
        <v>615</v>
      </c>
      <c r="B150" s="170" t="s">
        <v>299</v>
      </c>
      <c r="C150" s="170" t="s">
        <v>28</v>
      </c>
      <c r="D150" s="170" t="s">
        <v>615</v>
      </c>
      <c r="E150" s="148" t="str">
        <f t="shared" si="3"/>
        <v>Omkadering BUSO</v>
      </c>
      <c r="F150" s="170" t="s">
        <v>183</v>
      </c>
      <c r="G150" s="169">
        <v>0</v>
      </c>
    </row>
    <row r="151" spans="1:7" ht="9.75">
      <c r="A151" s="169">
        <v>616</v>
      </c>
      <c r="B151" s="170" t="s">
        <v>300</v>
      </c>
      <c r="C151" s="170" t="s">
        <v>28</v>
      </c>
      <c r="D151" s="170" t="s">
        <v>615</v>
      </c>
      <c r="E151" s="148" t="str">
        <f t="shared" si="3"/>
        <v>Omkadering BUSO</v>
      </c>
      <c r="F151" s="170" t="s">
        <v>183</v>
      </c>
      <c r="G151" s="169">
        <v>0</v>
      </c>
    </row>
    <row r="152" spans="1:7" ht="9.75">
      <c r="A152" s="169">
        <v>617</v>
      </c>
      <c r="B152" s="170" t="s">
        <v>301</v>
      </c>
      <c r="C152" s="170" t="s">
        <v>28</v>
      </c>
      <c r="D152" s="170" t="s">
        <v>615</v>
      </c>
      <c r="E152" s="148" t="str">
        <f t="shared" si="3"/>
        <v>Omkadering BUSO</v>
      </c>
      <c r="F152" s="170" t="s">
        <v>183</v>
      </c>
      <c r="G152" s="169">
        <v>0</v>
      </c>
    </row>
    <row r="153" spans="1:7" ht="9.75">
      <c r="A153" s="169">
        <v>618</v>
      </c>
      <c r="B153" s="170" t="s">
        <v>302</v>
      </c>
      <c r="C153" s="170" t="s">
        <v>28</v>
      </c>
      <c r="D153" s="170" t="s">
        <v>615</v>
      </c>
      <c r="E153" s="148" t="str">
        <f t="shared" si="3"/>
        <v>Omkadering BUSO</v>
      </c>
      <c r="F153" s="170" t="s">
        <v>183</v>
      </c>
      <c r="G153" s="169">
        <v>0</v>
      </c>
    </row>
    <row r="154" spans="1:7" ht="9.75">
      <c r="A154" s="169">
        <v>619</v>
      </c>
      <c r="B154" s="170" t="s">
        <v>303</v>
      </c>
      <c r="C154" s="170" t="s">
        <v>28</v>
      </c>
      <c r="D154" s="170" t="s">
        <v>615</v>
      </c>
      <c r="E154" s="148" t="str">
        <f t="shared" si="3"/>
        <v>Omkadering BUSO</v>
      </c>
      <c r="F154" s="170" t="s">
        <v>183</v>
      </c>
      <c r="G154" s="169">
        <v>0</v>
      </c>
    </row>
    <row r="155" spans="1:7" ht="9.75">
      <c r="A155" s="169">
        <v>620</v>
      </c>
      <c r="B155" s="170" t="s">
        <v>304</v>
      </c>
      <c r="C155" s="170" t="s">
        <v>28</v>
      </c>
      <c r="D155" s="170" t="s">
        <v>615</v>
      </c>
      <c r="E155" s="148" t="str">
        <f t="shared" si="3"/>
        <v>Omkadering BUSO</v>
      </c>
      <c r="F155" s="170" t="s">
        <v>183</v>
      </c>
      <c r="G155" s="169">
        <v>0</v>
      </c>
    </row>
    <row r="156" spans="1:7" ht="9.75">
      <c r="A156" s="169">
        <v>623</v>
      </c>
      <c r="B156" s="170" t="s">
        <v>305</v>
      </c>
      <c r="C156" s="170" t="s">
        <v>28</v>
      </c>
      <c r="D156" s="170" t="s">
        <v>615</v>
      </c>
      <c r="E156" s="148" t="str">
        <f t="shared" si="3"/>
        <v>Omkadering BUSO</v>
      </c>
      <c r="F156" s="170" t="s">
        <v>183</v>
      </c>
      <c r="G156" s="169">
        <v>0</v>
      </c>
    </row>
    <row r="157" spans="1:7" ht="9.75">
      <c r="A157" s="169">
        <v>624</v>
      </c>
      <c r="B157" s="170" t="s">
        <v>306</v>
      </c>
      <c r="C157" s="170" t="s">
        <v>28</v>
      </c>
      <c r="D157" s="170" t="s">
        <v>615</v>
      </c>
      <c r="E157" s="148" t="str">
        <f t="shared" si="3"/>
        <v>Omkadering BUSO</v>
      </c>
      <c r="F157" s="170" t="s">
        <v>183</v>
      </c>
      <c r="G157" s="169">
        <v>0</v>
      </c>
    </row>
    <row r="158" spans="1:7" ht="9.75">
      <c r="A158" s="169">
        <v>625</v>
      </c>
      <c r="B158" s="170" t="s">
        <v>307</v>
      </c>
      <c r="C158" s="170" t="s">
        <v>28</v>
      </c>
      <c r="D158" s="170" t="s">
        <v>615</v>
      </c>
      <c r="E158" s="148" t="str">
        <f t="shared" si="3"/>
        <v>Omkadering BUSO</v>
      </c>
      <c r="F158" s="170" t="s">
        <v>183</v>
      </c>
      <c r="G158" s="169">
        <v>0</v>
      </c>
    </row>
    <row r="159" spans="1:7" ht="9.75">
      <c r="A159" s="169">
        <v>626</v>
      </c>
      <c r="B159" s="170" t="s">
        <v>261</v>
      </c>
      <c r="C159" s="170" t="s">
        <v>28</v>
      </c>
      <c r="D159" s="170" t="s">
        <v>615</v>
      </c>
      <c r="E159" s="148" t="str">
        <f t="shared" si="3"/>
        <v>Omkadering BUSO</v>
      </c>
      <c r="F159" s="170" t="s">
        <v>183</v>
      </c>
      <c r="G159" s="169">
        <v>0</v>
      </c>
    </row>
    <row r="160" spans="1:7" ht="9.75">
      <c r="A160" s="169">
        <v>627</v>
      </c>
      <c r="B160" s="170" t="s">
        <v>308</v>
      </c>
      <c r="C160" s="170" t="s">
        <v>28</v>
      </c>
      <c r="D160" s="170" t="s">
        <v>615</v>
      </c>
      <c r="E160" s="148" t="str">
        <f t="shared" si="3"/>
        <v>Omkadering BUSO</v>
      </c>
      <c r="F160" s="170" t="s">
        <v>183</v>
      </c>
      <c r="G160" s="169">
        <v>0</v>
      </c>
    </row>
    <row r="161" spans="1:7" ht="9.75">
      <c r="A161" s="169">
        <v>628</v>
      </c>
      <c r="B161" s="170" t="s">
        <v>309</v>
      </c>
      <c r="C161" s="170" t="s">
        <v>28</v>
      </c>
      <c r="D161" s="170" t="s">
        <v>615</v>
      </c>
      <c r="E161" s="148" t="str">
        <f t="shared" si="3"/>
        <v>Omkadering BUSO</v>
      </c>
      <c r="F161" s="170" t="s">
        <v>183</v>
      </c>
      <c r="G161" s="169">
        <v>0</v>
      </c>
    </row>
    <row r="162" spans="1:7" ht="9.75">
      <c r="A162" s="169">
        <v>629</v>
      </c>
      <c r="B162" s="170" t="s">
        <v>310</v>
      </c>
      <c r="C162" s="170" t="s">
        <v>28</v>
      </c>
      <c r="D162" s="170" t="s">
        <v>615</v>
      </c>
      <c r="E162" s="148" t="str">
        <f t="shared" si="3"/>
        <v>Omkadering BUSO</v>
      </c>
      <c r="F162" s="170" t="s">
        <v>183</v>
      </c>
      <c r="G162" s="169">
        <v>0</v>
      </c>
    </row>
    <row r="163" spans="1:7" ht="9.75">
      <c r="A163" s="169">
        <v>630</v>
      </c>
      <c r="B163" s="170" t="s">
        <v>311</v>
      </c>
      <c r="C163" s="170" t="s">
        <v>28</v>
      </c>
      <c r="D163" s="170" t="s">
        <v>615</v>
      </c>
      <c r="E163" s="148" t="str">
        <f t="shared" si="3"/>
        <v>Omkadering BUSO</v>
      </c>
      <c r="F163" s="170" t="s">
        <v>183</v>
      </c>
      <c r="G163" s="169">
        <v>0</v>
      </c>
    </row>
    <row r="164" spans="1:7" ht="9.75">
      <c r="A164" s="169">
        <v>631</v>
      </c>
      <c r="B164" s="170" t="s">
        <v>312</v>
      </c>
      <c r="C164" s="170" t="s">
        <v>28</v>
      </c>
      <c r="D164" s="170" t="s">
        <v>615</v>
      </c>
      <c r="E164" s="148" t="str">
        <f t="shared" si="3"/>
        <v>Omkadering BUSO</v>
      </c>
      <c r="F164" s="170" t="s">
        <v>183</v>
      </c>
      <c r="G164" s="169">
        <v>0</v>
      </c>
    </row>
    <row r="165" spans="1:7" ht="9.75">
      <c r="A165" s="169">
        <v>632</v>
      </c>
      <c r="B165" s="170" t="s">
        <v>313</v>
      </c>
      <c r="C165" s="170" t="s">
        <v>28</v>
      </c>
      <c r="D165" s="170" t="s">
        <v>615</v>
      </c>
      <c r="E165" s="148" t="str">
        <f t="shared" si="3"/>
        <v>Omkadering BUSO</v>
      </c>
      <c r="F165" s="170" t="s">
        <v>183</v>
      </c>
      <c r="G165" s="169">
        <v>0</v>
      </c>
    </row>
    <row r="166" spans="1:7" ht="9.75">
      <c r="A166" s="169">
        <v>633</v>
      </c>
      <c r="B166" s="170" t="s">
        <v>314</v>
      </c>
      <c r="C166" s="170" t="s">
        <v>28</v>
      </c>
      <c r="D166" s="170" t="s">
        <v>615</v>
      </c>
      <c r="E166" s="148" t="str">
        <f t="shared" si="3"/>
        <v>Omkadering BUSO</v>
      </c>
      <c r="F166" s="170" t="s">
        <v>183</v>
      </c>
      <c r="G166" s="169">
        <v>0</v>
      </c>
    </row>
    <row r="167" spans="1:7" ht="9.75">
      <c r="A167" s="169">
        <v>634</v>
      </c>
      <c r="B167" s="170" t="s">
        <v>315</v>
      </c>
      <c r="C167" s="170" t="s">
        <v>28</v>
      </c>
      <c r="D167" s="170" t="s">
        <v>615</v>
      </c>
      <c r="E167" s="148" t="str">
        <f t="shared" si="3"/>
        <v>Omkadering BUSO</v>
      </c>
      <c r="F167" s="170" t="s">
        <v>183</v>
      </c>
      <c r="G167" s="169">
        <v>0</v>
      </c>
    </row>
    <row r="168" spans="1:7" ht="9.75">
      <c r="A168" s="169">
        <v>641</v>
      </c>
      <c r="B168" s="170" t="s">
        <v>262</v>
      </c>
      <c r="C168" s="170" t="s">
        <v>28</v>
      </c>
      <c r="D168" s="170" t="s">
        <v>615</v>
      </c>
      <c r="E168" s="148" t="str">
        <f t="shared" si="3"/>
        <v>Omkadering BUSO</v>
      </c>
      <c r="F168" s="170" t="s">
        <v>183</v>
      </c>
      <c r="G168" s="169">
        <v>0</v>
      </c>
    </row>
    <row r="169" spans="1:7" ht="9.75">
      <c r="A169" s="169">
        <v>642</v>
      </c>
      <c r="B169" s="170" t="s">
        <v>263</v>
      </c>
      <c r="C169" s="170" t="s">
        <v>28</v>
      </c>
      <c r="D169" s="170" t="s">
        <v>615</v>
      </c>
      <c r="E169" s="148" t="str">
        <f t="shared" si="3"/>
        <v>Omkadering BUSO</v>
      </c>
      <c r="F169" s="170" t="s">
        <v>183</v>
      </c>
      <c r="G169" s="169">
        <v>0</v>
      </c>
    </row>
    <row r="170" spans="1:7" ht="9.75">
      <c r="A170" s="169">
        <v>643</v>
      </c>
      <c r="B170" s="170" t="s">
        <v>316</v>
      </c>
      <c r="C170" s="170" t="s">
        <v>28</v>
      </c>
      <c r="D170" s="170" t="s">
        <v>615</v>
      </c>
      <c r="E170" s="148" t="str">
        <f t="shared" si="3"/>
        <v>Omkadering BUSO</v>
      </c>
      <c r="F170" s="170" t="s">
        <v>183</v>
      </c>
      <c r="G170" s="169">
        <v>0</v>
      </c>
    </row>
    <row r="171" spans="1:7" ht="9.75">
      <c r="A171" s="169">
        <v>644</v>
      </c>
      <c r="B171" s="170" t="s">
        <v>317</v>
      </c>
      <c r="C171" s="170" t="s">
        <v>28</v>
      </c>
      <c r="D171" s="170" t="s">
        <v>615</v>
      </c>
      <c r="E171" s="148" t="str">
        <f t="shared" si="3"/>
        <v>Omkadering BUSO</v>
      </c>
      <c r="F171" s="170" t="s">
        <v>183</v>
      </c>
      <c r="G171" s="169">
        <v>0</v>
      </c>
    </row>
    <row r="172" spans="1:7" ht="9.75">
      <c r="A172" s="169">
        <v>649</v>
      </c>
      <c r="B172" s="170" t="s">
        <v>550</v>
      </c>
      <c r="C172" s="170" t="s">
        <v>22</v>
      </c>
      <c r="D172" s="170" t="s">
        <v>618</v>
      </c>
      <c r="E172" s="148" t="str">
        <f t="shared" si="3"/>
        <v>Omkadering SO</v>
      </c>
      <c r="F172" s="170" t="s">
        <v>103</v>
      </c>
      <c r="G172" s="169">
        <v>0</v>
      </c>
    </row>
    <row r="173" spans="1:7" ht="9.75">
      <c r="A173" s="169">
        <v>650</v>
      </c>
      <c r="B173" s="170" t="s">
        <v>551</v>
      </c>
      <c r="C173" s="170" t="s">
        <v>22</v>
      </c>
      <c r="D173" s="170" t="s">
        <v>618</v>
      </c>
      <c r="E173" s="148" t="str">
        <f t="shared" si="3"/>
        <v>Omkadering SO</v>
      </c>
      <c r="F173" s="170" t="s">
        <v>103</v>
      </c>
      <c r="G173" s="169">
        <v>0</v>
      </c>
    </row>
    <row r="174" spans="1:7" ht="9.75">
      <c r="A174" s="169">
        <v>651</v>
      </c>
      <c r="B174" s="170" t="s">
        <v>552</v>
      </c>
      <c r="C174" s="170" t="s">
        <v>22</v>
      </c>
      <c r="D174" s="170" t="s">
        <v>618</v>
      </c>
      <c r="E174" s="148" t="str">
        <f t="shared" si="3"/>
        <v>Omkadering SO</v>
      </c>
      <c r="F174" s="170" t="s">
        <v>103</v>
      </c>
      <c r="G174" s="169">
        <v>0</v>
      </c>
    </row>
    <row r="175" spans="1:7" ht="9.75">
      <c r="A175" s="169">
        <v>652</v>
      </c>
      <c r="B175" s="170" t="s">
        <v>553</v>
      </c>
      <c r="C175" s="170" t="s">
        <v>22</v>
      </c>
      <c r="D175" s="170" t="s">
        <v>618</v>
      </c>
      <c r="E175" s="148" t="str">
        <f t="shared" si="3"/>
        <v>Omkadering SO</v>
      </c>
      <c r="F175" s="170" t="s">
        <v>103</v>
      </c>
      <c r="G175" s="169">
        <v>0</v>
      </c>
    </row>
    <row r="176" spans="1:7" ht="9.75">
      <c r="A176" s="169">
        <v>653</v>
      </c>
      <c r="B176" s="170" t="s">
        <v>554</v>
      </c>
      <c r="C176" s="170" t="s">
        <v>22</v>
      </c>
      <c r="D176" s="170" t="s">
        <v>618</v>
      </c>
      <c r="E176" s="148" t="str">
        <f t="shared" si="3"/>
        <v>Omkadering SO</v>
      </c>
      <c r="F176" s="170" t="s">
        <v>103</v>
      </c>
      <c r="G176" s="169">
        <v>0</v>
      </c>
    </row>
    <row r="177" spans="1:7" ht="9.75">
      <c r="A177" s="169">
        <v>654</v>
      </c>
      <c r="B177" s="170" t="s">
        <v>555</v>
      </c>
      <c r="C177" s="170" t="s">
        <v>22</v>
      </c>
      <c r="D177" s="170" t="s">
        <v>618</v>
      </c>
      <c r="E177" s="148" t="str">
        <f t="shared" si="3"/>
        <v>Omkadering SO</v>
      </c>
      <c r="F177" s="170" t="s">
        <v>103</v>
      </c>
      <c r="G177" s="169">
        <v>0</v>
      </c>
    </row>
    <row r="178" spans="1:7" ht="9.75">
      <c r="A178" s="169">
        <v>655</v>
      </c>
      <c r="B178" s="170" t="s">
        <v>436</v>
      </c>
      <c r="C178" s="170" t="s">
        <v>22</v>
      </c>
      <c r="D178" s="170" t="s">
        <v>618</v>
      </c>
      <c r="E178" s="148" t="str">
        <f t="shared" si="3"/>
        <v>Omkadering SO</v>
      </c>
      <c r="F178" s="170" t="s">
        <v>103</v>
      </c>
      <c r="G178" s="169">
        <v>0</v>
      </c>
    </row>
    <row r="179" spans="1:7" ht="9.75">
      <c r="A179" s="169">
        <v>656</v>
      </c>
      <c r="B179" s="170" t="s">
        <v>437</v>
      </c>
      <c r="C179" s="170" t="s">
        <v>22</v>
      </c>
      <c r="D179" s="170" t="s">
        <v>618</v>
      </c>
      <c r="E179" s="148" t="str">
        <f t="shared" si="3"/>
        <v>Omkadering SO</v>
      </c>
      <c r="F179" s="170" t="s">
        <v>103</v>
      </c>
      <c r="G179" s="169">
        <v>0</v>
      </c>
    </row>
    <row r="180" spans="1:7" ht="9.75">
      <c r="A180" s="169">
        <v>657</v>
      </c>
      <c r="B180" s="170" t="s">
        <v>556</v>
      </c>
      <c r="C180" s="170" t="s">
        <v>22</v>
      </c>
      <c r="D180" s="170" t="s">
        <v>618</v>
      </c>
      <c r="E180" s="148" t="str">
        <f t="shared" si="3"/>
        <v>Omkadering SO</v>
      </c>
      <c r="F180" s="170" t="s">
        <v>103</v>
      </c>
      <c r="G180" s="169">
        <v>2</v>
      </c>
    </row>
    <row r="181" spans="1:7" ht="9.75">
      <c r="A181" s="169">
        <v>658</v>
      </c>
      <c r="B181" s="170" t="s">
        <v>438</v>
      </c>
      <c r="C181" s="170" t="s">
        <v>22</v>
      </c>
      <c r="D181" s="170" t="s">
        <v>618</v>
      </c>
      <c r="E181" s="148" t="str">
        <f t="shared" si="3"/>
        <v>Omkadering SO</v>
      </c>
      <c r="F181" s="170" t="s">
        <v>103</v>
      </c>
      <c r="G181" s="169">
        <v>0</v>
      </c>
    </row>
    <row r="182" spans="1:7" ht="9.75">
      <c r="A182" s="169">
        <v>659</v>
      </c>
      <c r="B182" s="170" t="s">
        <v>321</v>
      </c>
      <c r="C182" s="170" t="s">
        <v>30</v>
      </c>
      <c r="D182" s="170" t="s">
        <v>619</v>
      </c>
      <c r="E182" s="148" t="str">
        <f t="shared" si="3"/>
        <v>Omkadering VWO</v>
      </c>
      <c r="F182" s="170" t="s">
        <v>238</v>
      </c>
      <c r="G182" s="169">
        <v>2</v>
      </c>
    </row>
    <row r="183" spans="1:7" ht="9.75">
      <c r="A183" s="169">
        <v>660</v>
      </c>
      <c r="B183" s="170" t="s">
        <v>322</v>
      </c>
      <c r="C183" s="170" t="s">
        <v>30</v>
      </c>
      <c r="D183" s="170" t="s">
        <v>619</v>
      </c>
      <c r="E183" s="148" t="str">
        <f t="shared" si="3"/>
        <v>Omkadering VWO</v>
      </c>
      <c r="F183" s="170" t="s">
        <v>238</v>
      </c>
      <c r="G183" s="169">
        <v>2</v>
      </c>
    </row>
    <row r="184" spans="1:7" ht="9.75">
      <c r="A184" s="169">
        <v>668</v>
      </c>
      <c r="B184" s="170" t="s">
        <v>417</v>
      </c>
      <c r="C184" s="170" t="s">
        <v>28</v>
      </c>
      <c r="D184" s="170" t="s">
        <v>615</v>
      </c>
      <c r="E184" s="148" t="str">
        <f t="shared" si="3"/>
        <v>Omkadering BUSO</v>
      </c>
      <c r="F184" s="170" t="s">
        <v>25</v>
      </c>
      <c r="G184" s="169">
        <v>0</v>
      </c>
    </row>
    <row r="185" spans="1:7" ht="9.75">
      <c r="A185" s="169">
        <v>670</v>
      </c>
      <c r="B185" s="170" t="s">
        <v>323</v>
      </c>
      <c r="C185" s="170" t="s">
        <v>28</v>
      </c>
      <c r="D185" s="170" t="s">
        <v>615</v>
      </c>
      <c r="E185" s="148" t="str">
        <f t="shared" si="3"/>
        <v>Omkadering BUSO</v>
      </c>
      <c r="F185" s="170" t="s">
        <v>183</v>
      </c>
      <c r="G185" s="169">
        <v>0</v>
      </c>
    </row>
    <row r="186" spans="1:7" ht="9.75">
      <c r="A186" s="169">
        <v>671</v>
      </c>
      <c r="B186" s="170" t="s">
        <v>324</v>
      </c>
      <c r="C186" s="170" t="s">
        <v>28</v>
      </c>
      <c r="D186" s="170" t="s">
        <v>615</v>
      </c>
      <c r="E186" s="148" t="str">
        <f t="shared" si="3"/>
        <v>Omkadering BUSO</v>
      </c>
      <c r="F186" s="170" t="s">
        <v>183</v>
      </c>
      <c r="G186" s="169">
        <v>0</v>
      </c>
    </row>
    <row r="187" spans="1:7" ht="9.75">
      <c r="A187" s="169">
        <v>672</v>
      </c>
      <c r="B187" s="170" t="s">
        <v>325</v>
      </c>
      <c r="C187" s="170" t="s">
        <v>28</v>
      </c>
      <c r="D187" s="170" t="s">
        <v>615</v>
      </c>
      <c r="E187" s="148" t="str">
        <f t="shared" si="3"/>
        <v>Omkadering BUSO</v>
      </c>
      <c r="F187" s="170" t="s">
        <v>183</v>
      </c>
      <c r="G187" s="169">
        <v>0</v>
      </c>
    </row>
    <row r="188" spans="1:7" ht="9.75">
      <c r="A188" s="169">
        <v>673</v>
      </c>
      <c r="B188" s="170" t="s">
        <v>326</v>
      </c>
      <c r="C188" s="170" t="s">
        <v>28</v>
      </c>
      <c r="D188" s="170" t="s">
        <v>615</v>
      </c>
      <c r="E188" s="148" t="str">
        <f t="shared" si="3"/>
        <v>Omkadering BUSO</v>
      </c>
      <c r="F188" s="170" t="s">
        <v>183</v>
      </c>
      <c r="G188" s="169">
        <v>0</v>
      </c>
    </row>
    <row r="189" spans="1:7" ht="9.75">
      <c r="A189" s="169">
        <v>674</v>
      </c>
      <c r="B189" s="170" t="s">
        <v>327</v>
      </c>
      <c r="C189" s="170" t="s">
        <v>28</v>
      </c>
      <c r="D189" s="170" t="s">
        <v>615</v>
      </c>
      <c r="E189" s="148" t="str">
        <f t="shared" si="3"/>
        <v>Omkadering BUSO</v>
      </c>
      <c r="F189" s="170" t="s">
        <v>183</v>
      </c>
      <c r="G189" s="169">
        <v>0</v>
      </c>
    </row>
    <row r="190" spans="1:7" ht="9.75">
      <c r="A190" s="169">
        <v>675</v>
      </c>
      <c r="B190" s="170" t="s">
        <v>328</v>
      </c>
      <c r="C190" s="170" t="s">
        <v>28</v>
      </c>
      <c r="D190" s="170" t="s">
        <v>615</v>
      </c>
      <c r="E190" s="148" t="str">
        <f t="shared" si="3"/>
        <v>Omkadering BUSO</v>
      </c>
      <c r="F190" s="170" t="s">
        <v>183</v>
      </c>
      <c r="G190" s="169">
        <v>0</v>
      </c>
    </row>
    <row r="191" spans="1:7" ht="9.75">
      <c r="A191" s="169">
        <v>676</v>
      </c>
      <c r="B191" s="170" t="s">
        <v>329</v>
      </c>
      <c r="C191" s="170" t="s">
        <v>28</v>
      </c>
      <c r="D191" s="170" t="s">
        <v>615</v>
      </c>
      <c r="E191" s="148" t="str">
        <f t="shared" si="3"/>
        <v>Omkadering BUSO</v>
      </c>
      <c r="F191" s="170" t="s">
        <v>183</v>
      </c>
      <c r="G191" s="169">
        <v>0</v>
      </c>
    </row>
    <row r="192" spans="1:7" ht="9.75">
      <c r="A192" s="169">
        <v>677</v>
      </c>
      <c r="B192" s="170" t="s">
        <v>330</v>
      </c>
      <c r="C192" s="170" t="s">
        <v>28</v>
      </c>
      <c r="D192" s="170" t="s">
        <v>615</v>
      </c>
      <c r="E192" s="148" t="str">
        <f t="shared" si="3"/>
        <v>Omkadering BUSO</v>
      </c>
      <c r="F192" s="170" t="s">
        <v>183</v>
      </c>
      <c r="G192" s="169">
        <v>0</v>
      </c>
    </row>
    <row r="193" spans="1:7" ht="9.75">
      <c r="A193" s="169">
        <v>678</v>
      </c>
      <c r="B193" s="170" t="s">
        <v>331</v>
      </c>
      <c r="C193" s="170" t="s">
        <v>28</v>
      </c>
      <c r="D193" s="170" t="s">
        <v>615</v>
      </c>
      <c r="E193" s="148" t="str">
        <f t="shared" si="3"/>
        <v>Omkadering BUSO</v>
      </c>
      <c r="F193" s="170" t="s">
        <v>183</v>
      </c>
      <c r="G193" s="169">
        <v>0</v>
      </c>
    </row>
    <row r="194" spans="1:7" ht="9.75">
      <c r="A194" s="169">
        <v>679</v>
      </c>
      <c r="B194" s="170" t="s">
        <v>439</v>
      </c>
      <c r="C194" s="170" t="s">
        <v>28</v>
      </c>
      <c r="D194" s="170" t="s">
        <v>615</v>
      </c>
      <c r="E194" s="148" t="str">
        <f t="shared" si="3"/>
        <v>Omkadering BUSO</v>
      </c>
      <c r="F194" s="170" t="s">
        <v>182</v>
      </c>
      <c r="G194" s="169">
        <v>0</v>
      </c>
    </row>
    <row r="195" spans="1:7" ht="9.75">
      <c r="A195" s="169">
        <v>680</v>
      </c>
      <c r="B195" s="170" t="s">
        <v>332</v>
      </c>
      <c r="C195" s="170" t="s">
        <v>28</v>
      </c>
      <c r="D195" s="170" t="s">
        <v>615</v>
      </c>
      <c r="E195" s="148" t="str">
        <f t="shared" si="3"/>
        <v>Omkadering BUSO</v>
      </c>
      <c r="F195" s="170" t="s">
        <v>183</v>
      </c>
      <c r="G195" s="169">
        <v>0</v>
      </c>
    </row>
    <row r="196" spans="1:7" ht="9.75">
      <c r="A196" s="169">
        <v>681</v>
      </c>
      <c r="B196" s="170" t="s">
        <v>333</v>
      </c>
      <c r="C196" s="170" t="s">
        <v>28</v>
      </c>
      <c r="D196" s="170" t="s">
        <v>615</v>
      </c>
      <c r="E196" s="148" t="str">
        <f t="shared" si="3"/>
        <v>Omkadering BUSO</v>
      </c>
      <c r="F196" s="170" t="s">
        <v>183</v>
      </c>
      <c r="G196" s="169">
        <v>0</v>
      </c>
    </row>
    <row r="197" spans="1:7" ht="9.75">
      <c r="A197" s="169">
        <v>682</v>
      </c>
      <c r="B197" s="170" t="s">
        <v>334</v>
      </c>
      <c r="C197" s="170" t="s">
        <v>28</v>
      </c>
      <c r="D197" s="170" t="s">
        <v>615</v>
      </c>
      <c r="E197" s="148" t="str">
        <f t="shared" si="3"/>
        <v>Omkadering BUSO</v>
      </c>
      <c r="F197" s="170" t="s">
        <v>25</v>
      </c>
      <c r="G197" s="169">
        <v>0</v>
      </c>
    </row>
    <row r="198" spans="1:7" ht="9.75">
      <c r="A198" s="169">
        <v>685</v>
      </c>
      <c r="B198" s="170" t="s">
        <v>440</v>
      </c>
      <c r="C198" s="170" t="s">
        <v>28</v>
      </c>
      <c r="D198" s="170" t="s">
        <v>615</v>
      </c>
      <c r="E198" s="148" t="str">
        <f t="shared" si="3"/>
        <v>Omkadering BUSO</v>
      </c>
      <c r="F198" s="170" t="s">
        <v>183</v>
      </c>
      <c r="G198" s="169">
        <v>0</v>
      </c>
    </row>
    <row r="199" spans="1:7" ht="9.75">
      <c r="A199" s="169">
        <v>686</v>
      </c>
      <c r="B199" s="170" t="s">
        <v>335</v>
      </c>
      <c r="C199" s="170" t="s">
        <v>28</v>
      </c>
      <c r="D199" s="170" t="s">
        <v>615</v>
      </c>
      <c r="E199" s="148" t="str">
        <f t="shared" si="3"/>
        <v>Omkadering BUSO</v>
      </c>
      <c r="F199" s="170" t="s">
        <v>25</v>
      </c>
      <c r="G199" s="169">
        <v>0</v>
      </c>
    </row>
    <row r="200" spans="1:7" ht="9.75">
      <c r="A200" s="169">
        <v>687</v>
      </c>
      <c r="B200" s="170" t="s">
        <v>336</v>
      </c>
      <c r="C200" s="170" t="s">
        <v>28</v>
      </c>
      <c r="D200" s="170" t="s">
        <v>615</v>
      </c>
      <c r="E200" s="148" t="str">
        <f t="shared" si="3"/>
        <v>Omkadering BUSO</v>
      </c>
      <c r="F200" s="170" t="s">
        <v>25</v>
      </c>
      <c r="G200" s="169">
        <v>0</v>
      </c>
    </row>
    <row r="201" spans="1:7" ht="9.75">
      <c r="A201" s="169">
        <v>688</v>
      </c>
      <c r="B201" s="170" t="s">
        <v>337</v>
      </c>
      <c r="C201" s="170" t="s">
        <v>30</v>
      </c>
      <c r="D201" s="170" t="s">
        <v>619</v>
      </c>
      <c r="E201" s="148" t="str">
        <f t="shared" si="3"/>
        <v>Omkadering VWO</v>
      </c>
      <c r="F201" s="170" t="s">
        <v>128</v>
      </c>
      <c r="G201" s="169">
        <v>2</v>
      </c>
    </row>
    <row r="202" spans="1:7" ht="9.75">
      <c r="A202" s="169">
        <v>690</v>
      </c>
      <c r="B202" s="170" t="s">
        <v>624</v>
      </c>
      <c r="C202" s="170" t="s">
        <v>29</v>
      </c>
      <c r="D202" s="170" t="s">
        <v>617</v>
      </c>
      <c r="E202" s="148" t="str">
        <f t="shared" si="3"/>
        <v>Omkadering DKO</v>
      </c>
      <c r="F202" s="170" t="s">
        <v>25</v>
      </c>
      <c r="G202" s="169">
        <v>0</v>
      </c>
    </row>
    <row r="203" spans="1:7" ht="9.75">
      <c r="A203" s="169">
        <v>691</v>
      </c>
      <c r="B203" s="170" t="s">
        <v>338</v>
      </c>
      <c r="C203" s="170" t="s">
        <v>22</v>
      </c>
      <c r="D203" s="170" t="s">
        <v>618</v>
      </c>
      <c r="E203" s="148" t="str">
        <f t="shared" si="3"/>
        <v>Omkadering SO</v>
      </c>
      <c r="F203" s="170" t="s">
        <v>103</v>
      </c>
      <c r="G203" s="169">
        <v>1</v>
      </c>
    </row>
    <row r="204" spans="1:7" ht="9.75">
      <c r="A204" s="169">
        <v>692</v>
      </c>
      <c r="B204" s="170" t="s">
        <v>339</v>
      </c>
      <c r="C204" s="170" t="s">
        <v>26</v>
      </c>
      <c r="D204" s="170" t="s">
        <v>45</v>
      </c>
      <c r="E204" s="148" t="str">
        <f aca="true" t="shared" si="4" ref="E204:E267">VLOOKUP(C204,H$4:J$18,3,FALSE)</f>
        <v>Omkadering scholengemeenschap SO</v>
      </c>
      <c r="F204" s="170" t="s">
        <v>25</v>
      </c>
      <c r="G204" s="169">
        <v>1</v>
      </c>
    </row>
    <row r="205" spans="1:7" ht="9.75">
      <c r="A205" s="169">
        <v>693</v>
      </c>
      <c r="B205" s="170" t="s">
        <v>392</v>
      </c>
      <c r="C205" s="170" t="s">
        <v>26</v>
      </c>
      <c r="D205" s="170" t="s">
        <v>45</v>
      </c>
      <c r="E205" s="148" t="str">
        <f t="shared" si="4"/>
        <v>Omkadering scholengemeenschap SO</v>
      </c>
      <c r="F205" s="170" t="s">
        <v>25</v>
      </c>
      <c r="G205" s="169">
        <v>0</v>
      </c>
    </row>
    <row r="206" spans="1:7" ht="9.75">
      <c r="A206" s="169">
        <v>695</v>
      </c>
      <c r="B206" s="170" t="s">
        <v>411</v>
      </c>
      <c r="C206" s="170" t="s">
        <v>22</v>
      </c>
      <c r="D206" s="170" t="s">
        <v>618</v>
      </c>
      <c r="E206" s="148" t="str">
        <f t="shared" si="4"/>
        <v>Omkadering SO</v>
      </c>
      <c r="F206" s="170" t="s">
        <v>103</v>
      </c>
      <c r="G206" s="169">
        <v>0</v>
      </c>
    </row>
    <row r="207" spans="1:7" ht="9.75">
      <c r="A207" s="169">
        <v>696</v>
      </c>
      <c r="B207" s="170" t="s">
        <v>412</v>
      </c>
      <c r="C207" s="170" t="s">
        <v>22</v>
      </c>
      <c r="D207" s="170" t="s">
        <v>618</v>
      </c>
      <c r="E207" s="148" t="str">
        <f t="shared" si="4"/>
        <v>Omkadering SO</v>
      </c>
      <c r="F207" s="170" t="s">
        <v>103</v>
      </c>
      <c r="G207" s="169">
        <v>0</v>
      </c>
    </row>
    <row r="208" spans="1:7" ht="9.75">
      <c r="A208" s="169">
        <v>697</v>
      </c>
      <c r="B208" s="170" t="s">
        <v>340</v>
      </c>
      <c r="C208" s="170" t="s">
        <v>26</v>
      </c>
      <c r="D208" s="170" t="s">
        <v>45</v>
      </c>
      <c r="E208" s="148" t="str">
        <f t="shared" si="4"/>
        <v>Omkadering scholengemeenschap SO</v>
      </c>
      <c r="F208" s="170" t="s">
        <v>50</v>
      </c>
      <c r="G208" s="169">
        <v>0</v>
      </c>
    </row>
    <row r="209" spans="1:7" ht="9.75">
      <c r="A209" s="169">
        <v>698</v>
      </c>
      <c r="B209" s="170" t="s">
        <v>341</v>
      </c>
      <c r="C209" s="170" t="s">
        <v>22</v>
      </c>
      <c r="D209" s="170" t="s">
        <v>618</v>
      </c>
      <c r="E209" s="148" t="str">
        <f t="shared" si="4"/>
        <v>Omkadering SO</v>
      </c>
      <c r="F209" s="170" t="s">
        <v>50</v>
      </c>
      <c r="G209" s="169">
        <v>0</v>
      </c>
    </row>
    <row r="210" spans="1:7" ht="9.75">
      <c r="A210" s="169">
        <v>699</v>
      </c>
      <c r="B210" s="170" t="s">
        <v>341</v>
      </c>
      <c r="C210" s="170" t="s">
        <v>28</v>
      </c>
      <c r="D210" s="170" t="s">
        <v>615</v>
      </c>
      <c r="E210" s="148" t="str">
        <f t="shared" si="4"/>
        <v>Omkadering BUSO</v>
      </c>
      <c r="F210" s="170" t="s">
        <v>50</v>
      </c>
      <c r="G210" s="169">
        <v>0</v>
      </c>
    </row>
    <row r="211" spans="1:7" ht="9.75">
      <c r="A211" s="169">
        <v>700</v>
      </c>
      <c r="B211" s="170" t="s">
        <v>380</v>
      </c>
      <c r="C211" s="170" t="s">
        <v>28</v>
      </c>
      <c r="D211" s="170" t="s">
        <v>615</v>
      </c>
      <c r="E211" s="148" t="str">
        <f t="shared" si="4"/>
        <v>Omkadering BUSO</v>
      </c>
      <c r="F211" s="170" t="s">
        <v>25</v>
      </c>
      <c r="G211" s="169">
        <v>0</v>
      </c>
    </row>
    <row r="212" spans="1:7" ht="9.75">
      <c r="A212" s="169">
        <v>701</v>
      </c>
      <c r="B212" s="170" t="s">
        <v>381</v>
      </c>
      <c r="C212" s="170" t="s">
        <v>28</v>
      </c>
      <c r="D212" s="170" t="s">
        <v>615</v>
      </c>
      <c r="E212" s="148" t="str">
        <f t="shared" si="4"/>
        <v>Omkadering BUSO</v>
      </c>
      <c r="F212" s="170" t="s">
        <v>183</v>
      </c>
      <c r="G212" s="169">
        <v>0</v>
      </c>
    </row>
    <row r="213" spans="1:7" ht="9.75">
      <c r="A213" s="169">
        <v>703</v>
      </c>
      <c r="B213" s="170" t="s">
        <v>558</v>
      </c>
      <c r="C213" s="170" t="s">
        <v>22</v>
      </c>
      <c r="D213" s="170" t="s">
        <v>618</v>
      </c>
      <c r="E213" s="148" t="str">
        <f t="shared" si="4"/>
        <v>Omkadering SO</v>
      </c>
      <c r="F213" s="170" t="s">
        <v>388</v>
      </c>
      <c r="G213" s="169">
        <v>0</v>
      </c>
    </row>
    <row r="214" spans="1:7" ht="9.75">
      <c r="A214" s="169">
        <v>704</v>
      </c>
      <c r="B214" s="170" t="s">
        <v>382</v>
      </c>
      <c r="C214" s="170" t="s">
        <v>28</v>
      </c>
      <c r="D214" s="170" t="s">
        <v>615</v>
      </c>
      <c r="E214" s="148" t="str">
        <f t="shared" si="4"/>
        <v>Omkadering BUSO</v>
      </c>
      <c r="F214" s="170" t="s">
        <v>388</v>
      </c>
      <c r="G214" s="169">
        <v>0</v>
      </c>
    </row>
    <row r="215" spans="1:7" ht="9.75">
      <c r="A215" s="169">
        <v>707</v>
      </c>
      <c r="B215" s="170" t="s">
        <v>383</v>
      </c>
      <c r="C215" s="170" t="s">
        <v>28</v>
      </c>
      <c r="D215" s="170" t="s">
        <v>615</v>
      </c>
      <c r="E215" s="148" t="str">
        <f t="shared" si="4"/>
        <v>Omkadering BUSO</v>
      </c>
      <c r="F215" s="170" t="s">
        <v>182</v>
      </c>
      <c r="G215" s="169">
        <v>1</v>
      </c>
    </row>
    <row r="216" spans="1:7" ht="9.75">
      <c r="A216" s="169">
        <v>708</v>
      </c>
      <c r="B216" s="170" t="s">
        <v>384</v>
      </c>
      <c r="C216" s="170" t="s">
        <v>28</v>
      </c>
      <c r="D216" s="170" t="s">
        <v>615</v>
      </c>
      <c r="E216" s="148" t="str">
        <f t="shared" si="4"/>
        <v>Omkadering BUSO</v>
      </c>
      <c r="F216" s="170" t="s">
        <v>182</v>
      </c>
      <c r="G216" s="169">
        <v>1</v>
      </c>
    </row>
    <row r="217" spans="1:7" ht="9.75">
      <c r="A217" s="169">
        <v>709</v>
      </c>
      <c r="B217" s="170" t="s">
        <v>385</v>
      </c>
      <c r="C217" s="170" t="s">
        <v>28</v>
      </c>
      <c r="D217" s="170" t="s">
        <v>615</v>
      </c>
      <c r="E217" s="148" t="str">
        <f t="shared" si="4"/>
        <v>Omkadering BUSO</v>
      </c>
      <c r="F217" s="170" t="s">
        <v>182</v>
      </c>
      <c r="G217" s="169">
        <v>1</v>
      </c>
    </row>
    <row r="218" spans="1:7" ht="9.75">
      <c r="A218" s="169">
        <v>710</v>
      </c>
      <c r="B218" s="170" t="s">
        <v>386</v>
      </c>
      <c r="C218" s="170" t="s">
        <v>28</v>
      </c>
      <c r="D218" s="170" t="s">
        <v>615</v>
      </c>
      <c r="E218" s="148" t="str">
        <f t="shared" si="4"/>
        <v>Omkadering BUSO</v>
      </c>
      <c r="F218" s="170" t="s">
        <v>182</v>
      </c>
      <c r="G218" s="169">
        <v>1</v>
      </c>
    </row>
    <row r="219" spans="1:7" ht="9.75">
      <c r="A219" s="169">
        <v>768</v>
      </c>
      <c r="B219" s="170" t="s">
        <v>387</v>
      </c>
      <c r="C219" s="170" t="s">
        <v>28</v>
      </c>
      <c r="D219" s="170" t="s">
        <v>615</v>
      </c>
      <c r="E219" s="148" t="str">
        <f t="shared" si="4"/>
        <v>Omkadering BUSO</v>
      </c>
      <c r="F219" s="170" t="s">
        <v>182</v>
      </c>
      <c r="G219" s="169">
        <v>0</v>
      </c>
    </row>
    <row r="220" spans="1:7" ht="9.75">
      <c r="A220" s="169">
        <v>769</v>
      </c>
      <c r="B220" s="170" t="s">
        <v>571</v>
      </c>
      <c r="C220" s="170" t="s">
        <v>28</v>
      </c>
      <c r="D220" s="170" t="s">
        <v>615</v>
      </c>
      <c r="E220" s="148" t="str">
        <f t="shared" si="4"/>
        <v>Omkadering BUSO</v>
      </c>
      <c r="F220" s="170" t="s">
        <v>182</v>
      </c>
      <c r="G220" s="169">
        <v>0</v>
      </c>
    </row>
    <row r="221" spans="1:7" ht="9.75">
      <c r="A221" s="169">
        <v>779</v>
      </c>
      <c r="B221" s="170" t="s">
        <v>413</v>
      </c>
      <c r="C221" s="170" t="s">
        <v>30</v>
      </c>
      <c r="D221" s="170" t="s">
        <v>619</v>
      </c>
      <c r="E221" s="148" t="str">
        <f t="shared" si="4"/>
        <v>Omkadering VWO</v>
      </c>
      <c r="F221" s="170" t="s">
        <v>238</v>
      </c>
      <c r="G221" s="169">
        <v>2</v>
      </c>
    </row>
    <row r="222" spans="1:7" ht="9.75">
      <c r="A222" s="169">
        <v>781</v>
      </c>
      <c r="B222" s="170" t="s">
        <v>494</v>
      </c>
      <c r="C222" s="170" t="s">
        <v>525</v>
      </c>
      <c r="D222" s="170" t="s">
        <v>623</v>
      </c>
      <c r="E222" s="148" t="str">
        <f t="shared" si="4"/>
        <v>Omkadering BuBAO</v>
      </c>
      <c r="F222" s="170" t="s">
        <v>182</v>
      </c>
      <c r="G222" s="169">
        <v>0</v>
      </c>
    </row>
    <row r="223" spans="1:7" ht="9.75">
      <c r="A223" s="169">
        <v>782</v>
      </c>
      <c r="B223" s="170" t="s">
        <v>495</v>
      </c>
      <c r="C223" s="170" t="s">
        <v>525</v>
      </c>
      <c r="D223" s="170" t="s">
        <v>623</v>
      </c>
      <c r="E223" s="148" t="str">
        <f t="shared" si="4"/>
        <v>Omkadering BuBAO</v>
      </c>
      <c r="F223" s="170" t="s">
        <v>182</v>
      </c>
      <c r="G223" s="169">
        <v>0</v>
      </c>
    </row>
    <row r="224" spans="1:7" ht="9.75">
      <c r="A224" s="169">
        <v>783</v>
      </c>
      <c r="B224" s="170" t="s">
        <v>496</v>
      </c>
      <c r="C224" s="170" t="s">
        <v>525</v>
      </c>
      <c r="D224" s="170" t="s">
        <v>623</v>
      </c>
      <c r="E224" s="148" t="str">
        <f t="shared" si="4"/>
        <v>Omkadering BuBAO</v>
      </c>
      <c r="F224" s="170" t="s">
        <v>182</v>
      </c>
      <c r="G224" s="169">
        <v>0</v>
      </c>
    </row>
    <row r="225" spans="1:7" ht="9.75">
      <c r="A225" s="169">
        <v>784</v>
      </c>
      <c r="B225" s="170" t="s">
        <v>497</v>
      </c>
      <c r="C225" s="170" t="s">
        <v>525</v>
      </c>
      <c r="D225" s="170" t="s">
        <v>623</v>
      </c>
      <c r="E225" s="148" t="str">
        <f t="shared" si="4"/>
        <v>Omkadering BuBAO</v>
      </c>
      <c r="F225" s="170" t="s">
        <v>526</v>
      </c>
      <c r="G225" s="169">
        <v>0</v>
      </c>
    </row>
    <row r="226" spans="1:7" ht="9.75">
      <c r="A226" s="169">
        <v>785</v>
      </c>
      <c r="B226" s="170" t="s">
        <v>557</v>
      </c>
      <c r="C226" s="170" t="s">
        <v>525</v>
      </c>
      <c r="D226" s="170" t="s">
        <v>623</v>
      </c>
      <c r="E226" s="148" t="str">
        <f t="shared" si="4"/>
        <v>Omkadering BuBAO</v>
      </c>
      <c r="F226" s="170" t="s">
        <v>526</v>
      </c>
      <c r="G226" s="169">
        <v>0</v>
      </c>
    </row>
    <row r="227" spans="1:7" ht="9.75">
      <c r="A227" s="169">
        <v>786</v>
      </c>
      <c r="B227" s="170" t="s">
        <v>498</v>
      </c>
      <c r="C227" s="170" t="s">
        <v>525</v>
      </c>
      <c r="D227" s="170" t="s">
        <v>623</v>
      </c>
      <c r="E227" s="148" t="str">
        <f t="shared" si="4"/>
        <v>Omkadering BuBAO</v>
      </c>
      <c r="F227" s="170" t="s">
        <v>527</v>
      </c>
      <c r="G227" s="169">
        <v>0</v>
      </c>
    </row>
    <row r="228" spans="1:7" ht="9.75">
      <c r="A228" s="169">
        <v>787</v>
      </c>
      <c r="B228" s="170" t="s">
        <v>499</v>
      </c>
      <c r="C228" s="170" t="s">
        <v>525</v>
      </c>
      <c r="D228" s="170" t="s">
        <v>623</v>
      </c>
      <c r="E228" s="148" t="str">
        <f t="shared" si="4"/>
        <v>Omkadering BuBAO</v>
      </c>
      <c r="F228" s="170" t="s">
        <v>527</v>
      </c>
      <c r="G228" s="169">
        <v>0</v>
      </c>
    </row>
    <row r="229" spans="1:7" ht="9.75">
      <c r="A229" s="169">
        <v>788</v>
      </c>
      <c r="B229" s="170" t="s">
        <v>500</v>
      </c>
      <c r="C229" s="170" t="s">
        <v>525</v>
      </c>
      <c r="D229" s="170" t="s">
        <v>623</v>
      </c>
      <c r="E229" s="148" t="str">
        <f t="shared" si="4"/>
        <v>Omkadering BuBAO</v>
      </c>
      <c r="F229" s="170" t="s">
        <v>527</v>
      </c>
      <c r="G229" s="169">
        <v>0</v>
      </c>
    </row>
    <row r="230" spans="1:7" ht="9.75">
      <c r="A230" s="169">
        <v>789</v>
      </c>
      <c r="B230" s="170" t="s">
        <v>501</v>
      </c>
      <c r="C230" s="170" t="s">
        <v>525</v>
      </c>
      <c r="D230" s="170" t="s">
        <v>623</v>
      </c>
      <c r="E230" s="148" t="str">
        <f t="shared" si="4"/>
        <v>Omkadering BuBAO</v>
      </c>
      <c r="F230" s="170" t="s">
        <v>527</v>
      </c>
      <c r="G230" s="169">
        <v>0</v>
      </c>
    </row>
    <row r="231" spans="1:7" ht="9.75">
      <c r="A231" s="169">
        <v>790</v>
      </c>
      <c r="B231" s="170" t="s">
        <v>502</v>
      </c>
      <c r="C231" s="170" t="s">
        <v>525</v>
      </c>
      <c r="D231" s="170" t="s">
        <v>623</v>
      </c>
      <c r="E231" s="148" t="str">
        <f t="shared" si="4"/>
        <v>Omkadering BuBAO</v>
      </c>
      <c r="F231" s="170" t="s">
        <v>527</v>
      </c>
      <c r="G231" s="169">
        <v>0</v>
      </c>
    </row>
    <row r="232" spans="1:7" ht="9.75">
      <c r="A232" s="169">
        <v>791</v>
      </c>
      <c r="B232" s="170" t="s">
        <v>503</v>
      </c>
      <c r="C232" s="170" t="s">
        <v>525</v>
      </c>
      <c r="D232" s="170" t="s">
        <v>623</v>
      </c>
      <c r="E232" s="148" t="str">
        <f t="shared" si="4"/>
        <v>Omkadering BuBAO</v>
      </c>
      <c r="F232" s="170" t="s">
        <v>527</v>
      </c>
      <c r="G232" s="169">
        <v>0</v>
      </c>
    </row>
    <row r="233" spans="1:7" ht="9.75">
      <c r="A233" s="169">
        <v>792</v>
      </c>
      <c r="B233" s="170" t="s">
        <v>504</v>
      </c>
      <c r="C233" s="170" t="s">
        <v>525</v>
      </c>
      <c r="D233" s="170" t="s">
        <v>623</v>
      </c>
      <c r="E233" s="148" t="str">
        <f t="shared" si="4"/>
        <v>Omkadering BuBAO</v>
      </c>
      <c r="F233" s="170" t="s">
        <v>527</v>
      </c>
      <c r="G233" s="169">
        <v>0</v>
      </c>
    </row>
    <row r="234" spans="1:7" ht="9.75">
      <c r="A234" s="169">
        <v>793</v>
      </c>
      <c r="B234" s="170" t="s">
        <v>505</v>
      </c>
      <c r="C234" s="170" t="s">
        <v>525</v>
      </c>
      <c r="D234" s="170" t="s">
        <v>623</v>
      </c>
      <c r="E234" s="148" t="str">
        <f t="shared" si="4"/>
        <v>Omkadering BuBAO</v>
      </c>
      <c r="F234" s="170" t="s">
        <v>527</v>
      </c>
      <c r="G234" s="169">
        <v>0</v>
      </c>
    </row>
    <row r="235" spans="1:7" ht="9.75">
      <c r="A235" s="169">
        <v>795</v>
      </c>
      <c r="B235" s="170" t="s">
        <v>506</v>
      </c>
      <c r="C235" s="170" t="s">
        <v>525</v>
      </c>
      <c r="D235" s="170" t="s">
        <v>623</v>
      </c>
      <c r="E235" s="148" t="str">
        <f t="shared" si="4"/>
        <v>Omkadering BuBAO</v>
      </c>
      <c r="F235" s="170" t="s">
        <v>25</v>
      </c>
      <c r="G235" s="169">
        <v>0</v>
      </c>
    </row>
    <row r="236" spans="1:7" ht="9.75">
      <c r="A236" s="169">
        <v>796</v>
      </c>
      <c r="B236" s="170" t="s">
        <v>507</v>
      </c>
      <c r="C236" s="170" t="s">
        <v>525</v>
      </c>
      <c r="D236" s="170" t="s">
        <v>623</v>
      </c>
      <c r="E236" s="148" t="str">
        <f t="shared" si="4"/>
        <v>Omkadering BuBAO</v>
      </c>
      <c r="F236" s="170" t="s">
        <v>182</v>
      </c>
      <c r="G236" s="169">
        <v>0</v>
      </c>
    </row>
    <row r="237" spans="1:7" ht="9.75">
      <c r="A237" s="169">
        <v>797</v>
      </c>
      <c r="B237" s="170" t="s">
        <v>508</v>
      </c>
      <c r="C237" s="170" t="s">
        <v>525</v>
      </c>
      <c r="D237" s="170" t="s">
        <v>623</v>
      </c>
      <c r="E237" s="148" t="str">
        <f t="shared" si="4"/>
        <v>Omkadering BuBAO</v>
      </c>
      <c r="F237" s="170" t="s">
        <v>182</v>
      </c>
      <c r="G237" s="169">
        <v>0</v>
      </c>
    </row>
    <row r="238" spans="1:7" ht="9.75">
      <c r="A238" s="169">
        <v>798</v>
      </c>
      <c r="B238" s="170" t="s">
        <v>509</v>
      </c>
      <c r="C238" s="170" t="s">
        <v>525</v>
      </c>
      <c r="D238" s="170" t="s">
        <v>623</v>
      </c>
      <c r="E238" s="148" t="str">
        <f t="shared" si="4"/>
        <v>Omkadering BuBAO</v>
      </c>
      <c r="F238" s="170" t="s">
        <v>182</v>
      </c>
      <c r="G238" s="169">
        <v>0</v>
      </c>
    </row>
    <row r="239" spans="1:7" ht="9.75">
      <c r="A239" s="169">
        <v>799</v>
      </c>
      <c r="B239" s="170" t="s">
        <v>510</v>
      </c>
      <c r="C239" s="170" t="s">
        <v>525</v>
      </c>
      <c r="D239" s="170" t="s">
        <v>623</v>
      </c>
      <c r="E239" s="148" t="str">
        <f t="shared" si="4"/>
        <v>Omkadering BuBAO</v>
      </c>
      <c r="F239" s="170" t="s">
        <v>526</v>
      </c>
      <c r="G239" s="169">
        <v>0</v>
      </c>
    </row>
    <row r="240" spans="1:7" ht="9.75">
      <c r="A240" s="169">
        <v>801</v>
      </c>
      <c r="B240" s="170" t="s">
        <v>414</v>
      </c>
      <c r="C240" s="170" t="s">
        <v>415</v>
      </c>
      <c r="D240" s="170" t="s">
        <v>416</v>
      </c>
      <c r="E240" s="148" t="str">
        <f t="shared" si="4"/>
        <v>Omkadering internaten</v>
      </c>
      <c r="F240" s="170" t="s">
        <v>25</v>
      </c>
      <c r="G240" s="169">
        <v>0</v>
      </c>
    </row>
    <row r="241" spans="1:7" ht="9.75">
      <c r="A241" s="169">
        <v>802</v>
      </c>
      <c r="B241" s="170" t="s">
        <v>417</v>
      </c>
      <c r="C241" s="170" t="s">
        <v>415</v>
      </c>
      <c r="D241" s="170" t="s">
        <v>416</v>
      </c>
      <c r="E241" s="148" t="str">
        <f t="shared" si="4"/>
        <v>Omkadering internaten</v>
      </c>
      <c r="F241" s="170" t="s">
        <v>25</v>
      </c>
      <c r="G241" s="169">
        <v>0</v>
      </c>
    </row>
    <row r="242" spans="1:7" ht="9.75">
      <c r="A242" s="169">
        <v>804</v>
      </c>
      <c r="B242" s="170" t="s">
        <v>511</v>
      </c>
      <c r="C242" s="170" t="s">
        <v>525</v>
      </c>
      <c r="D242" s="170" t="s">
        <v>623</v>
      </c>
      <c r="E242" s="148" t="str">
        <f t="shared" si="4"/>
        <v>Omkadering BuBAO</v>
      </c>
      <c r="F242" s="170" t="s">
        <v>25</v>
      </c>
      <c r="G242" s="169">
        <v>0</v>
      </c>
    </row>
    <row r="243" spans="1:7" ht="9.75">
      <c r="A243" s="169">
        <v>809</v>
      </c>
      <c r="B243" s="170" t="s">
        <v>418</v>
      </c>
      <c r="C243" s="170" t="s">
        <v>415</v>
      </c>
      <c r="D243" s="170" t="s">
        <v>416</v>
      </c>
      <c r="E243" s="148" t="str">
        <f t="shared" si="4"/>
        <v>Omkadering internaten</v>
      </c>
      <c r="F243" s="170" t="s">
        <v>25</v>
      </c>
      <c r="G243" s="169">
        <v>0</v>
      </c>
    </row>
    <row r="244" spans="1:7" ht="9.75">
      <c r="A244" s="169">
        <v>811</v>
      </c>
      <c r="B244" s="170" t="s">
        <v>419</v>
      </c>
      <c r="C244" s="170" t="s">
        <v>27</v>
      </c>
      <c r="D244" s="170" t="s">
        <v>420</v>
      </c>
      <c r="E244" s="148" t="str">
        <f t="shared" si="4"/>
        <v>Omkadering scholengemeenschap basis</v>
      </c>
      <c r="F244" s="170" t="s">
        <v>50</v>
      </c>
      <c r="G244" s="169">
        <v>0</v>
      </c>
    </row>
    <row r="245" spans="1:7" ht="9.75">
      <c r="A245" s="169">
        <v>812</v>
      </c>
      <c r="B245" s="170" t="s">
        <v>421</v>
      </c>
      <c r="C245" s="170" t="s">
        <v>27</v>
      </c>
      <c r="D245" s="170" t="s">
        <v>420</v>
      </c>
      <c r="E245" s="148" t="str">
        <f t="shared" si="4"/>
        <v>Omkadering scholengemeenschap basis</v>
      </c>
      <c r="F245" s="170" t="s">
        <v>50</v>
      </c>
      <c r="G245" s="169">
        <v>0</v>
      </c>
    </row>
    <row r="246" spans="1:7" ht="9.75">
      <c r="A246" s="169">
        <v>813</v>
      </c>
      <c r="B246" s="170" t="s">
        <v>422</v>
      </c>
      <c r="C246" s="170" t="s">
        <v>27</v>
      </c>
      <c r="D246" s="170" t="s">
        <v>420</v>
      </c>
      <c r="E246" s="148" t="str">
        <f t="shared" si="4"/>
        <v>Omkadering scholengemeenschap basis</v>
      </c>
      <c r="F246" s="170" t="s">
        <v>50</v>
      </c>
      <c r="G246" s="169">
        <v>0</v>
      </c>
    </row>
    <row r="247" spans="1:7" ht="9.75">
      <c r="A247" s="169">
        <v>814</v>
      </c>
      <c r="B247" s="170" t="s">
        <v>423</v>
      </c>
      <c r="C247" s="170" t="s">
        <v>28</v>
      </c>
      <c r="D247" s="170" t="s">
        <v>615</v>
      </c>
      <c r="E247" s="148" t="str">
        <f t="shared" si="4"/>
        <v>Omkadering BUSO</v>
      </c>
      <c r="F247" s="170" t="s">
        <v>183</v>
      </c>
      <c r="G247" s="169">
        <v>0</v>
      </c>
    </row>
    <row r="248" spans="1:7" ht="9.75">
      <c r="A248" s="169">
        <v>815</v>
      </c>
      <c r="B248" s="170" t="s">
        <v>424</v>
      </c>
      <c r="C248" s="170" t="s">
        <v>28</v>
      </c>
      <c r="D248" s="170" t="s">
        <v>615</v>
      </c>
      <c r="E248" s="148" t="str">
        <f t="shared" si="4"/>
        <v>Omkadering BUSO</v>
      </c>
      <c r="F248" s="170" t="s">
        <v>183</v>
      </c>
      <c r="G248" s="169">
        <v>0</v>
      </c>
    </row>
    <row r="249" spans="1:7" ht="9.75">
      <c r="A249" s="169">
        <v>816</v>
      </c>
      <c r="B249" s="170" t="s">
        <v>425</v>
      </c>
      <c r="C249" s="170" t="s">
        <v>28</v>
      </c>
      <c r="D249" s="170" t="s">
        <v>615</v>
      </c>
      <c r="E249" s="148" t="str">
        <f t="shared" si="4"/>
        <v>Omkadering BUSO</v>
      </c>
      <c r="F249" s="170" t="s">
        <v>183</v>
      </c>
      <c r="G249" s="169">
        <v>0</v>
      </c>
    </row>
    <row r="250" spans="1:7" ht="9.75">
      <c r="A250" s="169">
        <v>817</v>
      </c>
      <c r="B250" s="170" t="s">
        <v>426</v>
      </c>
      <c r="C250" s="170" t="s">
        <v>28</v>
      </c>
      <c r="D250" s="170" t="s">
        <v>615</v>
      </c>
      <c r="E250" s="148" t="str">
        <f t="shared" si="4"/>
        <v>Omkadering BUSO</v>
      </c>
      <c r="F250" s="170" t="s">
        <v>183</v>
      </c>
      <c r="G250" s="169">
        <v>0</v>
      </c>
    </row>
    <row r="251" spans="1:7" ht="9.75">
      <c r="A251" s="169">
        <v>818</v>
      </c>
      <c r="B251" s="170" t="s">
        <v>427</v>
      </c>
      <c r="C251" s="170" t="s">
        <v>28</v>
      </c>
      <c r="D251" s="170" t="s">
        <v>615</v>
      </c>
      <c r="E251" s="148" t="str">
        <f t="shared" si="4"/>
        <v>Omkadering BUSO</v>
      </c>
      <c r="F251" s="170" t="s">
        <v>183</v>
      </c>
      <c r="G251" s="169">
        <v>0</v>
      </c>
    </row>
    <row r="252" spans="1:7" ht="9.75">
      <c r="A252" s="169">
        <v>819</v>
      </c>
      <c r="B252" s="170" t="s">
        <v>428</v>
      </c>
      <c r="C252" s="170" t="s">
        <v>28</v>
      </c>
      <c r="D252" s="170" t="s">
        <v>615</v>
      </c>
      <c r="E252" s="148" t="str">
        <f t="shared" si="4"/>
        <v>Omkadering BUSO</v>
      </c>
      <c r="F252" s="170" t="s">
        <v>183</v>
      </c>
      <c r="G252" s="169">
        <v>0</v>
      </c>
    </row>
    <row r="253" spans="1:7" ht="9.75">
      <c r="A253" s="169">
        <v>820</v>
      </c>
      <c r="B253" s="170" t="s">
        <v>429</v>
      </c>
      <c r="C253" s="170" t="s">
        <v>28</v>
      </c>
      <c r="D253" s="170" t="s">
        <v>615</v>
      </c>
      <c r="E253" s="148" t="str">
        <f t="shared" si="4"/>
        <v>Omkadering BUSO</v>
      </c>
      <c r="F253" s="170" t="s">
        <v>183</v>
      </c>
      <c r="G253" s="169">
        <v>0</v>
      </c>
    </row>
    <row r="254" spans="1:7" ht="9.75">
      <c r="A254" s="169">
        <v>821</v>
      </c>
      <c r="B254" s="170" t="s">
        <v>430</v>
      </c>
      <c r="C254" s="170" t="s">
        <v>28</v>
      </c>
      <c r="D254" s="170" t="s">
        <v>615</v>
      </c>
      <c r="E254" s="148" t="str">
        <f t="shared" si="4"/>
        <v>Omkadering BUSO</v>
      </c>
      <c r="F254" s="170" t="s">
        <v>183</v>
      </c>
      <c r="G254" s="169">
        <v>0</v>
      </c>
    </row>
    <row r="255" spans="1:7" ht="9.75">
      <c r="A255" s="169">
        <v>822</v>
      </c>
      <c r="B255" s="170" t="s">
        <v>431</v>
      </c>
      <c r="C255" s="170" t="s">
        <v>28</v>
      </c>
      <c r="D255" s="170" t="s">
        <v>615</v>
      </c>
      <c r="E255" s="148" t="str">
        <f t="shared" si="4"/>
        <v>Omkadering BUSO</v>
      </c>
      <c r="F255" s="170" t="s">
        <v>183</v>
      </c>
      <c r="G255" s="169">
        <v>0</v>
      </c>
    </row>
    <row r="256" spans="1:7" ht="9.75">
      <c r="A256" s="169">
        <v>830</v>
      </c>
      <c r="B256" s="170" t="s">
        <v>405</v>
      </c>
      <c r="C256" s="170" t="s">
        <v>28</v>
      </c>
      <c r="D256" s="170" t="s">
        <v>615</v>
      </c>
      <c r="E256" s="148" t="str">
        <f t="shared" si="4"/>
        <v>Omkadering BUSO</v>
      </c>
      <c r="F256" s="170" t="s">
        <v>183</v>
      </c>
      <c r="G256" s="169">
        <v>0</v>
      </c>
    </row>
    <row r="257" spans="1:7" ht="9.75">
      <c r="A257" s="169">
        <v>831</v>
      </c>
      <c r="B257" s="170" t="s">
        <v>406</v>
      </c>
      <c r="C257" s="170" t="s">
        <v>22</v>
      </c>
      <c r="D257" s="170" t="s">
        <v>618</v>
      </c>
      <c r="E257" s="148" t="str">
        <f t="shared" si="4"/>
        <v>Omkadering SO</v>
      </c>
      <c r="F257" s="170" t="s">
        <v>103</v>
      </c>
      <c r="G257" s="169">
        <v>0</v>
      </c>
    </row>
    <row r="258" spans="1:7" ht="9.75">
      <c r="A258" s="169">
        <v>832</v>
      </c>
      <c r="B258" s="170" t="s">
        <v>407</v>
      </c>
      <c r="C258" s="170" t="s">
        <v>28</v>
      </c>
      <c r="D258" s="170" t="s">
        <v>615</v>
      </c>
      <c r="E258" s="148" t="str">
        <f t="shared" si="4"/>
        <v>Omkadering BUSO</v>
      </c>
      <c r="F258" s="170" t="s">
        <v>183</v>
      </c>
      <c r="G258" s="169">
        <v>0</v>
      </c>
    </row>
    <row r="259" spans="1:7" ht="9.75">
      <c r="A259" s="169">
        <v>833</v>
      </c>
      <c r="B259" s="170" t="s">
        <v>512</v>
      </c>
      <c r="C259" s="170" t="s">
        <v>525</v>
      </c>
      <c r="D259" s="170" t="s">
        <v>623</v>
      </c>
      <c r="E259" s="148" t="str">
        <f t="shared" si="4"/>
        <v>Omkadering BuBAO</v>
      </c>
      <c r="F259" s="170" t="s">
        <v>526</v>
      </c>
      <c r="G259" s="169">
        <v>1</v>
      </c>
    </row>
    <row r="260" spans="1:7" ht="9.75">
      <c r="A260" s="169">
        <v>834</v>
      </c>
      <c r="B260" s="170" t="s">
        <v>513</v>
      </c>
      <c r="C260" s="170" t="s">
        <v>525</v>
      </c>
      <c r="D260" s="170" t="s">
        <v>623</v>
      </c>
      <c r="E260" s="148" t="str">
        <f t="shared" si="4"/>
        <v>Omkadering BuBAO</v>
      </c>
      <c r="F260" s="170" t="s">
        <v>526</v>
      </c>
      <c r="G260" s="169">
        <v>1</v>
      </c>
    </row>
    <row r="261" spans="1:7" ht="9.75">
      <c r="A261" s="169">
        <v>835</v>
      </c>
      <c r="B261" s="170" t="s">
        <v>514</v>
      </c>
      <c r="C261" s="170" t="s">
        <v>525</v>
      </c>
      <c r="D261" s="170" t="s">
        <v>623</v>
      </c>
      <c r="E261" s="148" t="str">
        <f t="shared" si="4"/>
        <v>Omkadering BuBAO</v>
      </c>
      <c r="F261" s="170" t="s">
        <v>526</v>
      </c>
      <c r="G261" s="169">
        <v>1</v>
      </c>
    </row>
    <row r="262" spans="1:7" ht="9.75">
      <c r="A262" s="169">
        <v>836</v>
      </c>
      <c r="B262" s="170" t="s">
        <v>515</v>
      </c>
      <c r="C262" s="170" t="s">
        <v>525</v>
      </c>
      <c r="D262" s="170" t="s">
        <v>623</v>
      </c>
      <c r="E262" s="148" t="str">
        <f t="shared" si="4"/>
        <v>Omkadering BuBAO</v>
      </c>
      <c r="F262" s="170" t="s">
        <v>526</v>
      </c>
      <c r="G262" s="169">
        <v>1</v>
      </c>
    </row>
    <row r="263" spans="1:7" ht="9.75">
      <c r="A263" s="169">
        <v>837</v>
      </c>
      <c r="B263" s="170" t="s">
        <v>516</v>
      </c>
      <c r="C263" s="170" t="s">
        <v>525</v>
      </c>
      <c r="D263" s="170" t="s">
        <v>623</v>
      </c>
      <c r="E263" s="148" t="str">
        <f t="shared" si="4"/>
        <v>Omkadering BuBAO</v>
      </c>
      <c r="F263" s="170" t="s">
        <v>526</v>
      </c>
      <c r="G263" s="169">
        <v>1</v>
      </c>
    </row>
    <row r="264" spans="1:7" ht="9.75">
      <c r="A264" s="169">
        <v>838</v>
      </c>
      <c r="B264" s="170" t="s">
        <v>517</v>
      </c>
      <c r="C264" s="170" t="s">
        <v>525</v>
      </c>
      <c r="D264" s="170" t="s">
        <v>623</v>
      </c>
      <c r="E264" s="148" t="str">
        <f t="shared" si="4"/>
        <v>Omkadering BuBAO</v>
      </c>
      <c r="F264" s="170" t="s">
        <v>526</v>
      </c>
      <c r="G264" s="169">
        <v>1</v>
      </c>
    </row>
    <row r="265" spans="1:7" ht="9.75">
      <c r="A265" s="169">
        <v>839</v>
      </c>
      <c r="B265" s="170" t="s">
        <v>518</v>
      </c>
      <c r="C265" s="170" t="s">
        <v>525</v>
      </c>
      <c r="D265" s="170" t="s">
        <v>623</v>
      </c>
      <c r="E265" s="148" t="str">
        <f t="shared" si="4"/>
        <v>Omkadering BuBAO</v>
      </c>
      <c r="F265" s="170" t="s">
        <v>526</v>
      </c>
      <c r="G265" s="169">
        <v>1</v>
      </c>
    </row>
    <row r="266" spans="1:7" ht="9.75">
      <c r="A266" s="169">
        <v>840</v>
      </c>
      <c r="B266" s="170" t="s">
        <v>519</v>
      </c>
      <c r="C266" s="170" t="s">
        <v>525</v>
      </c>
      <c r="D266" s="170" t="s">
        <v>623</v>
      </c>
      <c r="E266" s="148" t="str">
        <f t="shared" si="4"/>
        <v>Omkadering BuBAO</v>
      </c>
      <c r="F266" s="170" t="s">
        <v>526</v>
      </c>
      <c r="G266" s="169">
        <v>1</v>
      </c>
    </row>
    <row r="267" spans="1:7" ht="9.75">
      <c r="A267" s="169">
        <v>845</v>
      </c>
      <c r="B267" s="170" t="s">
        <v>432</v>
      </c>
      <c r="C267" s="170" t="s">
        <v>28</v>
      </c>
      <c r="D267" s="170" t="s">
        <v>615</v>
      </c>
      <c r="E267" s="148" t="str">
        <f t="shared" si="4"/>
        <v>Omkadering BUSO</v>
      </c>
      <c r="F267" s="170" t="s">
        <v>183</v>
      </c>
      <c r="G267" s="169">
        <v>1</v>
      </c>
    </row>
    <row r="268" spans="1:7" ht="9.75">
      <c r="A268" s="169">
        <v>846</v>
      </c>
      <c r="B268" s="170" t="s">
        <v>433</v>
      </c>
      <c r="C268" s="170" t="s">
        <v>28</v>
      </c>
      <c r="D268" s="170" t="s">
        <v>615</v>
      </c>
      <c r="E268" s="148" t="str">
        <f aca="true" t="shared" si="5" ref="E268:E331">VLOOKUP(C268,H$4:J$18,3,FALSE)</f>
        <v>Omkadering BUSO</v>
      </c>
      <c r="F268" s="170" t="s">
        <v>183</v>
      </c>
      <c r="G268" s="169">
        <v>1</v>
      </c>
    </row>
    <row r="269" spans="1:7" ht="9.75">
      <c r="A269" s="169">
        <v>847</v>
      </c>
      <c r="B269" s="170" t="s">
        <v>434</v>
      </c>
      <c r="C269" s="170" t="s">
        <v>28</v>
      </c>
      <c r="D269" s="170" t="s">
        <v>615</v>
      </c>
      <c r="E269" s="148" t="str">
        <f t="shared" si="5"/>
        <v>Omkadering BUSO</v>
      </c>
      <c r="F269" s="170" t="s">
        <v>25</v>
      </c>
      <c r="G269" s="169">
        <v>1</v>
      </c>
    </row>
    <row r="270" spans="1:7" ht="9.75">
      <c r="A270" s="169">
        <v>855</v>
      </c>
      <c r="B270" s="170" t="s">
        <v>625</v>
      </c>
      <c r="C270" s="170" t="s">
        <v>441</v>
      </c>
      <c r="D270" s="170" t="s">
        <v>626</v>
      </c>
      <c r="E270" s="148" t="str">
        <f t="shared" si="5"/>
        <v>Omkadering Samenwerkingsverbanden</v>
      </c>
      <c r="F270" s="170" t="s">
        <v>526</v>
      </c>
      <c r="G270" s="169">
        <v>0</v>
      </c>
    </row>
    <row r="271" spans="1:7" ht="9.75">
      <c r="A271" s="169">
        <v>863</v>
      </c>
      <c r="B271" s="170" t="s">
        <v>559</v>
      </c>
      <c r="C271" s="170" t="s">
        <v>28</v>
      </c>
      <c r="D271" s="170" t="s">
        <v>615</v>
      </c>
      <c r="E271" s="148" t="str">
        <f t="shared" si="5"/>
        <v>Omkadering BUSO</v>
      </c>
      <c r="F271" s="170" t="s">
        <v>319</v>
      </c>
      <c r="G271" s="169">
        <v>0</v>
      </c>
    </row>
    <row r="272" spans="1:7" ht="9.75">
      <c r="A272" s="169">
        <v>872</v>
      </c>
      <c r="B272" s="170" t="s">
        <v>444</v>
      </c>
      <c r="C272" s="170" t="s">
        <v>28</v>
      </c>
      <c r="D272" s="170" t="s">
        <v>615</v>
      </c>
      <c r="E272" s="148" t="str">
        <f t="shared" si="5"/>
        <v>Omkadering BUSO</v>
      </c>
      <c r="F272" s="170" t="s">
        <v>183</v>
      </c>
      <c r="G272" s="169">
        <v>1</v>
      </c>
    </row>
    <row r="273" spans="1:7" ht="9.75">
      <c r="A273" s="169">
        <v>878</v>
      </c>
      <c r="B273" s="170" t="s">
        <v>560</v>
      </c>
      <c r="C273" s="170" t="s">
        <v>525</v>
      </c>
      <c r="D273" s="170" t="s">
        <v>623</v>
      </c>
      <c r="E273" s="148" t="str">
        <f t="shared" si="5"/>
        <v>Omkadering BuBAO</v>
      </c>
      <c r="F273" s="170" t="s">
        <v>319</v>
      </c>
      <c r="G273" s="169">
        <v>3</v>
      </c>
    </row>
    <row r="274" spans="1:7" ht="9.75">
      <c r="A274" s="169">
        <v>879</v>
      </c>
      <c r="B274" s="170" t="s">
        <v>443</v>
      </c>
      <c r="C274" s="170" t="s">
        <v>525</v>
      </c>
      <c r="D274" s="170" t="s">
        <v>623</v>
      </c>
      <c r="E274" s="148" t="str">
        <f t="shared" si="5"/>
        <v>Omkadering BuBAO</v>
      </c>
      <c r="F274" s="170" t="s">
        <v>319</v>
      </c>
      <c r="G274" s="169">
        <v>0</v>
      </c>
    </row>
    <row r="275" spans="1:7" ht="9.75">
      <c r="A275" s="169">
        <v>888</v>
      </c>
      <c r="B275" s="170" t="s">
        <v>520</v>
      </c>
      <c r="C275" s="170" t="s">
        <v>525</v>
      </c>
      <c r="D275" s="170" t="s">
        <v>623</v>
      </c>
      <c r="E275" s="148" t="str">
        <f t="shared" si="5"/>
        <v>Omkadering BuBAO</v>
      </c>
      <c r="F275" s="170" t="s">
        <v>526</v>
      </c>
      <c r="G275" s="169">
        <v>1</v>
      </c>
    </row>
    <row r="276" spans="1:7" ht="9.75">
      <c r="A276" s="169">
        <v>890</v>
      </c>
      <c r="B276" s="170" t="s">
        <v>445</v>
      </c>
      <c r="C276" s="170" t="s">
        <v>446</v>
      </c>
      <c r="D276" s="170" t="s">
        <v>447</v>
      </c>
      <c r="E276" s="148" t="str">
        <f t="shared" si="5"/>
        <v>Omkadering CLB</v>
      </c>
      <c r="F276" s="170" t="s">
        <v>452</v>
      </c>
      <c r="G276" s="169">
        <v>2</v>
      </c>
    </row>
    <row r="277" spans="1:7" ht="9.75">
      <c r="A277" s="169">
        <v>892</v>
      </c>
      <c r="B277" s="170" t="s">
        <v>448</v>
      </c>
      <c r="C277" s="170" t="s">
        <v>446</v>
      </c>
      <c r="D277" s="170" t="s">
        <v>447</v>
      </c>
      <c r="E277" s="148" t="str">
        <f t="shared" si="5"/>
        <v>Omkadering CLB</v>
      </c>
      <c r="F277" s="170" t="s">
        <v>452</v>
      </c>
      <c r="G277" s="169">
        <v>5</v>
      </c>
    </row>
    <row r="278" spans="1:7" ht="9.75">
      <c r="A278" s="169">
        <v>893</v>
      </c>
      <c r="B278" s="170" t="s">
        <v>449</v>
      </c>
      <c r="C278" s="170" t="s">
        <v>446</v>
      </c>
      <c r="D278" s="170" t="s">
        <v>447</v>
      </c>
      <c r="E278" s="148" t="str">
        <f t="shared" si="5"/>
        <v>Omkadering CLB</v>
      </c>
      <c r="F278" s="170" t="s">
        <v>452</v>
      </c>
      <c r="G278" s="169">
        <v>5</v>
      </c>
    </row>
    <row r="279" spans="1:7" ht="9.75">
      <c r="A279" s="169">
        <v>895</v>
      </c>
      <c r="B279" s="170" t="s">
        <v>450</v>
      </c>
      <c r="C279" s="170" t="s">
        <v>446</v>
      </c>
      <c r="D279" s="170" t="s">
        <v>447</v>
      </c>
      <c r="E279" s="148" t="str">
        <f t="shared" si="5"/>
        <v>Omkadering CLB</v>
      </c>
      <c r="F279" s="170" t="s">
        <v>452</v>
      </c>
      <c r="G279" s="169">
        <v>2</v>
      </c>
    </row>
    <row r="280" spans="1:7" ht="9.75">
      <c r="A280" s="169">
        <v>896</v>
      </c>
      <c r="B280" s="170" t="s">
        <v>451</v>
      </c>
      <c r="C280" s="170" t="s">
        <v>446</v>
      </c>
      <c r="D280" s="170" t="s">
        <v>447</v>
      </c>
      <c r="E280" s="148" t="str">
        <f t="shared" si="5"/>
        <v>Omkadering CLB</v>
      </c>
      <c r="F280" s="170" t="s">
        <v>452</v>
      </c>
      <c r="G280" s="169">
        <v>0</v>
      </c>
    </row>
    <row r="281" spans="1:7" ht="9.75">
      <c r="A281" s="169">
        <v>899</v>
      </c>
      <c r="B281" s="170" t="s">
        <v>453</v>
      </c>
      <c r="C281" s="170" t="s">
        <v>441</v>
      </c>
      <c r="D281" s="170" t="s">
        <v>626</v>
      </c>
      <c r="E281" s="148" t="str">
        <f t="shared" si="5"/>
        <v>Omkadering Samenwerkingsverbanden</v>
      </c>
      <c r="F281" s="170" t="s">
        <v>452</v>
      </c>
      <c r="G281" s="169">
        <v>2</v>
      </c>
    </row>
    <row r="282" spans="1:7" ht="9.75">
      <c r="A282" s="169">
        <v>901</v>
      </c>
      <c r="B282" s="170" t="s">
        <v>454</v>
      </c>
      <c r="C282" s="170" t="s">
        <v>46</v>
      </c>
      <c r="D282" s="170" t="s">
        <v>190</v>
      </c>
      <c r="E282" s="148" t="str">
        <f t="shared" si="5"/>
        <v>Omkadering HO</v>
      </c>
      <c r="F282" s="170" t="s">
        <v>25</v>
      </c>
      <c r="G282" s="169">
        <v>0</v>
      </c>
    </row>
    <row r="283" spans="1:7" ht="9.75">
      <c r="A283" s="169">
        <v>903</v>
      </c>
      <c r="B283" s="170" t="s">
        <v>455</v>
      </c>
      <c r="C283" s="170" t="s">
        <v>28</v>
      </c>
      <c r="D283" s="170" t="s">
        <v>615</v>
      </c>
      <c r="E283" s="148" t="str">
        <f t="shared" si="5"/>
        <v>Omkadering BUSO</v>
      </c>
      <c r="F283" s="170" t="s">
        <v>183</v>
      </c>
      <c r="G283" s="169">
        <v>1</v>
      </c>
    </row>
    <row r="284" spans="1:7" ht="9.75">
      <c r="A284" s="169">
        <v>904</v>
      </c>
      <c r="B284" s="170" t="s">
        <v>456</v>
      </c>
      <c r="C284" s="170" t="s">
        <v>28</v>
      </c>
      <c r="D284" s="170" t="s">
        <v>615</v>
      </c>
      <c r="E284" s="148" t="str">
        <f t="shared" si="5"/>
        <v>Omkadering BUSO</v>
      </c>
      <c r="F284" s="170" t="s">
        <v>25</v>
      </c>
      <c r="G284" s="169">
        <v>1</v>
      </c>
    </row>
    <row r="285" spans="1:7" ht="9.75">
      <c r="A285" s="169">
        <v>905</v>
      </c>
      <c r="B285" s="170" t="s">
        <v>457</v>
      </c>
      <c r="C285" s="170" t="s">
        <v>28</v>
      </c>
      <c r="D285" s="170" t="s">
        <v>615</v>
      </c>
      <c r="E285" s="148" t="str">
        <f t="shared" si="5"/>
        <v>Omkadering BUSO</v>
      </c>
      <c r="F285" s="170" t="s">
        <v>319</v>
      </c>
      <c r="G285" s="169">
        <v>1</v>
      </c>
    </row>
    <row r="286" spans="1:7" ht="9.75">
      <c r="A286" s="169">
        <v>906</v>
      </c>
      <c r="B286" s="170" t="s">
        <v>458</v>
      </c>
      <c r="C286" s="170" t="s">
        <v>28</v>
      </c>
      <c r="D286" s="170" t="s">
        <v>615</v>
      </c>
      <c r="E286" s="148" t="str">
        <f t="shared" si="5"/>
        <v>Omkadering BUSO</v>
      </c>
      <c r="F286" s="170" t="s">
        <v>183</v>
      </c>
      <c r="G286" s="169">
        <v>1</v>
      </c>
    </row>
    <row r="287" spans="1:7" ht="9.75">
      <c r="A287" s="169">
        <v>907</v>
      </c>
      <c r="B287" s="170" t="s">
        <v>459</v>
      </c>
      <c r="C287" s="170" t="s">
        <v>28</v>
      </c>
      <c r="D287" s="170" t="s">
        <v>615</v>
      </c>
      <c r="E287" s="148" t="str">
        <f t="shared" si="5"/>
        <v>Omkadering BUSO</v>
      </c>
      <c r="F287" s="170" t="s">
        <v>25</v>
      </c>
      <c r="G287" s="169">
        <v>1</v>
      </c>
    </row>
    <row r="288" spans="1:7" ht="9.75">
      <c r="A288" s="169">
        <v>909</v>
      </c>
      <c r="B288" s="170" t="s">
        <v>521</v>
      </c>
      <c r="C288" s="170" t="s">
        <v>525</v>
      </c>
      <c r="D288" s="170" t="s">
        <v>623</v>
      </c>
      <c r="E288" s="148" t="str">
        <f t="shared" si="5"/>
        <v>Omkadering BuBAO</v>
      </c>
      <c r="F288" s="170" t="s">
        <v>526</v>
      </c>
      <c r="G288" s="169">
        <v>1</v>
      </c>
    </row>
    <row r="289" spans="1:7" ht="9.75">
      <c r="A289" s="169">
        <v>910</v>
      </c>
      <c r="B289" s="170" t="s">
        <v>456</v>
      </c>
      <c r="C289" s="170" t="s">
        <v>525</v>
      </c>
      <c r="D289" s="170" t="s">
        <v>623</v>
      </c>
      <c r="E289" s="148" t="str">
        <f t="shared" si="5"/>
        <v>Omkadering BuBAO</v>
      </c>
      <c r="F289" s="170" t="s">
        <v>25</v>
      </c>
      <c r="G289" s="169">
        <v>1</v>
      </c>
    </row>
    <row r="290" spans="1:7" ht="9.75">
      <c r="A290" s="169">
        <v>911</v>
      </c>
      <c r="B290" s="170" t="s">
        <v>522</v>
      </c>
      <c r="C290" s="170" t="s">
        <v>525</v>
      </c>
      <c r="D290" s="170" t="s">
        <v>623</v>
      </c>
      <c r="E290" s="148" t="str">
        <f t="shared" si="5"/>
        <v>Omkadering BuBAO</v>
      </c>
      <c r="F290" s="170" t="s">
        <v>319</v>
      </c>
      <c r="G290" s="169">
        <v>1</v>
      </c>
    </row>
    <row r="291" spans="1:7" ht="9.75">
      <c r="A291" s="169">
        <v>912</v>
      </c>
      <c r="B291" s="170" t="s">
        <v>523</v>
      </c>
      <c r="C291" s="170" t="s">
        <v>525</v>
      </c>
      <c r="D291" s="170" t="s">
        <v>623</v>
      </c>
      <c r="E291" s="148" t="str">
        <f t="shared" si="5"/>
        <v>Omkadering BuBAO</v>
      </c>
      <c r="F291" s="170" t="s">
        <v>526</v>
      </c>
      <c r="G291" s="169">
        <v>1</v>
      </c>
    </row>
    <row r="292" spans="1:7" ht="9.75">
      <c r="A292" s="169">
        <v>913</v>
      </c>
      <c r="B292" s="170" t="s">
        <v>459</v>
      </c>
      <c r="C292" s="170" t="s">
        <v>525</v>
      </c>
      <c r="D292" s="170" t="s">
        <v>623</v>
      </c>
      <c r="E292" s="148" t="str">
        <f t="shared" si="5"/>
        <v>Omkadering BuBAO</v>
      </c>
      <c r="F292" s="170" t="s">
        <v>25</v>
      </c>
      <c r="G292" s="169">
        <v>1</v>
      </c>
    </row>
    <row r="293" spans="1:7" ht="9.75">
      <c r="A293" s="169">
        <v>915</v>
      </c>
      <c r="B293" s="170" t="s">
        <v>524</v>
      </c>
      <c r="C293" s="170" t="s">
        <v>525</v>
      </c>
      <c r="D293" s="170" t="s">
        <v>623</v>
      </c>
      <c r="E293" s="148" t="str">
        <f t="shared" si="5"/>
        <v>Omkadering BuBAO</v>
      </c>
      <c r="F293" s="170" t="s">
        <v>526</v>
      </c>
      <c r="G293" s="169">
        <v>0</v>
      </c>
    </row>
    <row r="294" spans="1:7" ht="9.75">
      <c r="A294" s="169">
        <v>916</v>
      </c>
      <c r="B294" s="170" t="s">
        <v>460</v>
      </c>
      <c r="C294" s="170" t="s">
        <v>446</v>
      </c>
      <c r="D294" s="170" t="s">
        <v>447</v>
      </c>
      <c r="E294" s="148" t="str">
        <f t="shared" si="5"/>
        <v>Omkadering CLB</v>
      </c>
      <c r="F294" s="170" t="s">
        <v>452</v>
      </c>
      <c r="G294" s="169">
        <v>0</v>
      </c>
    </row>
    <row r="295" spans="1:7" ht="9.75">
      <c r="A295" s="169">
        <v>917</v>
      </c>
      <c r="B295" s="170" t="s">
        <v>461</v>
      </c>
      <c r="C295" s="170" t="s">
        <v>28</v>
      </c>
      <c r="D295" s="170" t="s">
        <v>615</v>
      </c>
      <c r="E295" s="148" t="str">
        <f t="shared" si="5"/>
        <v>Omkadering BUSO</v>
      </c>
      <c r="F295" s="170" t="s">
        <v>183</v>
      </c>
      <c r="G295" s="169">
        <v>1</v>
      </c>
    </row>
    <row r="296" spans="1:7" ht="9.75">
      <c r="A296" s="169">
        <v>918</v>
      </c>
      <c r="B296" s="170" t="s">
        <v>627</v>
      </c>
      <c r="C296" s="170" t="s">
        <v>415</v>
      </c>
      <c r="D296" s="170" t="s">
        <v>416</v>
      </c>
      <c r="E296" s="148" t="str">
        <f t="shared" si="5"/>
        <v>Omkadering internaten</v>
      </c>
      <c r="F296" s="170" t="s">
        <v>670</v>
      </c>
      <c r="G296" s="169">
        <v>2</v>
      </c>
    </row>
    <row r="297" spans="1:7" ht="9.75">
      <c r="A297" s="169">
        <v>919</v>
      </c>
      <c r="B297" s="170" t="s">
        <v>462</v>
      </c>
      <c r="C297" s="170" t="s">
        <v>22</v>
      </c>
      <c r="D297" s="170" t="s">
        <v>618</v>
      </c>
      <c r="E297" s="148" t="str">
        <f t="shared" si="5"/>
        <v>Omkadering SO</v>
      </c>
      <c r="F297" s="170" t="s">
        <v>103</v>
      </c>
      <c r="G297" s="169">
        <v>1</v>
      </c>
    </row>
    <row r="298" spans="1:7" ht="9.75">
      <c r="A298" s="169">
        <v>920</v>
      </c>
      <c r="B298" s="170" t="s">
        <v>463</v>
      </c>
      <c r="C298" s="170" t="s">
        <v>22</v>
      </c>
      <c r="D298" s="170" t="s">
        <v>618</v>
      </c>
      <c r="E298" s="148" t="str">
        <f t="shared" si="5"/>
        <v>Omkadering SO</v>
      </c>
      <c r="F298" s="170" t="s">
        <v>103</v>
      </c>
      <c r="G298" s="169">
        <v>1</v>
      </c>
    </row>
    <row r="299" spans="1:7" ht="9.75">
      <c r="A299" s="169">
        <v>921</v>
      </c>
      <c r="B299" s="170" t="s">
        <v>464</v>
      </c>
      <c r="C299" s="170" t="s">
        <v>28</v>
      </c>
      <c r="D299" s="170" t="s">
        <v>615</v>
      </c>
      <c r="E299" s="148" t="str">
        <f t="shared" si="5"/>
        <v>Omkadering BUSO</v>
      </c>
      <c r="F299" s="170" t="s">
        <v>183</v>
      </c>
      <c r="G299" s="169">
        <v>0</v>
      </c>
    </row>
    <row r="300" spans="1:7" ht="9.75">
      <c r="A300" s="169">
        <v>922</v>
      </c>
      <c r="B300" s="170" t="s">
        <v>465</v>
      </c>
      <c r="C300" s="170" t="s">
        <v>28</v>
      </c>
      <c r="D300" s="170" t="s">
        <v>615</v>
      </c>
      <c r="E300" s="148" t="str">
        <f t="shared" si="5"/>
        <v>Omkadering BUSO</v>
      </c>
      <c r="F300" s="170" t="s">
        <v>183</v>
      </c>
      <c r="G300" s="169">
        <v>0</v>
      </c>
    </row>
    <row r="301" spans="1:7" ht="9.75">
      <c r="A301" s="169">
        <v>923</v>
      </c>
      <c r="B301" s="170" t="s">
        <v>466</v>
      </c>
      <c r="C301" s="170" t="s">
        <v>28</v>
      </c>
      <c r="D301" s="170" t="s">
        <v>615</v>
      </c>
      <c r="E301" s="148" t="str">
        <f t="shared" si="5"/>
        <v>Omkadering BUSO</v>
      </c>
      <c r="F301" s="170" t="s">
        <v>25</v>
      </c>
      <c r="G301" s="169">
        <v>0</v>
      </c>
    </row>
    <row r="302" spans="1:7" ht="9.75">
      <c r="A302" s="169">
        <v>924</v>
      </c>
      <c r="B302" s="170" t="s">
        <v>459</v>
      </c>
      <c r="C302" s="170" t="s">
        <v>28</v>
      </c>
      <c r="D302" s="170" t="s">
        <v>615</v>
      </c>
      <c r="E302" s="148" t="str">
        <f t="shared" si="5"/>
        <v>Omkadering BUSO</v>
      </c>
      <c r="F302" s="170" t="s">
        <v>25</v>
      </c>
      <c r="G302" s="169">
        <v>1</v>
      </c>
    </row>
    <row r="303" spans="1:7" ht="9.75">
      <c r="A303" s="169">
        <v>925</v>
      </c>
      <c r="B303" s="170" t="s">
        <v>561</v>
      </c>
      <c r="C303" s="170" t="s">
        <v>28</v>
      </c>
      <c r="D303" s="170" t="s">
        <v>615</v>
      </c>
      <c r="E303" s="148" t="str">
        <f t="shared" si="5"/>
        <v>Omkadering BUSO</v>
      </c>
      <c r="F303" s="170" t="s">
        <v>25</v>
      </c>
      <c r="G303" s="169">
        <v>0</v>
      </c>
    </row>
    <row r="304" spans="1:7" ht="9.75">
      <c r="A304" s="169">
        <v>926</v>
      </c>
      <c r="B304" s="170" t="s">
        <v>562</v>
      </c>
      <c r="C304" s="170" t="s">
        <v>28</v>
      </c>
      <c r="D304" s="170" t="s">
        <v>615</v>
      </c>
      <c r="E304" s="148" t="str">
        <f t="shared" si="5"/>
        <v>Omkadering BUSO</v>
      </c>
      <c r="F304" s="170" t="s">
        <v>183</v>
      </c>
      <c r="G304" s="169">
        <v>0</v>
      </c>
    </row>
    <row r="305" spans="1:7" ht="9.75">
      <c r="A305" s="169">
        <v>928</v>
      </c>
      <c r="B305" s="170" t="s">
        <v>563</v>
      </c>
      <c r="C305" s="170" t="s">
        <v>22</v>
      </c>
      <c r="D305" s="170" t="s">
        <v>618</v>
      </c>
      <c r="E305" s="148" t="str">
        <f t="shared" si="5"/>
        <v>Omkadering SO</v>
      </c>
      <c r="F305" s="170" t="s">
        <v>103</v>
      </c>
      <c r="G305" s="169">
        <v>0</v>
      </c>
    </row>
    <row r="306" spans="1:7" ht="9.75">
      <c r="A306" s="169">
        <v>934</v>
      </c>
      <c r="B306" s="170" t="s">
        <v>628</v>
      </c>
      <c r="C306" s="170" t="s">
        <v>28</v>
      </c>
      <c r="D306" s="170" t="s">
        <v>615</v>
      </c>
      <c r="E306" s="148" t="str">
        <f t="shared" si="5"/>
        <v>Omkadering BUSO</v>
      </c>
      <c r="F306" s="170" t="s">
        <v>183</v>
      </c>
      <c r="G306" s="169">
        <v>0</v>
      </c>
    </row>
    <row r="307" spans="1:7" ht="9.75">
      <c r="A307" s="169">
        <v>935</v>
      </c>
      <c r="B307" s="170" t="s">
        <v>629</v>
      </c>
      <c r="C307" s="170" t="s">
        <v>28</v>
      </c>
      <c r="D307" s="170" t="s">
        <v>615</v>
      </c>
      <c r="E307" s="148" t="str">
        <f t="shared" si="5"/>
        <v>Omkadering BUSO</v>
      </c>
      <c r="F307" s="170" t="s">
        <v>183</v>
      </c>
      <c r="G307" s="169">
        <v>0</v>
      </c>
    </row>
    <row r="308" spans="1:7" ht="9.75">
      <c r="A308" s="169">
        <v>938</v>
      </c>
      <c r="B308" s="170" t="s">
        <v>564</v>
      </c>
      <c r="C308" s="170" t="s">
        <v>525</v>
      </c>
      <c r="D308" s="170" t="s">
        <v>623</v>
      </c>
      <c r="E308" s="148" t="str">
        <f t="shared" si="5"/>
        <v>Omkadering BuBAO</v>
      </c>
      <c r="F308" s="170" t="s">
        <v>25</v>
      </c>
      <c r="G308" s="169">
        <v>0</v>
      </c>
    </row>
    <row r="309" spans="1:7" ht="9.75">
      <c r="A309" s="169">
        <v>939</v>
      </c>
      <c r="B309" s="170" t="s">
        <v>565</v>
      </c>
      <c r="C309" s="170" t="s">
        <v>525</v>
      </c>
      <c r="D309" s="170" t="s">
        <v>623</v>
      </c>
      <c r="E309" s="148" t="str">
        <f t="shared" si="5"/>
        <v>Omkadering BuBAO</v>
      </c>
      <c r="F309" s="170" t="s">
        <v>526</v>
      </c>
      <c r="G309" s="169">
        <v>0</v>
      </c>
    </row>
    <row r="310" spans="1:7" ht="9.75">
      <c r="A310" s="169">
        <v>940</v>
      </c>
      <c r="B310" s="170" t="s">
        <v>572</v>
      </c>
      <c r="C310" s="170" t="s">
        <v>22</v>
      </c>
      <c r="D310" s="170" t="s">
        <v>618</v>
      </c>
      <c r="E310" s="148" t="str">
        <f t="shared" si="5"/>
        <v>Omkadering SO</v>
      </c>
      <c r="F310" s="170" t="s">
        <v>103</v>
      </c>
      <c r="G310" s="169">
        <v>0</v>
      </c>
    </row>
    <row r="311" spans="1:7" ht="9.75">
      <c r="A311" s="169">
        <v>941</v>
      </c>
      <c r="B311" s="170" t="s">
        <v>573</v>
      </c>
      <c r="C311" s="170" t="s">
        <v>22</v>
      </c>
      <c r="D311" s="170" t="s">
        <v>618</v>
      </c>
      <c r="E311" s="148" t="str">
        <f t="shared" si="5"/>
        <v>Omkadering SO</v>
      </c>
      <c r="F311" s="170" t="s">
        <v>103</v>
      </c>
      <c r="G311" s="169">
        <v>0</v>
      </c>
    </row>
    <row r="312" spans="1:7" ht="9.75">
      <c r="A312" s="169">
        <v>942</v>
      </c>
      <c r="B312" s="170" t="s">
        <v>574</v>
      </c>
      <c r="C312" s="170" t="s">
        <v>28</v>
      </c>
      <c r="D312" s="170" t="s">
        <v>615</v>
      </c>
      <c r="E312" s="148" t="str">
        <f t="shared" si="5"/>
        <v>Omkadering BUSO</v>
      </c>
      <c r="F312" s="170" t="s">
        <v>183</v>
      </c>
      <c r="G312" s="169">
        <v>0</v>
      </c>
    </row>
    <row r="313" spans="1:7" ht="9.75">
      <c r="A313" s="169">
        <v>944</v>
      </c>
      <c r="B313" s="170" t="s">
        <v>575</v>
      </c>
      <c r="C313" s="170" t="s">
        <v>525</v>
      </c>
      <c r="D313" s="170" t="s">
        <v>623</v>
      </c>
      <c r="E313" s="148" t="str">
        <f t="shared" si="5"/>
        <v>Omkadering BuBAO</v>
      </c>
      <c r="F313" s="170" t="s">
        <v>526</v>
      </c>
      <c r="G313" s="169">
        <v>0</v>
      </c>
    </row>
    <row r="314" spans="1:7" ht="9.75">
      <c r="A314" s="169">
        <v>945</v>
      </c>
      <c r="B314" s="170" t="s">
        <v>576</v>
      </c>
      <c r="C314" s="170" t="s">
        <v>22</v>
      </c>
      <c r="D314" s="170" t="s">
        <v>618</v>
      </c>
      <c r="E314" s="148" t="str">
        <f t="shared" si="5"/>
        <v>Omkadering SO</v>
      </c>
      <c r="F314" s="170" t="s">
        <v>103</v>
      </c>
      <c r="G314" s="169">
        <v>0</v>
      </c>
    </row>
    <row r="315" spans="1:7" ht="9.75">
      <c r="A315" s="169">
        <v>946</v>
      </c>
      <c r="B315" s="170" t="s">
        <v>581</v>
      </c>
      <c r="C315" s="170" t="s">
        <v>22</v>
      </c>
      <c r="D315" s="170" t="s">
        <v>618</v>
      </c>
      <c r="E315" s="148" t="str">
        <f t="shared" si="5"/>
        <v>Omkadering SO</v>
      </c>
      <c r="F315" s="170" t="s">
        <v>103</v>
      </c>
      <c r="G315" s="169">
        <v>1</v>
      </c>
    </row>
    <row r="316" spans="1:7" ht="9.75">
      <c r="A316" s="169">
        <v>947</v>
      </c>
      <c r="B316" s="170" t="s">
        <v>582</v>
      </c>
      <c r="C316" s="170" t="s">
        <v>22</v>
      </c>
      <c r="D316" s="170" t="s">
        <v>618</v>
      </c>
      <c r="E316" s="148" t="str">
        <f t="shared" si="5"/>
        <v>Omkadering SO</v>
      </c>
      <c r="F316" s="170" t="s">
        <v>103</v>
      </c>
      <c r="G316" s="169">
        <v>1</v>
      </c>
    </row>
    <row r="317" spans="1:7" ht="9.75">
      <c r="A317" s="169">
        <v>948</v>
      </c>
      <c r="B317" s="170" t="s">
        <v>583</v>
      </c>
      <c r="C317" s="170" t="s">
        <v>28</v>
      </c>
      <c r="D317" s="170" t="s">
        <v>615</v>
      </c>
      <c r="E317" s="148" t="str">
        <f t="shared" si="5"/>
        <v>Omkadering BUSO</v>
      </c>
      <c r="F317" s="170" t="s">
        <v>183</v>
      </c>
      <c r="G317" s="169">
        <v>1</v>
      </c>
    </row>
    <row r="318" spans="1:7" ht="9.75">
      <c r="A318" s="169">
        <v>949</v>
      </c>
      <c r="B318" s="170" t="s">
        <v>588</v>
      </c>
      <c r="C318" s="170" t="s">
        <v>22</v>
      </c>
      <c r="D318" s="170" t="s">
        <v>618</v>
      </c>
      <c r="E318" s="148" t="str">
        <f t="shared" si="5"/>
        <v>Omkadering SO</v>
      </c>
      <c r="F318" s="170" t="s">
        <v>103</v>
      </c>
      <c r="G318" s="169">
        <v>1</v>
      </c>
    </row>
    <row r="319" spans="1:7" ht="9.75">
      <c r="A319" s="169">
        <v>950</v>
      </c>
      <c r="B319" s="170" t="s">
        <v>589</v>
      </c>
      <c r="C319" s="170" t="s">
        <v>22</v>
      </c>
      <c r="D319" s="170" t="s">
        <v>618</v>
      </c>
      <c r="E319" s="148" t="str">
        <f t="shared" si="5"/>
        <v>Omkadering SO</v>
      </c>
      <c r="F319" s="170" t="s">
        <v>103</v>
      </c>
      <c r="G319" s="169">
        <v>1</v>
      </c>
    </row>
    <row r="320" spans="1:7" ht="9.75">
      <c r="A320" s="169">
        <v>951</v>
      </c>
      <c r="B320" s="170" t="s">
        <v>577</v>
      </c>
      <c r="C320" s="170" t="s">
        <v>28</v>
      </c>
      <c r="D320" s="170" t="s">
        <v>615</v>
      </c>
      <c r="E320" s="148" t="str">
        <f t="shared" si="5"/>
        <v>Omkadering BUSO</v>
      </c>
      <c r="F320" s="170" t="s">
        <v>183</v>
      </c>
      <c r="G320" s="169">
        <v>1</v>
      </c>
    </row>
    <row r="321" spans="1:7" ht="9.75">
      <c r="A321" s="169">
        <v>954</v>
      </c>
      <c r="B321" s="170" t="s">
        <v>578</v>
      </c>
      <c r="C321" s="170" t="s">
        <v>525</v>
      </c>
      <c r="D321" s="170" t="s">
        <v>623</v>
      </c>
      <c r="E321" s="148" t="str">
        <f t="shared" si="5"/>
        <v>Omkadering BuBAO</v>
      </c>
      <c r="F321" s="170" t="s">
        <v>526</v>
      </c>
      <c r="G321" s="169">
        <v>0</v>
      </c>
    </row>
    <row r="322" spans="1:7" ht="9.75">
      <c r="A322" s="169">
        <v>955</v>
      </c>
      <c r="B322" s="170" t="s">
        <v>579</v>
      </c>
      <c r="C322" s="170" t="s">
        <v>525</v>
      </c>
      <c r="D322" s="170" t="s">
        <v>623</v>
      </c>
      <c r="E322" s="148" t="str">
        <f t="shared" si="5"/>
        <v>Omkadering BuBAO</v>
      </c>
      <c r="F322" s="170" t="s">
        <v>526</v>
      </c>
      <c r="G322" s="169">
        <v>0</v>
      </c>
    </row>
    <row r="323" spans="1:7" ht="9.75">
      <c r="A323" s="169">
        <v>956</v>
      </c>
      <c r="B323" s="170" t="s">
        <v>584</v>
      </c>
      <c r="C323" s="170" t="s">
        <v>415</v>
      </c>
      <c r="D323" s="170" t="s">
        <v>416</v>
      </c>
      <c r="E323" s="148" t="str">
        <f t="shared" si="5"/>
        <v>Omkadering internaten</v>
      </c>
      <c r="F323" s="170" t="s">
        <v>25</v>
      </c>
      <c r="G323" s="169">
        <v>2</v>
      </c>
    </row>
    <row r="324" spans="1:7" ht="9.75">
      <c r="A324" s="169">
        <v>961</v>
      </c>
      <c r="B324" s="170" t="s">
        <v>590</v>
      </c>
      <c r="C324" s="170" t="s">
        <v>28</v>
      </c>
      <c r="D324" s="170" t="s">
        <v>615</v>
      </c>
      <c r="E324" s="148" t="str">
        <f t="shared" si="5"/>
        <v>Omkadering BUSO</v>
      </c>
      <c r="F324" s="170" t="s">
        <v>183</v>
      </c>
      <c r="G324" s="169">
        <v>0</v>
      </c>
    </row>
    <row r="325" spans="1:7" ht="9.75">
      <c r="A325" s="169">
        <v>962</v>
      </c>
      <c r="B325" s="170" t="s">
        <v>591</v>
      </c>
      <c r="C325" s="170" t="s">
        <v>28</v>
      </c>
      <c r="D325" s="170" t="s">
        <v>615</v>
      </c>
      <c r="E325" s="148" t="str">
        <f t="shared" si="5"/>
        <v>Omkadering BUSO</v>
      </c>
      <c r="F325" s="170" t="s">
        <v>183</v>
      </c>
      <c r="G325" s="169">
        <v>0</v>
      </c>
    </row>
    <row r="326" spans="1:7" ht="9.75">
      <c r="A326" s="169">
        <v>963</v>
      </c>
      <c r="B326" s="170" t="s">
        <v>592</v>
      </c>
      <c r="C326" s="170" t="s">
        <v>28</v>
      </c>
      <c r="D326" s="170" t="s">
        <v>615</v>
      </c>
      <c r="E326" s="148" t="str">
        <f t="shared" si="5"/>
        <v>Omkadering BUSO</v>
      </c>
      <c r="F326" s="170" t="s">
        <v>183</v>
      </c>
      <c r="G326" s="169">
        <v>0</v>
      </c>
    </row>
    <row r="327" spans="1:7" ht="9.75">
      <c r="A327" s="169">
        <v>964</v>
      </c>
      <c r="B327" s="170" t="s">
        <v>593</v>
      </c>
      <c r="C327" s="170" t="s">
        <v>28</v>
      </c>
      <c r="D327" s="170" t="s">
        <v>615</v>
      </c>
      <c r="E327" s="148" t="str">
        <f t="shared" si="5"/>
        <v>Omkadering BUSO</v>
      </c>
      <c r="F327" s="170" t="s">
        <v>183</v>
      </c>
      <c r="G327" s="169">
        <v>0</v>
      </c>
    </row>
    <row r="328" spans="1:7" ht="9.75">
      <c r="A328" s="169">
        <v>965</v>
      </c>
      <c r="B328" s="170" t="s">
        <v>594</v>
      </c>
      <c r="C328" s="170" t="s">
        <v>28</v>
      </c>
      <c r="D328" s="170" t="s">
        <v>615</v>
      </c>
      <c r="E328" s="148" t="str">
        <f t="shared" si="5"/>
        <v>Omkadering BUSO</v>
      </c>
      <c r="F328" s="170" t="s">
        <v>25</v>
      </c>
      <c r="G328" s="169">
        <v>0</v>
      </c>
    </row>
    <row r="329" spans="1:7" ht="9.75">
      <c r="A329" s="169">
        <v>966</v>
      </c>
      <c r="B329" s="170" t="s">
        <v>586</v>
      </c>
      <c r="C329" s="170" t="s">
        <v>28</v>
      </c>
      <c r="D329" s="170" t="s">
        <v>615</v>
      </c>
      <c r="E329" s="148" t="str">
        <f t="shared" si="5"/>
        <v>Omkadering BUSO</v>
      </c>
      <c r="F329" s="170" t="s">
        <v>183</v>
      </c>
      <c r="G329" s="169">
        <v>0</v>
      </c>
    </row>
    <row r="330" spans="1:7" ht="9.75">
      <c r="A330" s="169">
        <v>967</v>
      </c>
      <c r="B330" s="170" t="s">
        <v>585</v>
      </c>
      <c r="C330" s="170" t="s">
        <v>28</v>
      </c>
      <c r="D330" s="170" t="s">
        <v>615</v>
      </c>
      <c r="E330" s="148" t="str">
        <f t="shared" si="5"/>
        <v>Omkadering BUSO</v>
      </c>
      <c r="F330" s="170" t="s">
        <v>183</v>
      </c>
      <c r="G330" s="169">
        <v>0</v>
      </c>
    </row>
    <row r="331" spans="1:7" ht="9.75">
      <c r="A331" s="169">
        <v>968</v>
      </c>
      <c r="B331" s="170" t="s">
        <v>595</v>
      </c>
      <c r="C331" s="170" t="s">
        <v>446</v>
      </c>
      <c r="D331" s="170" t="s">
        <v>447</v>
      </c>
      <c r="E331" s="148" t="str">
        <f t="shared" si="5"/>
        <v>Omkadering CLB</v>
      </c>
      <c r="F331" s="170" t="s">
        <v>452</v>
      </c>
      <c r="G331" s="169">
        <v>0</v>
      </c>
    </row>
    <row r="332" spans="1:7" ht="9.75">
      <c r="A332" s="169">
        <v>969</v>
      </c>
      <c r="B332" s="170" t="s">
        <v>596</v>
      </c>
      <c r="C332" s="170" t="s">
        <v>446</v>
      </c>
      <c r="D332" s="170" t="s">
        <v>447</v>
      </c>
      <c r="E332" s="148" t="str">
        <f aca="true" t="shared" si="6" ref="E332:E426">VLOOKUP(C332,H$4:J$18,3,FALSE)</f>
        <v>Omkadering CLB</v>
      </c>
      <c r="F332" s="170" t="s">
        <v>452</v>
      </c>
      <c r="G332" s="169">
        <v>0</v>
      </c>
    </row>
    <row r="333" spans="1:7" ht="9.75">
      <c r="A333" s="169">
        <v>970</v>
      </c>
      <c r="B333" s="170" t="s">
        <v>597</v>
      </c>
      <c r="C333" s="170" t="s">
        <v>22</v>
      </c>
      <c r="D333" s="170" t="s">
        <v>618</v>
      </c>
      <c r="E333" s="148" t="str">
        <f t="shared" si="6"/>
        <v>Omkadering SO</v>
      </c>
      <c r="F333" s="170" t="s">
        <v>103</v>
      </c>
      <c r="G333" s="169">
        <v>0</v>
      </c>
    </row>
    <row r="334" spans="1:7" ht="9.75">
      <c r="A334" s="169">
        <v>971</v>
      </c>
      <c r="B334" s="170" t="s">
        <v>598</v>
      </c>
      <c r="C334" s="170" t="s">
        <v>28</v>
      </c>
      <c r="D334" s="170" t="s">
        <v>615</v>
      </c>
      <c r="E334" s="148" t="str">
        <f t="shared" si="6"/>
        <v>Omkadering BUSO</v>
      </c>
      <c r="F334" s="170" t="s">
        <v>183</v>
      </c>
      <c r="G334" s="169">
        <v>0</v>
      </c>
    </row>
    <row r="335" spans="1:7" ht="9.75">
      <c r="A335" s="169">
        <v>972</v>
      </c>
      <c r="B335" s="170" t="s">
        <v>599</v>
      </c>
      <c r="C335" s="170" t="s">
        <v>22</v>
      </c>
      <c r="D335" s="170" t="s">
        <v>618</v>
      </c>
      <c r="E335" s="148" t="str">
        <f t="shared" si="6"/>
        <v>Omkadering SO</v>
      </c>
      <c r="F335" s="170" t="s">
        <v>103</v>
      </c>
      <c r="G335" s="169">
        <v>0</v>
      </c>
    </row>
    <row r="336" spans="1:7" ht="9.75">
      <c r="A336" s="169">
        <v>973</v>
      </c>
      <c r="B336" s="170" t="s">
        <v>600</v>
      </c>
      <c r="C336" s="170" t="s">
        <v>22</v>
      </c>
      <c r="D336" s="170" t="s">
        <v>618</v>
      </c>
      <c r="E336" s="148" t="str">
        <f t="shared" si="6"/>
        <v>Omkadering SO</v>
      </c>
      <c r="F336" s="170" t="s">
        <v>103</v>
      </c>
      <c r="G336" s="169">
        <v>0</v>
      </c>
    </row>
    <row r="337" spans="1:7" ht="9.75">
      <c r="A337" s="169">
        <v>974</v>
      </c>
      <c r="B337" s="170" t="s">
        <v>601</v>
      </c>
      <c r="C337" s="170" t="s">
        <v>22</v>
      </c>
      <c r="D337" s="170" t="s">
        <v>618</v>
      </c>
      <c r="E337" s="148" t="str">
        <f t="shared" si="6"/>
        <v>Omkadering SO</v>
      </c>
      <c r="F337" s="170" t="s">
        <v>103</v>
      </c>
      <c r="G337" s="169">
        <v>0</v>
      </c>
    </row>
    <row r="338" spans="1:7" ht="9.75">
      <c r="A338" s="169">
        <v>975</v>
      </c>
      <c r="B338" s="170" t="s">
        <v>602</v>
      </c>
      <c r="C338" s="170" t="s">
        <v>28</v>
      </c>
      <c r="D338" s="170" t="s">
        <v>615</v>
      </c>
      <c r="E338" s="148" t="str">
        <f t="shared" si="6"/>
        <v>Omkadering BUSO</v>
      </c>
      <c r="F338" s="170" t="s">
        <v>183</v>
      </c>
      <c r="G338" s="169">
        <v>0</v>
      </c>
    </row>
    <row r="339" spans="1:7" ht="9.75">
      <c r="A339" s="169">
        <v>976</v>
      </c>
      <c r="B339" s="170" t="s">
        <v>603</v>
      </c>
      <c r="C339" s="170" t="s">
        <v>28</v>
      </c>
      <c r="D339" s="170" t="s">
        <v>615</v>
      </c>
      <c r="E339" s="148" t="str">
        <f t="shared" si="6"/>
        <v>Omkadering BUSO</v>
      </c>
      <c r="F339" s="170" t="s">
        <v>183</v>
      </c>
      <c r="G339" s="169">
        <v>0</v>
      </c>
    </row>
    <row r="340" spans="1:7" ht="9.75">
      <c r="A340" s="169">
        <v>977</v>
      </c>
      <c r="B340" s="170" t="s">
        <v>604</v>
      </c>
      <c r="C340" s="170" t="s">
        <v>28</v>
      </c>
      <c r="D340" s="170" t="s">
        <v>615</v>
      </c>
      <c r="E340" s="148" t="str">
        <f t="shared" si="6"/>
        <v>Omkadering BUSO</v>
      </c>
      <c r="F340" s="170" t="s">
        <v>25</v>
      </c>
      <c r="G340" s="169">
        <v>0</v>
      </c>
    </row>
    <row r="341" spans="1:7" ht="9.75">
      <c r="A341" s="169">
        <v>978</v>
      </c>
      <c r="B341" s="170" t="s">
        <v>605</v>
      </c>
      <c r="C341" s="170" t="s">
        <v>22</v>
      </c>
      <c r="D341" s="170" t="s">
        <v>618</v>
      </c>
      <c r="E341" s="148" t="str">
        <f t="shared" si="6"/>
        <v>Omkadering SO</v>
      </c>
      <c r="F341" s="170" t="s">
        <v>103</v>
      </c>
      <c r="G341" s="169">
        <v>0</v>
      </c>
    </row>
    <row r="342" spans="1:7" ht="9.75">
      <c r="A342" s="169">
        <v>979</v>
      </c>
      <c r="B342" s="170" t="s">
        <v>606</v>
      </c>
      <c r="C342" s="170" t="s">
        <v>22</v>
      </c>
      <c r="D342" s="170" t="s">
        <v>618</v>
      </c>
      <c r="E342" s="148" t="str">
        <f t="shared" si="6"/>
        <v>Omkadering SO</v>
      </c>
      <c r="F342" s="170" t="s">
        <v>103</v>
      </c>
      <c r="G342" s="169">
        <v>0</v>
      </c>
    </row>
    <row r="343" spans="1:7" ht="9.75">
      <c r="A343" s="169">
        <v>980</v>
      </c>
      <c r="B343" s="170" t="s">
        <v>607</v>
      </c>
      <c r="C343" s="170" t="s">
        <v>28</v>
      </c>
      <c r="D343" s="170" t="s">
        <v>615</v>
      </c>
      <c r="E343" s="148" t="str">
        <f t="shared" si="6"/>
        <v>Omkadering BUSO</v>
      </c>
      <c r="F343" s="170" t="s">
        <v>183</v>
      </c>
      <c r="G343" s="169">
        <v>0</v>
      </c>
    </row>
    <row r="344" spans="1:7" ht="9.75">
      <c r="A344" s="169">
        <v>981</v>
      </c>
      <c r="B344" s="170" t="s">
        <v>611</v>
      </c>
      <c r="C344" s="170" t="s">
        <v>28</v>
      </c>
      <c r="D344" s="170" t="s">
        <v>615</v>
      </c>
      <c r="E344" s="148" t="str">
        <f t="shared" si="6"/>
        <v>Omkadering BUSO</v>
      </c>
      <c r="F344" s="170" t="s">
        <v>183</v>
      </c>
      <c r="G344" s="169">
        <v>0</v>
      </c>
    </row>
    <row r="345" spans="1:7" ht="9.75">
      <c r="A345" s="169">
        <v>982</v>
      </c>
      <c r="B345" s="170" t="s">
        <v>608</v>
      </c>
      <c r="C345" s="170" t="s">
        <v>28</v>
      </c>
      <c r="D345" s="170" t="s">
        <v>615</v>
      </c>
      <c r="E345" s="148" t="str">
        <f t="shared" si="6"/>
        <v>Omkadering BUSO</v>
      </c>
      <c r="F345" s="170" t="s">
        <v>183</v>
      </c>
      <c r="G345" s="169">
        <v>0</v>
      </c>
    </row>
    <row r="346" spans="1:7" ht="9.75">
      <c r="A346" s="169">
        <v>983</v>
      </c>
      <c r="B346" s="170" t="s">
        <v>609</v>
      </c>
      <c r="C346" s="170" t="s">
        <v>28</v>
      </c>
      <c r="D346" s="170" t="s">
        <v>615</v>
      </c>
      <c r="E346" s="148" t="str">
        <f t="shared" si="6"/>
        <v>Omkadering BUSO</v>
      </c>
      <c r="F346" s="170" t="s">
        <v>25</v>
      </c>
      <c r="G346" s="169">
        <v>0</v>
      </c>
    </row>
    <row r="347" spans="1:7" ht="9.75">
      <c r="A347" s="169">
        <v>984</v>
      </c>
      <c r="B347" s="170" t="s">
        <v>630</v>
      </c>
      <c r="C347" s="170" t="s">
        <v>28</v>
      </c>
      <c r="D347" s="170" t="s">
        <v>615</v>
      </c>
      <c r="E347" s="148" t="str">
        <f t="shared" si="6"/>
        <v>Omkadering BUSO</v>
      </c>
      <c r="F347" s="170" t="s">
        <v>183</v>
      </c>
      <c r="G347" s="169">
        <v>0</v>
      </c>
    </row>
    <row r="348" spans="1:7" ht="9.75">
      <c r="A348" s="169">
        <v>985</v>
      </c>
      <c r="B348" s="170" t="s">
        <v>631</v>
      </c>
      <c r="C348" s="170" t="s">
        <v>28</v>
      </c>
      <c r="D348" s="170" t="s">
        <v>615</v>
      </c>
      <c r="E348" s="148" t="str">
        <f t="shared" si="6"/>
        <v>Omkadering BUSO</v>
      </c>
      <c r="F348" s="170" t="s">
        <v>183</v>
      </c>
      <c r="G348" s="169">
        <v>0</v>
      </c>
    </row>
    <row r="349" spans="1:7" ht="9.75">
      <c r="A349" s="169">
        <v>987</v>
      </c>
      <c r="B349" s="170" t="s">
        <v>632</v>
      </c>
      <c r="C349" s="170" t="s">
        <v>29</v>
      </c>
      <c r="D349" s="170" t="s">
        <v>617</v>
      </c>
      <c r="E349" s="148" t="str">
        <f t="shared" si="6"/>
        <v>Omkadering DKO</v>
      </c>
      <c r="F349" s="170" t="s">
        <v>25</v>
      </c>
      <c r="G349" s="169">
        <v>0</v>
      </c>
    </row>
    <row r="350" spans="1:7" ht="9.75">
      <c r="A350" s="169">
        <v>988</v>
      </c>
      <c r="B350" s="170" t="s">
        <v>633</v>
      </c>
      <c r="C350" s="170" t="s">
        <v>29</v>
      </c>
      <c r="D350" s="170" t="s">
        <v>617</v>
      </c>
      <c r="E350" s="148" t="str">
        <f t="shared" si="6"/>
        <v>Omkadering DKO</v>
      </c>
      <c r="F350" s="170" t="s">
        <v>319</v>
      </c>
      <c r="G350" s="169">
        <v>0</v>
      </c>
    </row>
    <row r="351" spans="1:7" ht="9.75">
      <c r="A351" s="169">
        <v>989</v>
      </c>
      <c r="B351" s="170" t="s">
        <v>524</v>
      </c>
      <c r="C351" s="170" t="s">
        <v>29</v>
      </c>
      <c r="D351" s="170" t="s">
        <v>617</v>
      </c>
      <c r="E351" s="148" t="str">
        <f t="shared" si="6"/>
        <v>Omkadering DKO</v>
      </c>
      <c r="F351" s="170" t="s">
        <v>526</v>
      </c>
      <c r="G351" s="169">
        <v>0</v>
      </c>
    </row>
    <row r="352" spans="1:7" ht="9.75">
      <c r="A352" s="169">
        <v>990</v>
      </c>
      <c r="B352" s="170" t="s">
        <v>634</v>
      </c>
      <c r="C352" s="170" t="s">
        <v>29</v>
      </c>
      <c r="D352" s="170" t="s">
        <v>617</v>
      </c>
      <c r="E352" s="148" t="str">
        <f t="shared" si="6"/>
        <v>Omkadering DKO</v>
      </c>
      <c r="F352" s="170" t="s">
        <v>526</v>
      </c>
      <c r="G352" s="169">
        <v>0</v>
      </c>
    </row>
    <row r="353" spans="1:7" ht="9.75">
      <c r="A353" s="169">
        <v>991</v>
      </c>
      <c r="B353" s="170" t="s">
        <v>635</v>
      </c>
      <c r="C353" s="170" t="s">
        <v>29</v>
      </c>
      <c r="D353" s="170" t="s">
        <v>617</v>
      </c>
      <c r="E353" s="148" t="str">
        <f t="shared" si="6"/>
        <v>Omkadering DKO</v>
      </c>
      <c r="F353" s="170" t="s">
        <v>526</v>
      </c>
      <c r="G353" s="169">
        <v>0</v>
      </c>
    </row>
    <row r="354" spans="1:7" ht="9.75">
      <c r="A354" s="169">
        <v>992</v>
      </c>
      <c r="B354" s="170" t="s">
        <v>636</v>
      </c>
      <c r="C354" s="170" t="s">
        <v>29</v>
      </c>
      <c r="D354" s="170" t="s">
        <v>617</v>
      </c>
      <c r="E354" s="148" t="str">
        <f t="shared" si="6"/>
        <v>Omkadering DKO</v>
      </c>
      <c r="F354" s="170" t="s">
        <v>526</v>
      </c>
      <c r="G354" s="169">
        <v>0</v>
      </c>
    </row>
    <row r="355" spans="1:7" ht="9.75">
      <c r="A355" s="169">
        <v>993</v>
      </c>
      <c r="B355" s="170" t="s">
        <v>637</v>
      </c>
      <c r="C355" s="170" t="s">
        <v>29</v>
      </c>
      <c r="D355" s="170" t="s">
        <v>617</v>
      </c>
      <c r="E355" s="148" t="str">
        <f t="shared" si="6"/>
        <v>Omkadering DKO</v>
      </c>
      <c r="F355" s="170" t="s">
        <v>526</v>
      </c>
      <c r="G355" s="169">
        <v>0</v>
      </c>
    </row>
    <row r="356" spans="1:7" ht="9.75">
      <c r="A356" s="169">
        <v>995</v>
      </c>
      <c r="B356" s="170" t="s">
        <v>638</v>
      </c>
      <c r="C356" s="170" t="s">
        <v>29</v>
      </c>
      <c r="D356" s="170" t="s">
        <v>617</v>
      </c>
      <c r="E356" s="148" t="str">
        <f t="shared" si="6"/>
        <v>Omkadering DKO</v>
      </c>
      <c r="F356" s="170" t="s">
        <v>526</v>
      </c>
      <c r="G356" s="169">
        <v>0</v>
      </c>
    </row>
    <row r="357" spans="1:7" ht="9.75">
      <c r="A357" s="169">
        <v>996</v>
      </c>
      <c r="B357" s="170" t="s">
        <v>639</v>
      </c>
      <c r="C357" s="170" t="s">
        <v>29</v>
      </c>
      <c r="D357" s="170" t="s">
        <v>617</v>
      </c>
      <c r="E357" s="148" t="str">
        <f t="shared" si="6"/>
        <v>Omkadering DKO</v>
      </c>
      <c r="F357" s="170" t="s">
        <v>526</v>
      </c>
      <c r="G357" s="169">
        <v>0</v>
      </c>
    </row>
    <row r="358" spans="1:7" ht="9.75">
      <c r="A358" s="169">
        <v>998</v>
      </c>
      <c r="B358" s="170" t="s">
        <v>640</v>
      </c>
      <c r="C358" s="170" t="s">
        <v>29</v>
      </c>
      <c r="D358" s="170" t="s">
        <v>617</v>
      </c>
      <c r="E358" s="148" t="str">
        <f t="shared" si="6"/>
        <v>Omkadering DKO</v>
      </c>
      <c r="F358" s="170" t="s">
        <v>526</v>
      </c>
      <c r="G358" s="169">
        <v>0</v>
      </c>
    </row>
    <row r="359" spans="1:7" ht="9.75">
      <c r="A359" s="169">
        <v>999</v>
      </c>
      <c r="B359" s="170" t="s">
        <v>641</v>
      </c>
      <c r="C359" s="170" t="s">
        <v>29</v>
      </c>
      <c r="D359" s="170" t="s">
        <v>617</v>
      </c>
      <c r="E359" s="148" t="str">
        <f t="shared" si="6"/>
        <v>Omkadering DKO</v>
      </c>
      <c r="F359" s="170" t="s">
        <v>526</v>
      </c>
      <c r="G359" s="169">
        <v>0</v>
      </c>
    </row>
    <row r="360" spans="1:7" ht="9.75">
      <c r="A360" s="169">
        <v>1000</v>
      </c>
      <c r="B360" s="170" t="s">
        <v>642</v>
      </c>
      <c r="C360" s="170" t="s">
        <v>29</v>
      </c>
      <c r="D360" s="170" t="s">
        <v>617</v>
      </c>
      <c r="E360" s="148" t="str">
        <f t="shared" si="6"/>
        <v>Omkadering DKO</v>
      </c>
      <c r="F360" s="170" t="s">
        <v>526</v>
      </c>
      <c r="G360" s="169">
        <v>0</v>
      </c>
    </row>
    <row r="361" spans="1:7" ht="9.75">
      <c r="A361" s="169">
        <v>1001</v>
      </c>
      <c r="B361" s="170" t="s">
        <v>643</v>
      </c>
      <c r="C361" s="170" t="s">
        <v>29</v>
      </c>
      <c r="D361" s="170" t="s">
        <v>617</v>
      </c>
      <c r="E361" s="148" t="str">
        <f t="shared" si="6"/>
        <v>Omkadering DKO</v>
      </c>
      <c r="F361" s="170" t="s">
        <v>526</v>
      </c>
      <c r="G361" s="169">
        <v>0</v>
      </c>
    </row>
    <row r="362" spans="1:7" ht="9.75">
      <c r="A362" s="169">
        <v>1002</v>
      </c>
      <c r="B362" s="170" t="s">
        <v>644</v>
      </c>
      <c r="C362" s="170" t="s">
        <v>29</v>
      </c>
      <c r="D362" s="170" t="s">
        <v>617</v>
      </c>
      <c r="E362" s="148" t="str">
        <f t="shared" si="6"/>
        <v>Omkadering DKO</v>
      </c>
      <c r="F362" s="170" t="s">
        <v>526</v>
      </c>
      <c r="G362" s="169">
        <v>0</v>
      </c>
    </row>
    <row r="363" spans="1:7" ht="9.75">
      <c r="A363" s="169">
        <v>1005</v>
      </c>
      <c r="B363" s="170" t="s">
        <v>645</v>
      </c>
      <c r="C363" s="170" t="s">
        <v>22</v>
      </c>
      <c r="D363" s="170" t="s">
        <v>618</v>
      </c>
      <c r="E363" s="148" t="str">
        <f t="shared" si="6"/>
        <v>Omkadering SO</v>
      </c>
      <c r="F363" s="170" t="s">
        <v>103</v>
      </c>
      <c r="G363" s="169">
        <v>0</v>
      </c>
    </row>
    <row r="364" spans="1:7" ht="9.75">
      <c r="A364" s="169">
        <v>1006</v>
      </c>
      <c r="B364" s="170" t="s">
        <v>646</v>
      </c>
      <c r="C364" s="170" t="s">
        <v>647</v>
      </c>
      <c r="D364" s="170" t="s">
        <v>648</v>
      </c>
      <c r="E364" s="148" t="e">
        <f t="shared" si="6"/>
        <v>#N/A</v>
      </c>
      <c r="F364" s="170" t="s">
        <v>50</v>
      </c>
      <c r="G364" s="169">
        <v>0</v>
      </c>
    </row>
    <row r="365" spans="1:7" ht="9.75">
      <c r="A365" s="169">
        <v>1007</v>
      </c>
      <c r="B365" s="170" t="s">
        <v>649</v>
      </c>
      <c r="C365" s="170" t="s">
        <v>647</v>
      </c>
      <c r="D365" s="170" t="s">
        <v>648</v>
      </c>
      <c r="E365" s="148" t="e">
        <f t="shared" si="6"/>
        <v>#N/A</v>
      </c>
      <c r="F365" s="170" t="s">
        <v>50</v>
      </c>
      <c r="G365" s="169">
        <v>0</v>
      </c>
    </row>
    <row r="366" spans="1:7" ht="9.75">
      <c r="A366" s="169">
        <v>1008</v>
      </c>
      <c r="B366" s="170" t="s">
        <v>650</v>
      </c>
      <c r="C366" s="170" t="s">
        <v>647</v>
      </c>
      <c r="D366" s="170" t="s">
        <v>648</v>
      </c>
      <c r="E366" s="148" t="e">
        <f t="shared" si="6"/>
        <v>#N/A</v>
      </c>
      <c r="F366" s="170" t="s">
        <v>50</v>
      </c>
      <c r="G366" s="169">
        <v>0</v>
      </c>
    </row>
    <row r="367" spans="1:7" ht="9.75">
      <c r="A367" s="169">
        <v>1009</v>
      </c>
      <c r="B367" s="170" t="s">
        <v>651</v>
      </c>
      <c r="C367" s="170" t="s">
        <v>647</v>
      </c>
      <c r="D367" s="170" t="s">
        <v>648</v>
      </c>
      <c r="E367" s="148" t="e">
        <f t="shared" si="6"/>
        <v>#N/A</v>
      </c>
      <c r="F367" s="170" t="s">
        <v>50</v>
      </c>
      <c r="G367" s="169">
        <v>0</v>
      </c>
    </row>
    <row r="368" spans="1:7" ht="9.75">
      <c r="A368" s="169">
        <v>1010</v>
      </c>
      <c r="B368" s="170" t="s">
        <v>652</v>
      </c>
      <c r="C368" s="170" t="s">
        <v>647</v>
      </c>
      <c r="D368" s="170" t="s">
        <v>648</v>
      </c>
      <c r="E368" s="148" t="e">
        <f t="shared" si="6"/>
        <v>#N/A</v>
      </c>
      <c r="F368" s="170" t="s">
        <v>50</v>
      </c>
      <c r="G368" s="169">
        <v>0</v>
      </c>
    </row>
    <row r="369" spans="1:7" ht="9.75">
      <c r="A369" s="169">
        <v>1011</v>
      </c>
      <c r="B369" s="170" t="s">
        <v>653</v>
      </c>
      <c r="C369" s="170" t="s">
        <v>28</v>
      </c>
      <c r="D369" s="170" t="s">
        <v>615</v>
      </c>
      <c r="E369" s="148" t="str">
        <f t="shared" si="6"/>
        <v>Omkadering BUSO</v>
      </c>
      <c r="F369" s="170" t="s">
        <v>183</v>
      </c>
      <c r="G369" s="169">
        <v>0</v>
      </c>
    </row>
    <row r="370" spans="1:7" ht="9.75">
      <c r="A370" s="169">
        <v>1012</v>
      </c>
      <c r="B370" s="170" t="s">
        <v>654</v>
      </c>
      <c r="C370" s="170" t="s">
        <v>28</v>
      </c>
      <c r="D370" s="170" t="s">
        <v>615</v>
      </c>
      <c r="E370" s="148" t="str">
        <f t="shared" si="6"/>
        <v>Omkadering BUSO</v>
      </c>
      <c r="F370" s="170" t="s">
        <v>183</v>
      </c>
      <c r="G370" s="169">
        <v>0</v>
      </c>
    </row>
    <row r="371" spans="1:7" ht="9.75">
      <c r="A371" s="169">
        <v>1016</v>
      </c>
      <c r="B371" s="170" t="s">
        <v>655</v>
      </c>
      <c r="C371" s="170" t="s">
        <v>415</v>
      </c>
      <c r="D371" s="170" t="s">
        <v>416</v>
      </c>
      <c r="E371" s="148" t="str">
        <f t="shared" si="6"/>
        <v>Omkadering internaten</v>
      </c>
      <c r="F371" s="170" t="s">
        <v>670</v>
      </c>
      <c r="G371" s="169">
        <v>0</v>
      </c>
    </row>
    <row r="372" spans="1:7" ht="9.75">
      <c r="A372" s="169">
        <v>1017</v>
      </c>
      <c r="B372" s="170" t="s">
        <v>656</v>
      </c>
      <c r="C372" s="170" t="s">
        <v>415</v>
      </c>
      <c r="D372" s="170" t="s">
        <v>416</v>
      </c>
      <c r="E372" s="148" t="str">
        <f t="shared" si="6"/>
        <v>Omkadering internaten</v>
      </c>
      <c r="F372" s="170" t="s">
        <v>670</v>
      </c>
      <c r="G372" s="169">
        <v>0</v>
      </c>
    </row>
    <row r="373" spans="1:7" ht="9.75">
      <c r="A373" s="169">
        <v>1018</v>
      </c>
      <c r="B373" s="170" t="s">
        <v>657</v>
      </c>
      <c r="C373" s="170" t="s">
        <v>415</v>
      </c>
      <c r="D373" s="170" t="s">
        <v>416</v>
      </c>
      <c r="E373" s="148" t="str">
        <f t="shared" si="6"/>
        <v>Omkadering internaten</v>
      </c>
      <c r="F373" s="170" t="s">
        <v>670</v>
      </c>
      <c r="G373" s="169">
        <v>2</v>
      </c>
    </row>
    <row r="374" spans="1:7" ht="9.75">
      <c r="A374" s="169">
        <v>1019</v>
      </c>
      <c r="B374" s="170" t="s">
        <v>658</v>
      </c>
      <c r="C374" s="170" t="s">
        <v>415</v>
      </c>
      <c r="D374" s="170" t="s">
        <v>416</v>
      </c>
      <c r="E374" s="148" t="str">
        <f t="shared" si="6"/>
        <v>Omkadering internaten</v>
      </c>
      <c r="F374" s="170" t="s">
        <v>670</v>
      </c>
      <c r="G374" s="169">
        <v>2</v>
      </c>
    </row>
    <row r="375" spans="1:7" ht="9.75">
      <c r="A375" s="169">
        <v>1020</v>
      </c>
      <c r="B375" s="170" t="s">
        <v>659</v>
      </c>
      <c r="C375" s="170" t="s">
        <v>415</v>
      </c>
      <c r="D375" s="170" t="s">
        <v>416</v>
      </c>
      <c r="E375" s="148" t="str">
        <f t="shared" si="6"/>
        <v>Omkadering internaten</v>
      </c>
      <c r="F375" s="170" t="s">
        <v>670</v>
      </c>
      <c r="G375" s="169">
        <v>2</v>
      </c>
    </row>
    <row r="376" spans="1:7" ht="9.75">
      <c r="A376" s="169">
        <v>1021</v>
      </c>
      <c r="B376" s="170" t="s">
        <v>660</v>
      </c>
      <c r="C376" s="170" t="s">
        <v>415</v>
      </c>
      <c r="D376" s="170" t="s">
        <v>416</v>
      </c>
      <c r="E376" s="148" t="str">
        <f t="shared" si="6"/>
        <v>Omkadering internaten</v>
      </c>
      <c r="F376" s="170" t="s">
        <v>670</v>
      </c>
      <c r="G376" s="169">
        <v>0</v>
      </c>
    </row>
    <row r="377" spans="1:7" ht="9.75">
      <c r="A377" s="169">
        <v>1022</v>
      </c>
      <c r="B377" s="170" t="s">
        <v>661</v>
      </c>
      <c r="C377" s="170" t="s">
        <v>22</v>
      </c>
      <c r="D377" s="170" t="s">
        <v>618</v>
      </c>
      <c r="E377" s="148" t="str">
        <f t="shared" si="6"/>
        <v>Omkadering SO</v>
      </c>
      <c r="F377" s="170" t="s">
        <v>103</v>
      </c>
      <c r="G377" s="169">
        <v>1</v>
      </c>
    </row>
    <row r="378" spans="1:7" ht="9.75">
      <c r="A378" s="169">
        <v>1025</v>
      </c>
      <c r="B378" s="170" t="s">
        <v>662</v>
      </c>
      <c r="C378" s="170" t="s">
        <v>525</v>
      </c>
      <c r="D378" s="170" t="s">
        <v>623</v>
      </c>
      <c r="E378" s="148" t="str">
        <f t="shared" si="6"/>
        <v>Omkadering BuBAO</v>
      </c>
      <c r="F378" s="170" t="s">
        <v>526</v>
      </c>
      <c r="G378" s="169">
        <v>0</v>
      </c>
    </row>
    <row r="379" spans="1:7" ht="9.75">
      <c r="A379" s="169">
        <v>1026</v>
      </c>
      <c r="B379" s="170" t="s">
        <v>663</v>
      </c>
      <c r="C379" s="170" t="s">
        <v>647</v>
      </c>
      <c r="D379" s="170" t="s">
        <v>648</v>
      </c>
      <c r="E379" s="148" t="e">
        <f t="shared" si="6"/>
        <v>#N/A</v>
      </c>
      <c r="F379" s="170" t="s">
        <v>50</v>
      </c>
      <c r="G379" s="169">
        <v>0</v>
      </c>
    </row>
    <row r="380" spans="1:7" ht="9.75">
      <c r="A380" s="169">
        <v>63</v>
      </c>
      <c r="B380" s="170" t="s">
        <v>468</v>
      </c>
      <c r="C380" s="170" t="s">
        <v>525</v>
      </c>
      <c r="D380" s="170" t="s">
        <v>623</v>
      </c>
      <c r="E380" s="148" t="str">
        <f t="shared" si="6"/>
        <v>Omkadering BuBAO</v>
      </c>
      <c r="F380" s="170" t="s">
        <v>50</v>
      </c>
      <c r="G380" s="169">
        <v>0</v>
      </c>
    </row>
    <row r="381" spans="1:7" ht="9.75">
      <c r="A381" s="169">
        <v>64</v>
      </c>
      <c r="B381" s="170" t="s">
        <v>610</v>
      </c>
      <c r="C381" s="170" t="s">
        <v>525</v>
      </c>
      <c r="D381" s="170" t="s">
        <v>623</v>
      </c>
      <c r="E381" s="148" t="str">
        <f t="shared" si="6"/>
        <v>Omkadering BuBAO</v>
      </c>
      <c r="F381" s="170" t="s">
        <v>50</v>
      </c>
      <c r="G381" s="169">
        <v>0</v>
      </c>
    </row>
    <row r="382" spans="1:7" ht="9.75">
      <c r="A382" s="169">
        <v>69</v>
      </c>
      <c r="B382" s="170" t="s">
        <v>470</v>
      </c>
      <c r="C382" s="170" t="s">
        <v>525</v>
      </c>
      <c r="D382" s="170" t="s">
        <v>623</v>
      </c>
      <c r="E382" s="148" t="str">
        <f t="shared" si="6"/>
        <v>Omkadering BuBAO</v>
      </c>
      <c r="F382" s="170" t="s">
        <v>526</v>
      </c>
      <c r="G382" s="169">
        <v>0</v>
      </c>
    </row>
    <row r="383" spans="1:7" ht="9.75">
      <c r="A383" s="169">
        <v>70</v>
      </c>
      <c r="B383" s="170" t="s">
        <v>471</v>
      </c>
      <c r="C383" s="170" t="s">
        <v>525</v>
      </c>
      <c r="D383" s="170" t="s">
        <v>623</v>
      </c>
      <c r="E383" s="148" t="str">
        <f t="shared" si="6"/>
        <v>Omkadering BuBAO</v>
      </c>
      <c r="F383" s="170" t="s">
        <v>526</v>
      </c>
      <c r="G383" s="169">
        <v>1</v>
      </c>
    </row>
    <row r="384" spans="1:7" ht="9.75">
      <c r="A384" s="169">
        <v>71</v>
      </c>
      <c r="B384" s="170" t="s">
        <v>472</v>
      </c>
      <c r="C384" s="170" t="s">
        <v>525</v>
      </c>
      <c r="D384" s="170" t="s">
        <v>623</v>
      </c>
      <c r="E384" s="148" t="str">
        <f t="shared" si="6"/>
        <v>Omkadering BuBAO</v>
      </c>
      <c r="F384" s="170" t="s">
        <v>526</v>
      </c>
      <c r="G384" s="169">
        <v>1</v>
      </c>
    </row>
    <row r="385" spans="1:7" ht="9.75">
      <c r="A385" s="169">
        <v>72</v>
      </c>
      <c r="B385" s="170" t="s">
        <v>473</v>
      </c>
      <c r="C385" s="170" t="s">
        <v>525</v>
      </c>
      <c r="D385" s="170" t="s">
        <v>623</v>
      </c>
      <c r="E385" s="148" t="str">
        <f t="shared" si="6"/>
        <v>Omkadering BuBAO</v>
      </c>
      <c r="F385" s="170" t="s">
        <v>526</v>
      </c>
      <c r="G385" s="169">
        <v>1</v>
      </c>
    </row>
    <row r="386" spans="1:7" ht="9.75">
      <c r="A386" s="169">
        <v>73</v>
      </c>
      <c r="B386" s="170" t="s">
        <v>474</v>
      </c>
      <c r="C386" s="170" t="s">
        <v>525</v>
      </c>
      <c r="D386" s="170" t="s">
        <v>623</v>
      </c>
      <c r="E386" s="148" t="str">
        <f t="shared" si="6"/>
        <v>Omkadering BuBAO</v>
      </c>
      <c r="F386" s="170" t="s">
        <v>526</v>
      </c>
      <c r="G386" s="169">
        <v>1</v>
      </c>
    </row>
    <row r="387" spans="1:7" ht="9.75">
      <c r="A387" s="169">
        <v>74</v>
      </c>
      <c r="B387" s="170" t="s">
        <v>475</v>
      </c>
      <c r="C387" s="170" t="s">
        <v>525</v>
      </c>
      <c r="D387" s="170" t="s">
        <v>623</v>
      </c>
      <c r="E387" s="148" t="str">
        <f t="shared" si="6"/>
        <v>Omkadering BuBAO</v>
      </c>
      <c r="F387" s="170" t="s">
        <v>526</v>
      </c>
      <c r="G387" s="169">
        <v>1</v>
      </c>
    </row>
    <row r="388" spans="1:7" ht="9.75">
      <c r="A388" s="169">
        <v>75</v>
      </c>
      <c r="B388" s="170" t="s">
        <v>476</v>
      </c>
      <c r="C388" s="170" t="s">
        <v>525</v>
      </c>
      <c r="D388" s="170" t="s">
        <v>623</v>
      </c>
      <c r="E388" s="148" t="str">
        <f t="shared" si="6"/>
        <v>Omkadering BuBAO</v>
      </c>
      <c r="F388" s="170" t="s">
        <v>526</v>
      </c>
      <c r="G388" s="169">
        <v>1</v>
      </c>
    </row>
    <row r="389" spans="1:7" ht="9.75">
      <c r="A389" s="169">
        <v>76</v>
      </c>
      <c r="B389" s="170" t="s">
        <v>477</v>
      </c>
      <c r="C389" s="170" t="s">
        <v>525</v>
      </c>
      <c r="D389" s="170" t="s">
        <v>623</v>
      </c>
      <c r="E389" s="148" t="str">
        <f t="shared" si="6"/>
        <v>Omkadering BuBAO</v>
      </c>
      <c r="F389" s="170" t="s">
        <v>526</v>
      </c>
      <c r="G389" s="169">
        <v>1</v>
      </c>
    </row>
    <row r="390" spans="1:7" ht="9.75">
      <c r="A390" s="169">
        <v>77</v>
      </c>
      <c r="B390" s="170" t="s">
        <v>537</v>
      </c>
      <c r="C390" s="170" t="s">
        <v>525</v>
      </c>
      <c r="D390" s="170" t="s">
        <v>623</v>
      </c>
      <c r="E390" s="148" t="str">
        <f t="shared" si="6"/>
        <v>Omkadering BuBAO</v>
      </c>
      <c r="F390" s="170" t="s">
        <v>526</v>
      </c>
      <c r="G390" s="169">
        <v>1</v>
      </c>
    </row>
    <row r="391" spans="1:7" ht="9.75">
      <c r="A391" s="169">
        <v>84</v>
      </c>
      <c r="B391" s="170" t="s">
        <v>478</v>
      </c>
      <c r="C391" s="170" t="s">
        <v>525</v>
      </c>
      <c r="D391" s="170" t="s">
        <v>623</v>
      </c>
      <c r="E391" s="148" t="str">
        <f t="shared" si="6"/>
        <v>Omkadering BuBAO</v>
      </c>
      <c r="F391" s="170" t="s">
        <v>526</v>
      </c>
      <c r="G391" s="169">
        <v>0</v>
      </c>
    </row>
    <row r="392" spans="1:7" ht="9.75">
      <c r="A392" s="169">
        <v>85</v>
      </c>
      <c r="B392" s="170" t="s">
        <v>479</v>
      </c>
      <c r="C392" s="170" t="s">
        <v>525</v>
      </c>
      <c r="D392" s="170" t="s">
        <v>623</v>
      </c>
      <c r="E392" s="148" t="str">
        <f t="shared" si="6"/>
        <v>Omkadering BuBAO</v>
      </c>
      <c r="F392" s="170" t="s">
        <v>526</v>
      </c>
      <c r="G392" s="169">
        <v>0</v>
      </c>
    </row>
    <row r="393" spans="1:7" ht="9.75">
      <c r="A393" s="169">
        <v>86</v>
      </c>
      <c r="B393" s="170" t="s">
        <v>480</v>
      </c>
      <c r="C393" s="170" t="s">
        <v>525</v>
      </c>
      <c r="D393" s="170" t="s">
        <v>623</v>
      </c>
      <c r="E393" s="148" t="str">
        <f t="shared" si="6"/>
        <v>Omkadering BuBAO</v>
      </c>
      <c r="F393" s="170" t="s">
        <v>526</v>
      </c>
      <c r="G393" s="169">
        <v>0</v>
      </c>
    </row>
    <row r="394" spans="1:7" ht="9.75">
      <c r="A394" s="169">
        <v>87</v>
      </c>
      <c r="B394" s="170" t="s">
        <v>481</v>
      </c>
      <c r="C394" s="170" t="s">
        <v>525</v>
      </c>
      <c r="D394" s="170" t="s">
        <v>623</v>
      </c>
      <c r="E394" s="148" t="str">
        <f t="shared" si="6"/>
        <v>Omkadering BuBAO</v>
      </c>
      <c r="F394" s="170" t="s">
        <v>526</v>
      </c>
      <c r="G394" s="169">
        <v>0</v>
      </c>
    </row>
    <row r="395" spans="1:7" ht="9.75">
      <c r="A395" s="169">
        <v>88</v>
      </c>
      <c r="B395" s="170" t="s">
        <v>482</v>
      </c>
      <c r="C395" s="170" t="s">
        <v>525</v>
      </c>
      <c r="D395" s="170" t="s">
        <v>623</v>
      </c>
      <c r="E395" s="148" t="str">
        <f aca="true" t="shared" si="7" ref="E395:E404">VLOOKUP(C395,H$4:J$18,3,FALSE)</f>
        <v>Omkadering BuBAO</v>
      </c>
      <c r="F395" s="170" t="s">
        <v>25</v>
      </c>
      <c r="G395" s="169">
        <v>0</v>
      </c>
    </row>
    <row r="396" spans="1:7" ht="9.75">
      <c r="A396" s="169">
        <v>91</v>
      </c>
      <c r="B396" s="170" t="s">
        <v>483</v>
      </c>
      <c r="C396" s="170" t="s">
        <v>525</v>
      </c>
      <c r="D396" s="170" t="s">
        <v>623</v>
      </c>
      <c r="E396" s="148" t="str">
        <f t="shared" si="7"/>
        <v>Omkadering BuBAO</v>
      </c>
      <c r="F396" s="170" t="s">
        <v>25</v>
      </c>
      <c r="G396" s="169">
        <v>0</v>
      </c>
    </row>
    <row r="397" spans="1:7" ht="9.75">
      <c r="A397" s="169">
        <v>93</v>
      </c>
      <c r="B397" s="170" t="s">
        <v>484</v>
      </c>
      <c r="C397" s="170" t="s">
        <v>525</v>
      </c>
      <c r="D397" s="170" t="s">
        <v>623</v>
      </c>
      <c r="E397" s="148" t="str">
        <f t="shared" si="7"/>
        <v>Omkadering BuBAO</v>
      </c>
      <c r="F397" s="170" t="s">
        <v>182</v>
      </c>
      <c r="G397" s="169">
        <v>0</v>
      </c>
    </row>
    <row r="398" spans="1:7" ht="9.75">
      <c r="A398" s="169">
        <v>94</v>
      </c>
      <c r="B398" s="170" t="s">
        <v>485</v>
      </c>
      <c r="C398" s="170" t="s">
        <v>525</v>
      </c>
      <c r="D398" s="170" t="s">
        <v>623</v>
      </c>
      <c r="E398" s="148" t="str">
        <f t="shared" si="7"/>
        <v>Omkadering BuBAO</v>
      </c>
      <c r="F398" s="170" t="s">
        <v>25</v>
      </c>
      <c r="G398" s="169">
        <v>0</v>
      </c>
    </row>
    <row r="399" spans="1:7" ht="9.75">
      <c r="A399" s="169">
        <v>98</v>
      </c>
      <c r="B399" s="170" t="s">
        <v>486</v>
      </c>
      <c r="C399" s="170" t="s">
        <v>525</v>
      </c>
      <c r="D399" s="170" t="s">
        <v>623</v>
      </c>
      <c r="E399" s="148" t="str">
        <f t="shared" si="7"/>
        <v>Omkadering BuBAO</v>
      </c>
      <c r="F399" s="170" t="s">
        <v>25</v>
      </c>
      <c r="G399" s="169">
        <v>0</v>
      </c>
    </row>
    <row r="400" spans="1:7" ht="9.75">
      <c r="A400" s="169">
        <v>99</v>
      </c>
      <c r="B400" s="170" t="s">
        <v>487</v>
      </c>
      <c r="C400" s="170" t="s">
        <v>525</v>
      </c>
      <c r="D400" s="170" t="s">
        <v>623</v>
      </c>
      <c r="E400" s="148" t="str">
        <f t="shared" si="7"/>
        <v>Omkadering BuBAO</v>
      </c>
      <c r="F400" s="170" t="s">
        <v>182</v>
      </c>
      <c r="G400" s="169">
        <v>0</v>
      </c>
    </row>
    <row r="401" spans="1:7" ht="9.75">
      <c r="A401" s="169">
        <v>100</v>
      </c>
      <c r="B401" s="170" t="s">
        <v>488</v>
      </c>
      <c r="C401" s="170" t="s">
        <v>525</v>
      </c>
      <c r="D401" s="170" t="s">
        <v>623</v>
      </c>
      <c r="E401" s="148" t="str">
        <f t="shared" si="7"/>
        <v>Omkadering BuBAO</v>
      </c>
      <c r="F401" s="170" t="s">
        <v>182</v>
      </c>
      <c r="G401" s="169">
        <v>0</v>
      </c>
    </row>
    <row r="402" spans="1:7" ht="9.75">
      <c r="A402" s="169">
        <v>102</v>
      </c>
      <c r="B402" s="170" t="s">
        <v>489</v>
      </c>
      <c r="C402" s="170" t="s">
        <v>525</v>
      </c>
      <c r="D402" s="170" t="s">
        <v>623</v>
      </c>
      <c r="E402" s="148" t="str">
        <f t="shared" si="7"/>
        <v>Omkadering BuBAO</v>
      </c>
      <c r="F402" s="170" t="s">
        <v>182</v>
      </c>
      <c r="G402" s="169">
        <v>0</v>
      </c>
    </row>
    <row r="403" spans="1:7" ht="9.75">
      <c r="A403" s="169">
        <v>103</v>
      </c>
      <c r="B403" s="170" t="s">
        <v>538</v>
      </c>
      <c r="C403" s="170" t="s">
        <v>525</v>
      </c>
      <c r="D403" s="170" t="s">
        <v>623</v>
      </c>
      <c r="E403" s="148" t="str">
        <f t="shared" si="7"/>
        <v>Omkadering BuBAO</v>
      </c>
      <c r="F403" s="170" t="s">
        <v>182</v>
      </c>
      <c r="G403" s="169">
        <v>0</v>
      </c>
    </row>
    <row r="404" spans="1:7" ht="9.75">
      <c r="A404" s="169">
        <v>136</v>
      </c>
      <c r="B404" s="170" t="s">
        <v>490</v>
      </c>
      <c r="C404" s="170" t="s">
        <v>525</v>
      </c>
      <c r="D404" s="170" t="s">
        <v>623</v>
      </c>
      <c r="E404" s="148" t="str">
        <f t="shared" si="7"/>
        <v>Omkadering BuBAO</v>
      </c>
      <c r="F404" s="170" t="s">
        <v>182</v>
      </c>
      <c r="G404" s="169">
        <v>0</v>
      </c>
    </row>
    <row r="405" spans="1:7" ht="9.75">
      <c r="A405" s="169">
        <v>165</v>
      </c>
      <c r="B405" s="170" t="s">
        <v>491</v>
      </c>
      <c r="C405" s="170" t="s">
        <v>525</v>
      </c>
      <c r="D405" s="170" t="s">
        <v>623</v>
      </c>
      <c r="E405" s="148" t="str">
        <f t="shared" si="6"/>
        <v>Omkadering BuBAO</v>
      </c>
      <c r="F405" s="170" t="s">
        <v>319</v>
      </c>
      <c r="G405" s="169">
        <v>0</v>
      </c>
    </row>
    <row r="406" spans="1:7" ht="9.75">
      <c r="A406" s="169">
        <v>169</v>
      </c>
      <c r="B406" s="170" t="s">
        <v>264</v>
      </c>
      <c r="C406" s="170" t="s">
        <v>22</v>
      </c>
      <c r="D406" s="170" t="s">
        <v>618</v>
      </c>
      <c r="E406" s="148" t="str">
        <f t="shared" si="6"/>
        <v>Omkadering SO</v>
      </c>
      <c r="F406" s="170" t="s">
        <v>182</v>
      </c>
      <c r="G406" s="169">
        <v>0</v>
      </c>
    </row>
    <row r="407" spans="1:7" ht="9.75">
      <c r="A407" s="169">
        <v>170</v>
      </c>
      <c r="B407" s="170" t="s">
        <v>265</v>
      </c>
      <c r="C407" s="170" t="s">
        <v>22</v>
      </c>
      <c r="D407" s="170" t="s">
        <v>618</v>
      </c>
      <c r="E407" s="148" t="str">
        <f t="shared" si="6"/>
        <v>Omkadering SO</v>
      </c>
      <c r="F407" s="170" t="s">
        <v>182</v>
      </c>
      <c r="G407" s="169">
        <v>1</v>
      </c>
    </row>
    <row r="408" spans="1:7" ht="9.75">
      <c r="A408" s="169">
        <v>171</v>
      </c>
      <c r="B408" s="170" t="s">
        <v>266</v>
      </c>
      <c r="C408" s="170" t="s">
        <v>22</v>
      </c>
      <c r="D408" s="170" t="s">
        <v>618</v>
      </c>
      <c r="E408" s="148" t="str">
        <f t="shared" si="6"/>
        <v>Omkadering SO</v>
      </c>
      <c r="F408" s="170" t="s">
        <v>182</v>
      </c>
      <c r="G408" s="169">
        <v>1</v>
      </c>
    </row>
    <row r="409" spans="1:7" ht="9.75">
      <c r="A409" s="169">
        <v>172</v>
      </c>
      <c r="B409" s="170" t="s">
        <v>267</v>
      </c>
      <c r="C409" s="170" t="s">
        <v>22</v>
      </c>
      <c r="D409" s="170" t="s">
        <v>618</v>
      </c>
      <c r="E409" s="148" t="str">
        <f t="shared" si="6"/>
        <v>Omkadering SO</v>
      </c>
      <c r="F409" s="170" t="s">
        <v>182</v>
      </c>
      <c r="G409" s="169">
        <v>1</v>
      </c>
    </row>
    <row r="410" spans="1:7" ht="9.75">
      <c r="A410" s="169">
        <v>173</v>
      </c>
      <c r="B410" s="170" t="s">
        <v>268</v>
      </c>
      <c r="C410" s="170" t="s">
        <v>22</v>
      </c>
      <c r="D410" s="170" t="s">
        <v>618</v>
      </c>
      <c r="E410" s="148" t="str">
        <f t="shared" si="6"/>
        <v>Omkadering SO</v>
      </c>
      <c r="F410" s="170" t="s">
        <v>182</v>
      </c>
      <c r="G410" s="169">
        <v>1</v>
      </c>
    </row>
    <row r="411" spans="1:7" ht="9.75">
      <c r="A411" s="169">
        <v>174</v>
      </c>
      <c r="B411" s="170" t="s">
        <v>269</v>
      </c>
      <c r="C411" s="170" t="s">
        <v>22</v>
      </c>
      <c r="D411" s="170" t="s">
        <v>618</v>
      </c>
      <c r="E411" s="148" t="str">
        <f t="shared" si="6"/>
        <v>Omkadering SO</v>
      </c>
      <c r="F411" s="170" t="s">
        <v>182</v>
      </c>
      <c r="G411" s="169">
        <v>1</v>
      </c>
    </row>
    <row r="412" spans="1:7" ht="9.75">
      <c r="A412" s="169">
        <v>175</v>
      </c>
      <c r="B412" s="170" t="s">
        <v>270</v>
      </c>
      <c r="C412" s="170" t="s">
        <v>22</v>
      </c>
      <c r="D412" s="170" t="s">
        <v>618</v>
      </c>
      <c r="E412" s="148" t="str">
        <f t="shared" si="6"/>
        <v>Omkadering SO</v>
      </c>
      <c r="F412" s="170" t="s">
        <v>182</v>
      </c>
      <c r="G412" s="169">
        <v>0</v>
      </c>
    </row>
    <row r="413" spans="1:7" ht="9.75">
      <c r="A413" s="169">
        <v>177</v>
      </c>
      <c r="B413" s="170" t="s">
        <v>0</v>
      </c>
      <c r="C413" s="170" t="s">
        <v>22</v>
      </c>
      <c r="D413" s="170" t="s">
        <v>618</v>
      </c>
      <c r="E413" s="148" t="str">
        <f t="shared" si="6"/>
        <v>Omkadering SO</v>
      </c>
      <c r="F413" s="170" t="s">
        <v>103</v>
      </c>
      <c r="G413" s="169">
        <v>0</v>
      </c>
    </row>
    <row r="414" spans="1:7" ht="9.75">
      <c r="A414" s="169">
        <v>178</v>
      </c>
      <c r="B414" s="170" t="s">
        <v>84</v>
      </c>
      <c r="C414" s="170" t="s">
        <v>22</v>
      </c>
      <c r="D414" s="170" t="s">
        <v>618</v>
      </c>
      <c r="E414" s="148" t="str">
        <f>VLOOKUP(C414,H$4:J$18,3,FALSE)</f>
        <v>Omkadering SO</v>
      </c>
      <c r="F414" s="170" t="s">
        <v>103</v>
      </c>
      <c r="G414" s="169">
        <v>0</v>
      </c>
    </row>
    <row r="415" spans="1:7" ht="9.75">
      <c r="A415" s="169">
        <v>179</v>
      </c>
      <c r="B415" s="170" t="s">
        <v>110</v>
      </c>
      <c r="C415" s="170" t="s">
        <v>22</v>
      </c>
      <c r="D415" s="170" t="s">
        <v>618</v>
      </c>
      <c r="E415" s="148" t="str">
        <f t="shared" si="6"/>
        <v>Omkadering SO</v>
      </c>
      <c r="F415" s="170" t="s">
        <v>103</v>
      </c>
      <c r="G415" s="169">
        <v>0</v>
      </c>
    </row>
    <row r="416" spans="1:7" ht="9.75">
      <c r="A416" s="169">
        <v>181</v>
      </c>
      <c r="B416" s="170" t="s">
        <v>85</v>
      </c>
      <c r="C416" s="170" t="s">
        <v>22</v>
      </c>
      <c r="D416" s="170" t="s">
        <v>618</v>
      </c>
      <c r="E416" s="148" t="str">
        <f aca="true" t="shared" si="8" ref="E416:E425">VLOOKUP(C416,H$4:J$18,3,FALSE)</f>
        <v>Omkadering SO</v>
      </c>
      <c r="F416" s="170" t="s">
        <v>103</v>
      </c>
      <c r="G416" s="169">
        <v>0</v>
      </c>
    </row>
    <row r="417" spans="1:7" ht="9.75">
      <c r="A417" s="169">
        <v>185</v>
      </c>
      <c r="B417" s="170" t="s">
        <v>1</v>
      </c>
      <c r="C417" s="170" t="s">
        <v>22</v>
      </c>
      <c r="D417" s="170" t="s">
        <v>618</v>
      </c>
      <c r="E417" s="148" t="str">
        <f t="shared" si="8"/>
        <v>Omkadering SO</v>
      </c>
      <c r="F417" s="170" t="s">
        <v>103</v>
      </c>
      <c r="G417" s="169">
        <v>0</v>
      </c>
    </row>
    <row r="418" spans="1:7" ht="9.75">
      <c r="A418" s="169">
        <v>186</v>
      </c>
      <c r="B418" s="170" t="s">
        <v>410</v>
      </c>
      <c r="C418" s="170" t="s">
        <v>22</v>
      </c>
      <c r="D418" s="170" t="s">
        <v>618</v>
      </c>
      <c r="E418" s="148" t="str">
        <f t="shared" si="8"/>
        <v>Omkadering SO</v>
      </c>
      <c r="F418" s="170" t="s">
        <v>103</v>
      </c>
      <c r="G418" s="169">
        <v>0</v>
      </c>
    </row>
    <row r="419" spans="1:7" ht="9.75">
      <c r="A419" s="169">
        <v>203</v>
      </c>
      <c r="B419" s="170" t="s">
        <v>2</v>
      </c>
      <c r="C419" s="170" t="s">
        <v>22</v>
      </c>
      <c r="D419" s="170" t="s">
        <v>618</v>
      </c>
      <c r="E419" s="148" t="str">
        <f t="shared" si="8"/>
        <v>Omkadering SO</v>
      </c>
      <c r="F419" s="170" t="s">
        <v>103</v>
      </c>
      <c r="G419" s="169">
        <v>0</v>
      </c>
    </row>
    <row r="420" spans="1:7" ht="9.75">
      <c r="A420" s="169">
        <v>230</v>
      </c>
      <c r="B420" s="170" t="s">
        <v>185</v>
      </c>
      <c r="C420" s="170" t="s">
        <v>28</v>
      </c>
      <c r="D420" s="170" t="s">
        <v>615</v>
      </c>
      <c r="E420" s="148" t="str">
        <f t="shared" si="8"/>
        <v>Omkadering BUSO</v>
      </c>
      <c r="F420" s="170" t="s">
        <v>183</v>
      </c>
      <c r="G420" s="169">
        <v>0</v>
      </c>
    </row>
    <row r="421" spans="1:7" ht="9.75">
      <c r="A421" s="169">
        <v>231</v>
      </c>
      <c r="B421" s="170" t="s">
        <v>78</v>
      </c>
      <c r="C421" s="170" t="s">
        <v>28</v>
      </c>
      <c r="D421" s="170" t="s">
        <v>615</v>
      </c>
      <c r="E421" s="148" t="str">
        <f t="shared" si="8"/>
        <v>Omkadering BUSO</v>
      </c>
      <c r="F421" s="170" t="s">
        <v>182</v>
      </c>
      <c r="G421" s="169">
        <v>1</v>
      </c>
    </row>
    <row r="422" spans="1:7" ht="9.75">
      <c r="A422" s="169">
        <v>232</v>
      </c>
      <c r="B422" s="170" t="s">
        <v>271</v>
      </c>
      <c r="C422" s="170" t="s">
        <v>28</v>
      </c>
      <c r="D422" s="170" t="s">
        <v>615</v>
      </c>
      <c r="E422" s="148" t="str">
        <f t="shared" si="8"/>
        <v>Omkadering BUSO</v>
      </c>
      <c r="F422" s="170" t="s">
        <v>182</v>
      </c>
      <c r="G422" s="169">
        <v>1</v>
      </c>
    </row>
    <row r="423" spans="1:7" ht="9.75">
      <c r="A423" s="169">
        <v>233</v>
      </c>
      <c r="B423" s="170" t="s">
        <v>272</v>
      </c>
      <c r="C423" s="170" t="s">
        <v>28</v>
      </c>
      <c r="D423" s="170" t="s">
        <v>615</v>
      </c>
      <c r="E423" s="148" t="str">
        <f t="shared" si="8"/>
        <v>Omkadering BUSO</v>
      </c>
      <c r="F423" s="170" t="s">
        <v>182</v>
      </c>
      <c r="G423" s="169">
        <v>1</v>
      </c>
    </row>
    <row r="424" spans="1:7" ht="9.75">
      <c r="A424" s="169">
        <v>234</v>
      </c>
      <c r="B424" s="170" t="s">
        <v>273</v>
      </c>
      <c r="C424" s="170" t="s">
        <v>28</v>
      </c>
      <c r="D424" s="170" t="s">
        <v>615</v>
      </c>
      <c r="E424" s="148" t="str">
        <f t="shared" si="8"/>
        <v>Omkadering BUSO</v>
      </c>
      <c r="F424" s="170" t="s">
        <v>182</v>
      </c>
      <c r="G424" s="169">
        <v>1</v>
      </c>
    </row>
    <row r="425" spans="1:7" ht="9.75">
      <c r="A425" s="169">
        <v>235</v>
      </c>
      <c r="B425" s="170" t="s">
        <v>484</v>
      </c>
      <c r="C425" s="170" t="s">
        <v>28</v>
      </c>
      <c r="D425" s="170" t="s">
        <v>615</v>
      </c>
      <c r="E425" s="148" t="str">
        <f t="shared" si="8"/>
        <v>Omkadering BUSO</v>
      </c>
      <c r="F425" s="170" t="s">
        <v>182</v>
      </c>
      <c r="G425" s="169">
        <v>0</v>
      </c>
    </row>
    <row r="426" spans="1:7" ht="9.75">
      <c r="A426" s="169">
        <v>245</v>
      </c>
      <c r="B426" s="170" t="s">
        <v>539</v>
      </c>
      <c r="C426" s="170" t="s">
        <v>28</v>
      </c>
      <c r="D426" s="170" t="s">
        <v>615</v>
      </c>
      <c r="E426" s="148" t="str">
        <f t="shared" si="6"/>
        <v>Omkadering BUSO</v>
      </c>
      <c r="F426" s="170" t="s">
        <v>183</v>
      </c>
      <c r="G426" s="169">
        <v>0</v>
      </c>
    </row>
    <row r="427" spans="1:7" ht="9.75">
      <c r="A427" s="169">
        <v>247</v>
      </c>
      <c r="B427" s="170" t="s">
        <v>394</v>
      </c>
      <c r="C427" s="170" t="s">
        <v>28</v>
      </c>
      <c r="D427" s="170" t="s">
        <v>615</v>
      </c>
      <c r="E427" s="148" t="str">
        <f aca="true" t="shared" si="9" ref="E427:E437">VLOOKUP(C427,H$4:J$18,3,FALSE)</f>
        <v>Omkadering BUSO</v>
      </c>
      <c r="F427" s="170" t="s">
        <v>183</v>
      </c>
      <c r="G427" s="169">
        <v>0</v>
      </c>
    </row>
    <row r="428" spans="1:7" ht="9.75">
      <c r="A428" s="169">
        <v>250</v>
      </c>
      <c r="B428" s="170" t="s">
        <v>118</v>
      </c>
      <c r="C428" s="170" t="s">
        <v>28</v>
      </c>
      <c r="D428" s="170" t="s">
        <v>615</v>
      </c>
      <c r="E428" s="148" t="str">
        <f t="shared" si="9"/>
        <v>Omkadering BUSO</v>
      </c>
      <c r="F428" s="170" t="s">
        <v>183</v>
      </c>
      <c r="G428" s="169">
        <v>0</v>
      </c>
    </row>
    <row r="429" spans="1:7" ht="9.75">
      <c r="A429" s="169">
        <v>257</v>
      </c>
      <c r="B429" s="170" t="s">
        <v>57</v>
      </c>
      <c r="C429" s="170" t="s">
        <v>28</v>
      </c>
      <c r="D429" s="170" t="s">
        <v>615</v>
      </c>
      <c r="E429" s="148" t="str">
        <f t="shared" si="9"/>
        <v>Omkadering BUSO</v>
      </c>
      <c r="F429" s="170" t="s">
        <v>183</v>
      </c>
      <c r="G429" s="169">
        <v>0</v>
      </c>
    </row>
    <row r="430" spans="1:7" ht="9.75">
      <c r="A430" s="169">
        <v>258</v>
      </c>
      <c r="B430" s="170" t="s">
        <v>274</v>
      </c>
      <c r="C430" s="170" t="s">
        <v>28</v>
      </c>
      <c r="D430" s="170" t="s">
        <v>615</v>
      </c>
      <c r="E430" s="148" t="str">
        <f t="shared" si="9"/>
        <v>Omkadering BUSO</v>
      </c>
      <c r="F430" s="170" t="s">
        <v>183</v>
      </c>
      <c r="G430" s="169">
        <v>0</v>
      </c>
    </row>
    <row r="431" spans="1:7" ht="9.75">
      <c r="A431" s="169">
        <v>262</v>
      </c>
      <c r="B431" s="170" t="s">
        <v>540</v>
      </c>
      <c r="C431" s="170" t="s">
        <v>28</v>
      </c>
      <c r="D431" s="170" t="s">
        <v>615</v>
      </c>
      <c r="E431" s="148" t="str">
        <f>VLOOKUP(C431,H$4:J$18,3,FALSE)</f>
        <v>Omkadering BUSO</v>
      </c>
      <c r="F431" s="170" t="s">
        <v>183</v>
      </c>
      <c r="G431" s="169">
        <v>0</v>
      </c>
    </row>
    <row r="432" spans="1:7" ht="9.75">
      <c r="A432" s="169">
        <v>263</v>
      </c>
      <c r="B432" s="170" t="s">
        <v>541</v>
      </c>
      <c r="C432" s="170" t="s">
        <v>28</v>
      </c>
      <c r="D432" s="170" t="s">
        <v>615</v>
      </c>
      <c r="E432" s="148" t="str">
        <f>VLOOKUP(C432,H$4:J$18,3,FALSE)</f>
        <v>Omkadering BUSO</v>
      </c>
      <c r="F432" s="170" t="s">
        <v>183</v>
      </c>
      <c r="G432" s="169">
        <v>0</v>
      </c>
    </row>
    <row r="433" spans="1:7" ht="9.75">
      <c r="A433" s="169">
        <v>264</v>
      </c>
      <c r="B433" s="170" t="s">
        <v>542</v>
      </c>
      <c r="C433" s="170" t="s">
        <v>28</v>
      </c>
      <c r="D433" s="170" t="s">
        <v>615</v>
      </c>
      <c r="E433" s="148" t="str">
        <f t="shared" si="9"/>
        <v>Omkadering BUSO</v>
      </c>
      <c r="F433" s="170" t="s">
        <v>183</v>
      </c>
      <c r="G433" s="169">
        <v>0</v>
      </c>
    </row>
    <row r="434" spans="1:7" ht="9.75">
      <c r="A434" s="169">
        <v>265</v>
      </c>
      <c r="B434" s="170" t="s">
        <v>186</v>
      </c>
      <c r="C434" s="170" t="s">
        <v>28</v>
      </c>
      <c r="D434" s="170" t="s">
        <v>615</v>
      </c>
      <c r="E434" s="148" t="str">
        <f t="shared" si="9"/>
        <v>Omkadering BUSO</v>
      </c>
      <c r="F434" s="170" t="s">
        <v>183</v>
      </c>
      <c r="G434" s="169">
        <v>0</v>
      </c>
    </row>
    <row r="435" spans="1:7" ht="9.75">
      <c r="A435" s="169">
        <v>272</v>
      </c>
      <c r="B435" s="170" t="s">
        <v>664</v>
      </c>
      <c r="C435" s="170" t="s">
        <v>28</v>
      </c>
      <c r="D435" s="170" t="s">
        <v>615</v>
      </c>
      <c r="E435" s="148" t="str">
        <f t="shared" si="9"/>
        <v>Omkadering BUSO</v>
      </c>
      <c r="F435" s="170" t="s">
        <v>183</v>
      </c>
      <c r="G435" s="169">
        <v>0</v>
      </c>
    </row>
    <row r="436" spans="1:7" ht="9.75">
      <c r="A436" s="169">
        <v>273</v>
      </c>
      <c r="B436" s="170" t="s">
        <v>665</v>
      </c>
      <c r="C436" s="170" t="s">
        <v>28</v>
      </c>
      <c r="D436" s="170" t="s">
        <v>615</v>
      </c>
      <c r="E436" s="148" t="str">
        <f t="shared" si="9"/>
        <v>Omkadering BUSO</v>
      </c>
      <c r="F436" s="170" t="s">
        <v>183</v>
      </c>
      <c r="G436" s="169">
        <v>0</v>
      </c>
    </row>
    <row r="437" spans="1:7" ht="9.75">
      <c r="A437" s="169">
        <v>274</v>
      </c>
      <c r="B437" s="170" t="s">
        <v>666</v>
      </c>
      <c r="C437" s="170" t="s">
        <v>28</v>
      </c>
      <c r="D437" s="170" t="s">
        <v>615</v>
      </c>
      <c r="E437" s="148" t="str">
        <f t="shared" si="9"/>
        <v>Omkadering BUSO</v>
      </c>
      <c r="F437" s="170" t="s">
        <v>183</v>
      </c>
      <c r="G437" s="169">
        <v>0</v>
      </c>
    </row>
    <row r="438" spans="1:7" ht="9.75">
      <c r="A438" s="169">
        <v>275</v>
      </c>
      <c r="B438" s="170" t="s">
        <v>667</v>
      </c>
      <c r="C438" s="170" t="s">
        <v>28</v>
      </c>
      <c r="D438" s="170" t="s">
        <v>615</v>
      </c>
      <c r="E438" s="148" t="str">
        <f aca="true" t="shared" si="10" ref="E438:E443">VLOOKUP(C438,H$4:J$18,3,FALSE)</f>
        <v>Omkadering BUSO</v>
      </c>
      <c r="F438" s="170" t="s">
        <v>183</v>
      </c>
      <c r="G438" s="169">
        <v>0</v>
      </c>
    </row>
    <row r="439" spans="1:7" ht="9.75">
      <c r="A439" s="169">
        <v>276</v>
      </c>
      <c r="B439" s="170" t="s">
        <v>668</v>
      </c>
      <c r="C439" s="170" t="s">
        <v>28</v>
      </c>
      <c r="D439" s="170" t="s">
        <v>615</v>
      </c>
      <c r="E439" s="148" t="str">
        <f t="shared" si="10"/>
        <v>Omkadering BUSO</v>
      </c>
      <c r="F439" s="170" t="s">
        <v>183</v>
      </c>
      <c r="G439" s="169">
        <v>0</v>
      </c>
    </row>
    <row r="440" spans="1:7" ht="9.75">
      <c r="A440" s="169">
        <v>279</v>
      </c>
      <c r="B440" s="170" t="s">
        <v>86</v>
      </c>
      <c r="C440" s="170" t="s">
        <v>28</v>
      </c>
      <c r="D440" s="170" t="s">
        <v>615</v>
      </c>
      <c r="E440" s="148" t="str">
        <f t="shared" si="10"/>
        <v>Omkadering BUSO</v>
      </c>
      <c r="F440" s="170" t="s">
        <v>183</v>
      </c>
      <c r="G440" s="169">
        <v>0</v>
      </c>
    </row>
    <row r="441" spans="1:7" ht="9.75">
      <c r="A441" s="169">
        <v>284</v>
      </c>
      <c r="B441" s="170" t="s">
        <v>669</v>
      </c>
      <c r="C441" s="170" t="s">
        <v>28</v>
      </c>
      <c r="D441" s="170" t="s">
        <v>615</v>
      </c>
      <c r="E441" s="148" t="str">
        <f t="shared" si="10"/>
        <v>Omkadering BUSO</v>
      </c>
      <c r="F441" s="170" t="s">
        <v>183</v>
      </c>
      <c r="G441" s="169">
        <v>0</v>
      </c>
    </row>
    <row r="442" spans="1:9" ht="9.75">
      <c r="A442" s="169">
        <v>1027</v>
      </c>
      <c r="B442" s="172" t="s">
        <v>676</v>
      </c>
      <c r="C442" s="170" t="s">
        <v>22</v>
      </c>
      <c r="D442" s="170" t="s">
        <v>618</v>
      </c>
      <c r="E442" s="148" t="str">
        <f t="shared" si="10"/>
        <v>Omkadering SO</v>
      </c>
      <c r="F442" s="170" t="s">
        <v>103</v>
      </c>
      <c r="G442" s="169">
        <v>0</v>
      </c>
      <c r="I442" s="171" t="s">
        <v>671</v>
      </c>
    </row>
    <row r="443" spans="1:9" ht="9.75">
      <c r="A443" s="169">
        <v>1028</v>
      </c>
      <c r="B443" s="172" t="s">
        <v>677</v>
      </c>
      <c r="C443" s="170" t="s">
        <v>22</v>
      </c>
      <c r="D443" s="170" t="s">
        <v>618</v>
      </c>
      <c r="E443" s="148" t="str">
        <f t="shared" si="10"/>
        <v>Omkadering SO</v>
      </c>
      <c r="F443" s="170" t="s">
        <v>103</v>
      </c>
      <c r="G443" s="169">
        <v>0</v>
      </c>
      <c r="I443" s="171" t="s">
        <v>671</v>
      </c>
    </row>
  </sheetData>
  <sheetProtection/>
  <printOptions/>
  <pageMargins left="0.393700787401575" right="0.393700787401575" top="0.590551181102362" bottom="0.590551181102362" header="0.31496062992126" footer="0.31496062992126"/>
  <pageSetup horizontalDpi="600" verticalDpi="600" orientation="portrait" pageOrder="overThenDown" paperSize="9" r:id="rId1"/>
  <headerFooter alignWithMargins="0">
    <oddFooter>&amp;L&amp;"Arial,Vet Cursief"&amp;8Paul Cornelis - &amp;D&amp;C&amp;"Arial,Vet Cursief"&amp;8&amp;P - &amp;N&amp;R&amp;"Arial,Vet Cursief"&amp;8&amp;F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cornelpa</dc:creator>
  <cp:keywords/>
  <dc:description/>
  <cp:lastModifiedBy>Cornelis Paul</cp:lastModifiedBy>
  <cp:lastPrinted>2009-10-29T14:28:19Z</cp:lastPrinted>
  <dcterms:created xsi:type="dcterms:W3CDTF">2009-07-02T13:51:53Z</dcterms:created>
  <dcterms:modified xsi:type="dcterms:W3CDTF">2023-10-12T09:45:20Z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Cornelis Paul</vt:lpwstr>
  </property>
  <property fmtid="{D5CDD505-2E9C-101B-9397-08002B2CF9AE}" pid="3" name="display_urn:schemas-microsoft-com:office:office#Author">
    <vt:lpwstr>Cornelis Paul</vt:lpwstr>
  </property>
  <property fmtid="{D5CDD505-2E9C-101B-9397-08002B2CF9AE}" pid="4" name="ContentTypeId">
    <vt:lpwstr>0x01010001AA6C4D2045A144B96BC300015B4E1C</vt:lpwstr>
  </property>
  <property fmtid="{D5CDD505-2E9C-101B-9397-08002B2CF9AE}" pid="5" name="lcf76f155ced4ddcb4097134ff3c332f">
    <vt:lpwstr/>
  </property>
  <property fmtid="{D5CDD505-2E9C-101B-9397-08002B2CF9AE}" pid="6" name="TaxCatchAll">
    <vt:lpwstr/>
  </property>
</Properties>
</file>