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Capmonitor/Update monitor in 2023/Scorematrices BuBaO/"/>
    </mc:Choice>
  </mc:AlternateContent>
  <xr:revisionPtr revIDLastSave="75" documentId="8_{8964EBA1-1D7F-41E0-892D-7CFB7137FC08}" xr6:coauthVersionLast="47" xr6:coauthVersionMax="47" xr10:uidLastSave="{EF2DA9B3-F5D1-41CA-84A5-A7A272F7B1E7}"/>
  <bookViews>
    <workbookView xWindow="-108" yWindow="-108" windowWidth="23256" windowHeight="12576" firstSheet="1" activeTab="1" xr2:uid="{DB8F7A5D-F810-4BB2-8FCC-0F33639E53B3}"/>
  </bookViews>
  <sheets>
    <sheet name="Toelichting" sheetId="23" r:id="rId1"/>
    <sheet name="Scoreblad AGHNZ" sheetId="25" r:id="rId2"/>
    <sheet name="Scorematrix AGHNZ" sheetId="21" r:id="rId3"/>
    <sheet name="Evolutie pendel" sheetId="26" r:id="rId4"/>
  </sheets>
  <definedNames>
    <definedName name="_xlnm._FilterDatabase" localSheetId="3" hidden="1">'Evolutie pendel'!$A$1:$K$41</definedName>
    <definedName name="_xlnm._FilterDatabase" localSheetId="1" hidden="1">'Scoreblad AGHNZ'!$A$7:$AN$42</definedName>
    <definedName name="_xlnm._FilterDatabase" localSheetId="2" hidden="1">'Scorematrix AGHNZ'!$A$5:$AN$40</definedName>
    <definedName name="_xlnm.Print_Area" localSheetId="0">Toelichting!$A$1:$H$80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 i="21" l="1"/>
  <c r="R7" i="21"/>
  <c r="S7" i="21"/>
  <c r="T7" i="21"/>
  <c r="Q8" i="21"/>
  <c r="R8" i="21"/>
  <c r="S8" i="21"/>
  <c r="T8" i="21"/>
  <c r="Q9" i="21"/>
  <c r="R9" i="21"/>
  <c r="S9" i="21"/>
  <c r="T9" i="21"/>
  <c r="Q10" i="21"/>
  <c r="R10" i="21"/>
  <c r="S10" i="21"/>
  <c r="T10" i="21"/>
  <c r="Q11" i="21"/>
  <c r="R11" i="21"/>
  <c r="S11" i="21"/>
  <c r="T11" i="21"/>
  <c r="Q12" i="21"/>
  <c r="R12" i="21"/>
  <c r="S12" i="21"/>
  <c r="T12" i="21"/>
  <c r="Q13" i="21"/>
  <c r="R13" i="21"/>
  <c r="S13" i="21"/>
  <c r="T13" i="21"/>
  <c r="Q14" i="21"/>
  <c r="R14" i="21"/>
  <c r="S14" i="21"/>
  <c r="T14" i="21"/>
  <c r="Q15" i="21"/>
  <c r="R15" i="21"/>
  <c r="S15" i="21"/>
  <c r="T15" i="21"/>
  <c r="Q16" i="21"/>
  <c r="R16" i="21"/>
  <c r="S16" i="21"/>
  <c r="T16" i="21"/>
  <c r="Q17" i="21"/>
  <c r="R17" i="21"/>
  <c r="S17" i="21"/>
  <c r="T17" i="21"/>
  <c r="Q18" i="21"/>
  <c r="R18" i="21"/>
  <c r="S18" i="21"/>
  <c r="T18" i="21"/>
  <c r="Q19" i="21"/>
  <c r="R19" i="21"/>
  <c r="S19" i="21"/>
  <c r="T19" i="21"/>
  <c r="Q20" i="21"/>
  <c r="R20" i="21"/>
  <c r="S20" i="21"/>
  <c r="T20" i="21"/>
  <c r="Q21" i="21"/>
  <c r="R21" i="21"/>
  <c r="S21" i="21"/>
  <c r="T21" i="21"/>
  <c r="Q22" i="21"/>
  <c r="R22" i="21"/>
  <c r="S22" i="21"/>
  <c r="T22" i="21"/>
  <c r="Q23" i="21"/>
  <c r="R23" i="21"/>
  <c r="S23" i="21"/>
  <c r="T23" i="21"/>
  <c r="Q24" i="21"/>
  <c r="R24" i="21"/>
  <c r="S24" i="21"/>
  <c r="T24" i="21"/>
  <c r="Q25" i="21"/>
  <c r="R25" i="21"/>
  <c r="S25" i="21"/>
  <c r="T25" i="21"/>
  <c r="Q26" i="21"/>
  <c r="R26" i="21"/>
  <c r="S26" i="21"/>
  <c r="T26" i="21"/>
  <c r="Q27" i="21"/>
  <c r="R27" i="21"/>
  <c r="S27" i="21"/>
  <c r="T27" i="21"/>
  <c r="Q28" i="21"/>
  <c r="R28" i="21"/>
  <c r="S28" i="21"/>
  <c r="T28" i="21"/>
  <c r="Q29" i="21"/>
  <c r="R29" i="21"/>
  <c r="S29" i="21"/>
  <c r="T29" i="21"/>
  <c r="Q30" i="21"/>
  <c r="R30" i="21"/>
  <c r="S30" i="21"/>
  <c r="T30" i="21"/>
  <c r="Q31" i="21"/>
  <c r="R31" i="21"/>
  <c r="S31" i="21"/>
  <c r="T31" i="21"/>
  <c r="Q32" i="21"/>
  <c r="R32" i="21"/>
  <c r="S32" i="21"/>
  <c r="T32" i="21"/>
  <c r="Q33" i="21"/>
  <c r="R33" i="21"/>
  <c r="S33" i="21"/>
  <c r="T33" i="21"/>
  <c r="Q34" i="21"/>
  <c r="R34" i="21"/>
  <c r="S34" i="21"/>
  <c r="T34" i="21"/>
  <c r="Q35" i="21"/>
  <c r="R35" i="21"/>
  <c r="S35" i="21"/>
  <c r="T35" i="21"/>
  <c r="Q36" i="21"/>
  <c r="R36" i="21"/>
  <c r="S36" i="21"/>
  <c r="T36" i="21"/>
  <c r="Q37" i="21"/>
  <c r="R37" i="21"/>
  <c r="S37" i="21"/>
  <c r="T37" i="21"/>
  <c r="Q38" i="21"/>
  <c r="R38" i="21"/>
  <c r="S38" i="21"/>
  <c r="T38" i="21"/>
  <c r="Q39" i="21"/>
  <c r="R39" i="21"/>
  <c r="S39" i="21"/>
  <c r="T39" i="21"/>
  <c r="Q40" i="21"/>
  <c r="R40" i="21"/>
  <c r="S40" i="21"/>
  <c r="T40" i="21"/>
  <c r="R6" i="21"/>
  <c r="S6" i="21"/>
  <c r="T6" i="21"/>
  <c r="Q6" i="21"/>
  <c r="H7" i="21"/>
  <c r="I7" i="21"/>
  <c r="J7" i="21"/>
  <c r="H8" i="21"/>
  <c r="I8" i="21"/>
  <c r="J8" i="21"/>
  <c r="H9" i="21"/>
  <c r="I9" i="21"/>
  <c r="J9" i="21"/>
  <c r="H10" i="21"/>
  <c r="I10" i="21"/>
  <c r="J10" i="21"/>
  <c r="H11" i="21"/>
  <c r="I11" i="21"/>
  <c r="J11" i="21"/>
  <c r="H12" i="21"/>
  <c r="I12" i="21"/>
  <c r="J12" i="21"/>
  <c r="H13" i="21"/>
  <c r="I13" i="21"/>
  <c r="J13" i="21"/>
  <c r="H14" i="21"/>
  <c r="I14" i="21"/>
  <c r="J14" i="21"/>
  <c r="H15" i="21"/>
  <c r="I15" i="21"/>
  <c r="J15" i="21"/>
  <c r="H16" i="21"/>
  <c r="I16" i="21"/>
  <c r="J16" i="21"/>
  <c r="H17" i="21"/>
  <c r="I17" i="21"/>
  <c r="J17" i="21"/>
  <c r="H18" i="21"/>
  <c r="I18" i="21"/>
  <c r="J18" i="21"/>
  <c r="H19" i="21"/>
  <c r="I19" i="21"/>
  <c r="J19" i="21"/>
  <c r="H20" i="21"/>
  <c r="I20" i="21"/>
  <c r="J20" i="21"/>
  <c r="H21" i="21"/>
  <c r="I21" i="21"/>
  <c r="J21" i="21"/>
  <c r="H22" i="21"/>
  <c r="I22" i="21"/>
  <c r="J22" i="21"/>
  <c r="H23" i="21"/>
  <c r="I23" i="21"/>
  <c r="J23" i="21"/>
  <c r="H24" i="21"/>
  <c r="I24" i="21"/>
  <c r="J24" i="21"/>
  <c r="H25" i="21"/>
  <c r="I25" i="21"/>
  <c r="J25" i="21"/>
  <c r="H26" i="21"/>
  <c r="I26" i="21"/>
  <c r="J26" i="21"/>
  <c r="H27" i="21"/>
  <c r="I27" i="21"/>
  <c r="J27" i="21"/>
  <c r="H28" i="21"/>
  <c r="I28" i="21"/>
  <c r="J28" i="21"/>
  <c r="H29" i="21"/>
  <c r="I29" i="21"/>
  <c r="J29" i="21"/>
  <c r="H30" i="21"/>
  <c r="I30" i="21"/>
  <c r="J30" i="21"/>
  <c r="H31" i="21"/>
  <c r="I31" i="21"/>
  <c r="J31" i="21"/>
  <c r="H32" i="21"/>
  <c r="I32" i="21"/>
  <c r="J32" i="21"/>
  <c r="H33" i="21"/>
  <c r="I33" i="21"/>
  <c r="J33" i="21"/>
  <c r="H34" i="21"/>
  <c r="I34" i="21"/>
  <c r="J34" i="21"/>
  <c r="H35" i="21"/>
  <c r="I35" i="21"/>
  <c r="J35" i="21"/>
  <c r="H36" i="21"/>
  <c r="I36" i="21"/>
  <c r="J36" i="21"/>
  <c r="H37" i="21"/>
  <c r="I37" i="21"/>
  <c r="J37" i="21"/>
  <c r="H38" i="21"/>
  <c r="I38" i="21"/>
  <c r="J38" i="21"/>
  <c r="H39" i="21"/>
  <c r="I39" i="21"/>
  <c r="J39" i="21"/>
  <c r="H40" i="21"/>
  <c r="I40" i="21"/>
  <c r="J40" i="21"/>
  <c r="I6" i="21"/>
  <c r="J6" i="21"/>
  <c r="H6" i="21"/>
  <c r="B3"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6" i="21"/>
  <c r="G42" i="25"/>
  <c r="G41" i="25"/>
  <c r="G40" i="25"/>
  <c r="G39" i="25"/>
  <c r="G38" i="25"/>
  <c r="G37" i="25"/>
  <c r="G36" i="25"/>
  <c r="G35" i="25"/>
  <c r="G34" i="25"/>
  <c r="G33" i="25"/>
  <c r="G32" i="25"/>
  <c r="G31" i="25"/>
  <c r="G30" i="25"/>
  <c r="G29" i="25"/>
  <c r="G28" i="25"/>
  <c r="G27" i="25"/>
  <c r="G26" i="25"/>
  <c r="G25" i="25"/>
  <c r="G24" i="25"/>
  <c r="G23" i="25"/>
  <c r="G22" i="25"/>
  <c r="G21" i="25"/>
  <c r="G20" i="25"/>
  <c r="G19" i="25"/>
  <c r="G18" i="25"/>
  <c r="G17" i="25"/>
  <c r="G16" i="25"/>
  <c r="G15" i="25"/>
  <c r="G14" i="25"/>
  <c r="G13" i="25"/>
  <c r="G12" i="25"/>
  <c r="G11" i="25"/>
  <c r="G10" i="25"/>
  <c r="G9" i="25"/>
  <c r="G8" i="25"/>
  <c r="G5" i="25" l="1"/>
  <c r="AB3" i="21" l="1"/>
  <c r="T3" i="21"/>
  <c r="S3" i="21"/>
  <c r="R3" i="21"/>
  <c r="Q3" i="21"/>
  <c r="J3" i="21"/>
  <c r="I3" i="21"/>
  <c r="H3" i="21"/>
  <c r="T5" i="25"/>
  <c r="S5" i="25"/>
  <c r="R5" i="25"/>
  <c r="Q5" i="25"/>
  <c r="J5" i="25"/>
  <c r="I5" i="25"/>
  <c r="H5" i="25"/>
  <c r="AB5" i="25"/>
  <c r="AA42" i="25"/>
  <c r="U42" i="25"/>
  <c r="W42" i="25" s="1"/>
  <c r="AE42" i="25" s="1"/>
  <c r="P42" i="25"/>
  <c r="O42" i="25"/>
  <c r="F42" i="25" s="1"/>
  <c r="AC42" i="25" s="1"/>
  <c r="M42" i="25"/>
  <c r="K42" i="25"/>
  <c r="D42" i="25"/>
  <c r="AA41" i="25"/>
  <c r="W41" i="25"/>
  <c r="AE41" i="25" s="1"/>
  <c r="V41" i="25"/>
  <c r="U41" i="25"/>
  <c r="P41" i="25"/>
  <c r="O41" i="25"/>
  <c r="M41" i="25"/>
  <c r="K41" i="25"/>
  <c r="F41" i="25"/>
  <c r="AC41" i="25" s="1"/>
  <c r="D41" i="25"/>
  <c r="AA40" i="25"/>
  <c r="W40" i="25"/>
  <c r="AE40" i="25" s="1"/>
  <c r="U40" i="25"/>
  <c r="V40" i="25" s="1"/>
  <c r="P40" i="25"/>
  <c r="O40" i="25"/>
  <c r="M40" i="25"/>
  <c r="K40" i="25"/>
  <c r="F40" i="25"/>
  <c r="AC40" i="25" s="1"/>
  <c r="D40" i="25"/>
  <c r="AA39" i="25"/>
  <c r="W39" i="25"/>
  <c r="AE39" i="25" s="1"/>
  <c r="V39" i="25"/>
  <c r="U39" i="25"/>
  <c r="P39" i="25"/>
  <c r="O39" i="25"/>
  <c r="M39" i="25"/>
  <c r="K39" i="25"/>
  <c r="F39" i="25"/>
  <c r="AC39" i="25" s="1"/>
  <c r="D39" i="25"/>
  <c r="AI38" i="25"/>
  <c r="AA38" i="25"/>
  <c r="U38" i="25"/>
  <c r="W38" i="25" s="1"/>
  <c r="AE38" i="25" s="1"/>
  <c r="P38" i="25"/>
  <c r="O38" i="25"/>
  <c r="F38" i="25" s="1"/>
  <c r="AC38" i="25" s="1"/>
  <c r="M38" i="25"/>
  <c r="K38" i="25"/>
  <c r="D38" i="25"/>
  <c r="AA37" i="25"/>
  <c r="U37" i="25"/>
  <c r="V37" i="25" s="1"/>
  <c r="P37" i="25"/>
  <c r="O37" i="25"/>
  <c r="F37" i="25" s="1"/>
  <c r="AC37" i="25" s="1"/>
  <c r="M37" i="25"/>
  <c r="K37" i="25"/>
  <c r="D37" i="25"/>
  <c r="AA36" i="25"/>
  <c r="V36" i="25"/>
  <c r="U36" i="25"/>
  <c r="W36" i="25" s="1"/>
  <c r="AE36" i="25" s="1"/>
  <c r="P36" i="25"/>
  <c r="O36" i="25"/>
  <c r="F36" i="25" s="1"/>
  <c r="AC36" i="25" s="1"/>
  <c r="M36" i="25"/>
  <c r="K36" i="25"/>
  <c r="D36" i="25"/>
  <c r="AA35" i="25"/>
  <c r="W35" i="25"/>
  <c r="AE35" i="25" s="1"/>
  <c r="V35" i="25"/>
  <c r="U35" i="25"/>
  <c r="P35" i="25"/>
  <c r="O35" i="25"/>
  <c r="M35" i="25"/>
  <c r="K35" i="25"/>
  <c r="F35" i="25"/>
  <c r="AC35" i="25" s="1"/>
  <c r="D35" i="25"/>
  <c r="AA34" i="25"/>
  <c r="W34" i="25"/>
  <c r="AE34" i="25" s="1"/>
  <c r="V34" i="25"/>
  <c r="U34" i="25"/>
  <c r="P34" i="25"/>
  <c r="O34" i="25"/>
  <c r="M34" i="25"/>
  <c r="K34" i="25"/>
  <c r="F34" i="25"/>
  <c r="AC34" i="25" s="1"/>
  <c r="D34" i="25"/>
  <c r="AI33" i="25"/>
  <c r="AA33" i="25"/>
  <c r="U33" i="25"/>
  <c r="P33" i="25"/>
  <c r="O33" i="25"/>
  <c r="F33" i="25" s="1"/>
  <c r="AC33" i="25" s="1"/>
  <c r="M33" i="25"/>
  <c r="K33" i="25"/>
  <c r="D33" i="25"/>
  <c r="AK32" i="25"/>
  <c r="AI32" i="25"/>
  <c r="AA32" i="25"/>
  <c r="U32" i="25"/>
  <c r="W32" i="25" s="1"/>
  <c r="AE32" i="25" s="1"/>
  <c r="P32" i="25"/>
  <c r="O32" i="25"/>
  <c r="F32" i="25" s="1"/>
  <c r="AC32" i="25" s="1"/>
  <c r="M32" i="25"/>
  <c r="K32" i="25"/>
  <c r="D32" i="25"/>
  <c r="AK31" i="25"/>
  <c r="AI31" i="25"/>
  <c r="AA31" i="25"/>
  <c r="U31" i="25"/>
  <c r="W31" i="25" s="1"/>
  <c r="AE31" i="25" s="1"/>
  <c r="P31" i="25"/>
  <c r="O31" i="25"/>
  <c r="M31" i="25"/>
  <c r="K31" i="25"/>
  <c r="F31" i="25"/>
  <c r="AC31" i="25" s="1"/>
  <c r="D31" i="25"/>
  <c r="AK30" i="25"/>
  <c r="AI30" i="25"/>
  <c r="AA30" i="25"/>
  <c r="U30" i="25"/>
  <c r="W30" i="25" s="1"/>
  <c r="AE30" i="25" s="1"/>
  <c r="P30" i="25"/>
  <c r="O30" i="25"/>
  <c r="F30" i="25" s="1"/>
  <c r="AC30" i="25" s="1"/>
  <c r="M30" i="25"/>
  <c r="K30" i="25"/>
  <c r="D30" i="25"/>
  <c r="AK29" i="25"/>
  <c r="AI29" i="25"/>
  <c r="AA29" i="25"/>
  <c r="W29" i="25"/>
  <c r="AE29" i="25" s="1"/>
  <c r="V29" i="25"/>
  <c r="U29" i="25"/>
  <c r="P29" i="25"/>
  <c r="O29" i="25"/>
  <c r="M29" i="25"/>
  <c r="K29" i="25"/>
  <c r="F29" i="25"/>
  <c r="AC29" i="25" s="1"/>
  <c r="D29" i="25"/>
  <c r="AK28" i="25"/>
  <c r="AI28" i="25"/>
  <c r="AA28" i="25"/>
  <c r="U28" i="25"/>
  <c r="V28" i="25" s="1"/>
  <c r="P28" i="25"/>
  <c r="O28" i="25"/>
  <c r="F28" i="25" s="1"/>
  <c r="AC28" i="25" s="1"/>
  <c r="M28" i="25"/>
  <c r="K28" i="25"/>
  <c r="D28" i="25"/>
  <c r="AK27" i="25"/>
  <c r="AI27" i="25"/>
  <c r="AA27" i="25"/>
  <c r="W27" i="25"/>
  <c r="AE27" i="25" s="1"/>
  <c r="U27" i="25"/>
  <c r="V27" i="25" s="1"/>
  <c r="P27" i="25"/>
  <c r="O27" i="25"/>
  <c r="F27" i="25" s="1"/>
  <c r="AC27" i="25" s="1"/>
  <c r="M27" i="25"/>
  <c r="K27" i="25"/>
  <c r="D27" i="25"/>
  <c r="AK26" i="25"/>
  <c r="AI26" i="25"/>
  <c r="AA26" i="25"/>
  <c r="U26" i="25"/>
  <c r="W26" i="25" s="1"/>
  <c r="AE26" i="25" s="1"/>
  <c r="P26" i="25"/>
  <c r="O26" i="25"/>
  <c r="M26" i="25"/>
  <c r="K26" i="25"/>
  <c r="F26" i="25"/>
  <c r="AC26" i="25" s="1"/>
  <c r="D26" i="25"/>
  <c r="AK25" i="25"/>
  <c r="AI25" i="25"/>
  <c r="AA25" i="25"/>
  <c r="U25" i="25"/>
  <c r="V25" i="25" s="1"/>
  <c r="P25" i="25"/>
  <c r="O25" i="25"/>
  <c r="F25" i="25" s="1"/>
  <c r="AC25" i="25" s="1"/>
  <c r="M25" i="25"/>
  <c r="K25" i="25"/>
  <c r="D25" i="25"/>
  <c r="AK24" i="25"/>
  <c r="AI24" i="25"/>
  <c r="AA24" i="25"/>
  <c r="U24" i="25"/>
  <c r="W24" i="25" s="1"/>
  <c r="AE24" i="25" s="1"/>
  <c r="P24" i="25"/>
  <c r="O24" i="25"/>
  <c r="F24" i="25" s="1"/>
  <c r="AC24" i="25" s="1"/>
  <c r="M24" i="25"/>
  <c r="K24" i="25"/>
  <c r="D24" i="25"/>
  <c r="AK23" i="25"/>
  <c r="AI23" i="25"/>
  <c r="AA23" i="25"/>
  <c r="U23" i="25"/>
  <c r="P23" i="25"/>
  <c r="O23" i="25"/>
  <c r="F23" i="25" s="1"/>
  <c r="AC23" i="25" s="1"/>
  <c r="M23" i="25"/>
  <c r="K23" i="25"/>
  <c r="D23" i="25"/>
  <c r="AI22" i="25"/>
  <c r="AA22" i="25"/>
  <c r="U22" i="25"/>
  <c r="P22" i="25"/>
  <c r="O22" i="25"/>
  <c r="F22" i="25" s="1"/>
  <c r="AC22" i="25" s="1"/>
  <c r="M22" i="25"/>
  <c r="K22" i="25"/>
  <c r="D22" i="25"/>
  <c r="AI21" i="25"/>
  <c r="AA21" i="25"/>
  <c r="U21" i="25"/>
  <c r="V21" i="25" s="1"/>
  <c r="P21" i="25"/>
  <c r="O21" i="25"/>
  <c r="F21" i="25" s="1"/>
  <c r="AC21" i="25" s="1"/>
  <c r="M21" i="25"/>
  <c r="K21" i="25"/>
  <c r="D21" i="25"/>
  <c r="AI20" i="25"/>
  <c r="AA20" i="25"/>
  <c r="U20" i="25"/>
  <c r="P20" i="25"/>
  <c r="O20" i="25"/>
  <c r="F20" i="25" s="1"/>
  <c r="AC20" i="25" s="1"/>
  <c r="M20" i="25"/>
  <c r="K20" i="25"/>
  <c r="D20" i="25"/>
  <c r="AI19" i="25"/>
  <c r="AA19" i="25"/>
  <c r="U19" i="25"/>
  <c r="W19" i="25" s="1"/>
  <c r="AE19" i="25" s="1"/>
  <c r="P19" i="25"/>
  <c r="O19" i="25"/>
  <c r="F19" i="25" s="1"/>
  <c r="AC19" i="25" s="1"/>
  <c r="M19" i="25"/>
  <c r="K19" i="25"/>
  <c r="D19" i="25"/>
  <c r="AI18" i="25"/>
  <c r="AA18" i="25"/>
  <c r="U18" i="25"/>
  <c r="P18" i="25"/>
  <c r="O18" i="25"/>
  <c r="F18" i="25" s="1"/>
  <c r="AC18" i="25" s="1"/>
  <c r="M18" i="25"/>
  <c r="K18" i="25"/>
  <c r="D18" i="25"/>
  <c r="AI17" i="25"/>
  <c r="AA17" i="25"/>
  <c r="U17" i="25"/>
  <c r="V17" i="25" s="1"/>
  <c r="P17" i="25"/>
  <c r="O17" i="25"/>
  <c r="F17" i="25" s="1"/>
  <c r="AC17" i="25" s="1"/>
  <c r="M17" i="25"/>
  <c r="K17" i="25"/>
  <c r="D17" i="25"/>
  <c r="AI16" i="25"/>
  <c r="AA16" i="25"/>
  <c r="U16" i="25"/>
  <c r="V16" i="25" s="1"/>
  <c r="P16" i="25"/>
  <c r="O16" i="25"/>
  <c r="F16" i="25" s="1"/>
  <c r="AC16" i="25" s="1"/>
  <c r="M16" i="25"/>
  <c r="K16" i="25"/>
  <c r="D16" i="25"/>
  <c r="AI15" i="25"/>
  <c r="AA15" i="25"/>
  <c r="U15" i="25"/>
  <c r="W15" i="25" s="1"/>
  <c r="AE15" i="25" s="1"/>
  <c r="P15" i="25"/>
  <c r="O15" i="25"/>
  <c r="F15" i="25" s="1"/>
  <c r="AC15" i="25" s="1"/>
  <c r="M15" i="25"/>
  <c r="K15" i="25"/>
  <c r="D15" i="25"/>
  <c r="AI14" i="25"/>
  <c r="AA14" i="25"/>
  <c r="U14" i="25"/>
  <c r="V14" i="25" s="1"/>
  <c r="P14" i="25"/>
  <c r="O14" i="25"/>
  <c r="F14" i="25" s="1"/>
  <c r="AC14" i="25" s="1"/>
  <c r="M14" i="25"/>
  <c r="K14" i="25"/>
  <c r="D14" i="25"/>
  <c r="AI13" i="25"/>
  <c r="AA13" i="25"/>
  <c r="U13" i="25"/>
  <c r="X15" i="25" s="1"/>
  <c r="Y15" i="25" s="1"/>
  <c r="AF15" i="25" s="1"/>
  <c r="P13" i="25"/>
  <c r="O13" i="25"/>
  <c r="F13" i="25" s="1"/>
  <c r="AC13" i="25" s="1"/>
  <c r="M13" i="25"/>
  <c r="K13" i="25"/>
  <c r="D13" i="25"/>
  <c r="AI12" i="25"/>
  <c r="AA12" i="25"/>
  <c r="U12" i="25"/>
  <c r="P12" i="25"/>
  <c r="O12" i="25"/>
  <c r="F12" i="25" s="1"/>
  <c r="AC12" i="25" s="1"/>
  <c r="M12" i="25"/>
  <c r="K12" i="25"/>
  <c r="D12" i="25"/>
  <c r="AI11" i="25"/>
  <c r="AA11" i="25"/>
  <c r="U11" i="25"/>
  <c r="W11" i="25" s="1"/>
  <c r="AE11" i="25" s="1"/>
  <c r="P11" i="25"/>
  <c r="O11" i="25"/>
  <c r="F11" i="25" s="1"/>
  <c r="AC11" i="25" s="1"/>
  <c r="M11" i="25"/>
  <c r="K11" i="25"/>
  <c r="D11" i="25"/>
  <c r="AI10" i="25"/>
  <c r="AA10" i="25"/>
  <c r="U10" i="25"/>
  <c r="V10" i="25" s="1"/>
  <c r="P10" i="25"/>
  <c r="O10" i="25"/>
  <c r="F10" i="25" s="1"/>
  <c r="AC10" i="25" s="1"/>
  <c r="M10" i="25"/>
  <c r="K10" i="25"/>
  <c r="D10" i="25"/>
  <c r="AI9" i="25"/>
  <c r="AA9" i="25"/>
  <c r="U9" i="25"/>
  <c r="P9" i="25"/>
  <c r="O9" i="25"/>
  <c r="F9" i="25" s="1"/>
  <c r="AC9" i="25" s="1"/>
  <c r="M9" i="25"/>
  <c r="K9" i="25"/>
  <c r="D9" i="25"/>
  <c r="AI8" i="25"/>
  <c r="AA8" i="25"/>
  <c r="U8" i="25"/>
  <c r="P8" i="25"/>
  <c r="O8" i="25"/>
  <c r="M8" i="25"/>
  <c r="K8" i="25"/>
  <c r="F8" i="25"/>
  <c r="AC8" i="25" s="1"/>
  <c r="D8" i="25"/>
  <c r="AE5" i="25"/>
  <c r="AA5" i="25"/>
  <c r="D5" i="25"/>
  <c r="F39" i="21"/>
  <c r="F40" i="21"/>
  <c r="F31" i="21"/>
  <c r="F32" i="21"/>
  <c r="F33" i="21"/>
  <c r="F34" i="21"/>
  <c r="F10" i="21"/>
  <c r="AC10" i="21" s="1"/>
  <c r="AI36" i="21"/>
  <c r="AC40" i="21"/>
  <c r="AI31" i="21"/>
  <c r="AK30" i="21"/>
  <c r="AI30" i="21"/>
  <c r="AK25" i="21"/>
  <c r="AI25" i="21"/>
  <c r="AI20" i="21"/>
  <c r="AI15" i="21"/>
  <c r="AI10" i="21"/>
  <c r="AA7" i="21"/>
  <c r="AA8" i="21"/>
  <c r="AA9" i="21"/>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33" i="21"/>
  <c r="AA34" i="21"/>
  <c r="AA35" i="21"/>
  <c r="AA36" i="21"/>
  <c r="AA37" i="21"/>
  <c r="AA38" i="21"/>
  <c r="AA39" i="21"/>
  <c r="AA40" i="21"/>
  <c r="W21" i="21"/>
  <c r="W27" i="21"/>
  <c r="W29" i="21"/>
  <c r="W30" i="21"/>
  <c r="AE30" i="21" s="1"/>
  <c r="W31" i="21"/>
  <c r="W32" i="21"/>
  <c r="W33" i="21"/>
  <c r="W37" i="21"/>
  <c r="W39" i="21"/>
  <c r="W40" i="21"/>
  <c r="AE40" i="21" s="1"/>
  <c r="V21" i="21"/>
  <c r="V22" i="21"/>
  <c r="V25" i="21"/>
  <c r="V27" i="21"/>
  <c r="V32" i="21"/>
  <c r="V33" i="21"/>
  <c r="V35" i="21"/>
  <c r="V37" i="21"/>
  <c r="V39" i="21"/>
  <c r="V40" i="21"/>
  <c r="U7" i="21"/>
  <c r="W7" i="21" s="1"/>
  <c r="U8" i="21"/>
  <c r="W8" i="21" s="1"/>
  <c r="U9" i="21"/>
  <c r="W9" i="21" s="1"/>
  <c r="U10" i="21"/>
  <c r="V10" i="21" s="1"/>
  <c r="U11" i="21"/>
  <c r="U12" i="21"/>
  <c r="W12" i="21" s="1"/>
  <c r="U13" i="21"/>
  <c r="V13" i="21" s="1"/>
  <c r="U14" i="21"/>
  <c r="W14" i="21" s="1"/>
  <c r="U15" i="21"/>
  <c r="V15" i="21" s="1"/>
  <c r="U16" i="21"/>
  <c r="W16" i="21" s="1"/>
  <c r="U17" i="21"/>
  <c r="W17" i="21" s="1"/>
  <c r="U18" i="21"/>
  <c r="V18" i="21" s="1"/>
  <c r="U19" i="21"/>
  <c r="W19" i="21" s="1"/>
  <c r="U20" i="21"/>
  <c r="W20" i="21" s="1"/>
  <c r="AE20" i="21" s="1"/>
  <c r="U21" i="21"/>
  <c r="U22" i="21"/>
  <c r="U23" i="21"/>
  <c r="V23" i="21" s="1"/>
  <c r="U24" i="21"/>
  <c r="W24" i="21" s="1"/>
  <c r="U25" i="21"/>
  <c r="U26" i="21"/>
  <c r="U27" i="21"/>
  <c r="U28" i="21"/>
  <c r="W28" i="21" s="1"/>
  <c r="U29" i="21"/>
  <c r="V29" i="21" s="1"/>
  <c r="U30" i="21"/>
  <c r="V30" i="21" s="1"/>
  <c r="U31" i="21"/>
  <c r="V31" i="21" s="1"/>
  <c r="U32" i="21"/>
  <c r="U33" i="21"/>
  <c r="U34" i="21"/>
  <c r="W34" i="21" s="1"/>
  <c r="U35" i="21"/>
  <c r="W35" i="21" s="1"/>
  <c r="AE35" i="21" s="1"/>
  <c r="U36" i="21"/>
  <c r="U37" i="21"/>
  <c r="U38" i="21"/>
  <c r="V38" i="21" s="1"/>
  <c r="U39" i="21"/>
  <c r="U40" i="21"/>
  <c r="P40" i="21"/>
  <c r="P39" i="21"/>
  <c r="P38" i="21"/>
  <c r="P37" i="21"/>
  <c r="P36" i="21"/>
  <c r="P35" i="21"/>
  <c r="P34" i="21"/>
  <c r="P33" i="21"/>
  <c r="P32" i="21"/>
  <c r="P31" i="21"/>
  <c r="P30" i="21"/>
  <c r="P29" i="21"/>
  <c r="P28" i="21"/>
  <c r="P27" i="21"/>
  <c r="P26" i="21"/>
  <c r="P25" i="21"/>
  <c r="P24" i="21"/>
  <c r="P23" i="21"/>
  <c r="P22" i="21"/>
  <c r="P21" i="21"/>
  <c r="P20" i="21"/>
  <c r="P19" i="21"/>
  <c r="P18" i="21"/>
  <c r="P17" i="21"/>
  <c r="P16" i="21"/>
  <c r="P15" i="21"/>
  <c r="P14" i="21"/>
  <c r="P13" i="21"/>
  <c r="P12" i="21"/>
  <c r="P11" i="21"/>
  <c r="P10" i="21"/>
  <c r="P9" i="21"/>
  <c r="P8" i="21"/>
  <c r="P7" i="21"/>
  <c r="P6" i="21"/>
  <c r="O7" i="21"/>
  <c r="F7" i="21" s="1"/>
  <c r="O8" i="21"/>
  <c r="F8" i="21" s="1"/>
  <c r="O9" i="21"/>
  <c r="F9" i="21" s="1"/>
  <c r="O10" i="21"/>
  <c r="O11" i="21"/>
  <c r="F11" i="21" s="1"/>
  <c r="AC11" i="21" s="1"/>
  <c r="O12" i="21"/>
  <c r="F12" i="21" s="1"/>
  <c r="O13" i="21"/>
  <c r="F13" i="21" s="1"/>
  <c r="O14" i="21"/>
  <c r="F14" i="21" s="1"/>
  <c r="O15" i="21"/>
  <c r="F15" i="21" s="1"/>
  <c r="AC15" i="21" s="1"/>
  <c r="O16" i="21"/>
  <c r="O17" i="21"/>
  <c r="O18" i="21"/>
  <c r="O19" i="21"/>
  <c r="O20" i="21"/>
  <c r="F20" i="21" s="1"/>
  <c r="AC20" i="21" s="1"/>
  <c r="O21" i="21"/>
  <c r="F21" i="21" s="1"/>
  <c r="O22" i="21"/>
  <c r="F22" i="21" s="1"/>
  <c r="O23" i="21"/>
  <c r="F23" i="21" s="1"/>
  <c r="O24" i="21"/>
  <c r="F24" i="21" s="1"/>
  <c r="O25" i="21"/>
  <c r="F25" i="21" s="1"/>
  <c r="AC25" i="21" s="1"/>
  <c r="O26" i="21"/>
  <c r="O27" i="21"/>
  <c r="O28" i="21"/>
  <c r="O29" i="21"/>
  <c r="O30" i="21"/>
  <c r="F30" i="21" s="1"/>
  <c r="AC30" i="21" s="1"/>
  <c r="O31" i="21"/>
  <c r="O32" i="21"/>
  <c r="O33" i="21"/>
  <c r="O34" i="21"/>
  <c r="O35" i="21"/>
  <c r="F35" i="21" s="1"/>
  <c r="AC35" i="21" s="1"/>
  <c r="O36" i="21"/>
  <c r="O37" i="21"/>
  <c r="O38" i="21"/>
  <c r="F38" i="21" s="1"/>
  <c r="O39" i="21"/>
  <c r="O40" i="21"/>
  <c r="M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G40" i="21"/>
  <c r="G39" i="21"/>
  <c r="G38" i="21"/>
  <c r="G37" i="21"/>
  <c r="G36"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G6" i="21"/>
  <c r="D7" i="2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6" i="21"/>
  <c r="D3" i="21"/>
  <c r="AH25" i="25" l="1"/>
  <c r="V19" i="21"/>
  <c r="AH32" i="25"/>
  <c r="W15" i="21"/>
  <c r="AE15" i="21" s="1"/>
  <c r="W13" i="21"/>
  <c r="AE13" i="21" s="1"/>
  <c r="X24" i="21"/>
  <c r="Y24" i="21" s="1"/>
  <c r="AH20" i="21"/>
  <c r="V7" i="21"/>
  <c r="X29" i="21"/>
  <c r="Y29" i="21" s="1"/>
  <c r="AH8" i="25"/>
  <c r="L25" i="21"/>
  <c r="L13" i="21"/>
  <c r="N15" i="21"/>
  <c r="E15" i="21" s="1"/>
  <c r="AD15" i="21" s="1"/>
  <c r="AG22" i="25"/>
  <c r="AJ22" i="25" s="1"/>
  <c r="W18" i="21"/>
  <c r="AE18" i="21" s="1"/>
  <c r="AH15" i="21"/>
  <c r="Y27" i="21"/>
  <c r="X25" i="21"/>
  <c r="Y25" i="21" s="1"/>
  <c r="AF25" i="21" s="1"/>
  <c r="W38" i="21"/>
  <c r="W10" i="21"/>
  <c r="AE10" i="21" s="1"/>
  <c r="X32" i="21"/>
  <c r="V34" i="21"/>
  <c r="X21" i="21"/>
  <c r="Y21" i="21" s="1"/>
  <c r="V14" i="21"/>
  <c r="W26" i="21"/>
  <c r="X35" i="21"/>
  <c r="X37" i="21"/>
  <c r="Y37" i="21" s="1"/>
  <c r="W25" i="21"/>
  <c r="AE25" i="21" s="1"/>
  <c r="X40" i="21"/>
  <c r="Y40" i="21" s="1"/>
  <c r="AF40" i="21" s="1"/>
  <c r="AH10" i="21"/>
  <c r="P3" i="21"/>
  <c r="X27" i="21"/>
  <c r="X13" i="21"/>
  <c r="Y13" i="21" s="1"/>
  <c r="V26" i="21"/>
  <c r="V11" i="21"/>
  <c r="W23" i="21"/>
  <c r="AE23" i="21" s="1"/>
  <c r="V31" i="25"/>
  <c r="V32" i="25"/>
  <c r="L36" i="21"/>
  <c r="N35" i="21"/>
  <c r="E35" i="21" s="1"/>
  <c r="AD35" i="21" s="1"/>
  <c r="L38" i="21"/>
  <c r="L21" i="21"/>
  <c r="N12" i="21"/>
  <c r="E12" i="21" s="1"/>
  <c r="G3" i="21"/>
  <c r="L37" i="21"/>
  <c r="N23" i="21"/>
  <c r="E23" i="21" s="1"/>
  <c r="E40" i="21"/>
  <c r="AD40" i="21" s="1"/>
  <c r="N13" i="21"/>
  <c r="E13" i="21" s="1"/>
  <c r="N39" i="21"/>
  <c r="E39" i="21" s="1"/>
  <c r="L33" i="21"/>
  <c r="N26" i="21"/>
  <c r="E26" i="21" s="1"/>
  <c r="N40" i="21"/>
  <c r="L34" i="21"/>
  <c r="N16" i="21"/>
  <c r="L37" i="25"/>
  <c r="N33" i="25"/>
  <c r="E33" i="25" s="1"/>
  <c r="AD33" i="25" s="1"/>
  <c r="Y35" i="21"/>
  <c r="AF35" i="21" s="1"/>
  <c r="Y34" i="21"/>
  <c r="Y32" i="21"/>
  <c r="X14" i="21"/>
  <c r="Y14" i="21" s="1"/>
  <c r="X22" i="21"/>
  <c r="Y22" i="21" s="1"/>
  <c r="X30" i="21"/>
  <c r="Y30" i="21" s="1"/>
  <c r="AF30" i="21" s="1"/>
  <c r="X38" i="21"/>
  <c r="Y38" i="21" s="1"/>
  <c r="AH30" i="21"/>
  <c r="V36" i="21"/>
  <c r="V28" i="21"/>
  <c r="V20" i="21"/>
  <c r="V12" i="21"/>
  <c r="W22" i="21"/>
  <c r="X15" i="21"/>
  <c r="Y15" i="21" s="1"/>
  <c r="AF15" i="21" s="1"/>
  <c r="X23" i="21"/>
  <c r="Y23" i="21" s="1"/>
  <c r="X31" i="21"/>
  <c r="Y31" i="21" s="1"/>
  <c r="X39" i="21"/>
  <c r="Y39" i="21" s="1"/>
  <c r="AG20" i="21"/>
  <c r="AK20" i="21" s="1"/>
  <c r="X16" i="21"/>
  <c r="Y16" i="21" s="1"/>
  <c r="W36" i="21"/>
  <c r="AE36" i="21" s="1"/>
  <c r="X17" i="21"/>
  <c r="Y17" i="21" s="1"/>
  <c r="X33" i="21"/>
  <c r="Y33" i="21" s="1"/>
  <c r="V17" i="21"/>
  <c r="V9" i="21"/>
  <c r="W11" i="21"/>
  <c r="AE11" i="21" s="1"/>
  <c r="X18" i="21"/>
  <c r="Y18" i="21" s="1"/>
  <c r="X26" i="21"/>
  <c r="Y26" i="21" s="1"/>
  <c r="X34" i="21"/>
  <c r="V24" i="21"/>
  <c r="V16" i="21"/>
  <c r="V8" i="21"/>
  <c r="X11" i="21"/>
  <c r="Y11" i="21" s="1"/>
  <c r="AF11" i="21" s="1"/>
  <c r="X19" i="21"/>
  <c r="Y19" i="21" s="1"/>
  <c r="AH25" i="21"/>
  <c r="X12" i="21"/>
  <c r="Y12" i="21" s="1"/>
  <c r="X20" i="21"/>
  <c r="Y20" i="21" s="1"/>
  <c r="AF20" i="21" s="1"/>
  <c r="X28" i="21"/>
  <c r="Y28" i="21" s="1"/>
  <c r="X36" i="21"/>
  <c r="Y36" i="21" s="1"/>
  <c r="AK36" i="21" s="1"/>
  <c r="X36" i="25"/>
  <c r="V24" i="25"/>
  <c r="W28" i="25"/>
  <c r="AE28" i="25" s="1"/>
  <c r="AH14" i="25"/>
  <c r="AH16" i="25"/>
  <c r="AH27" i="25"/>
  <c r="AH30" i="25"/>
  <c r="W16" i="25"/>
  <c r="AE16" i="25" s="1"/>
  <c r="V30" i="25"/>
  <c r="P5" i="25"/>
  <c r="W8" i="25"/>
  <c r="AE8" i="25" s="1"/>
  <c r="X8" i="25"/>
  <c r="N34" i="25"/>
  <c r="E34" i="25" s="1"/>
  <c r="AD34" i="25" s="1"/>
  <c r="N36" i="25"/>
  <c r="E36" i="25" s="1"/>
  <c r="AD36" i="25" s="1"/>
  <c r="N37" i="25"/>
  <c r="E37" i="25" s="1"/>
  <c r="AD37" i="25" s="1"/>
  <c r="N28" i="25"/>
  <c r="N35" i="25"/>
  <c r="E35" i="25" s="1"/>
  <c r="AD35" i="25" s="1"/>
  <c r="W10" i="25"/>
  <c r="AE10" i="25" s="1"/>
  <c r="W21" i="25"/>
  <c r="AE21" i="25" s="1"/>
  <c r="V26" i="25"/>
  <c r="W33" i="25"/>
  <c r="AE33" i="25" s="1"/>
  <c r="W37" i="25"/>
  <c r="AE37" i="25" s="1"/>
  <c r="V38" i="25"/>
  <c r="V11" i="25"/>
  <c r="Y36" i="25"/>
  <c r="AF36" i="25" s="1"/>
  <c r="AH9" i="25"/>
  <c r="AH10" i="25"/>
  <c r="W14" i="25"/>
  <c r="AE14" i="25" s="1"/>
  <c r="AG17" i="25"/>
  <c r="AK17" i="25" s="1"/>
  <c r="V8" i="25"/>
  <c r="V15" i="25"/>
  <c r="V33" i="25"/>
  <c r="AH11" i="25"/>
  <c r="E38" i="21"/>
  <c r="N24" i="21"/>
  <c r="E24" i="21" s="1"/>
  <c r="L28" i="21"/>
  <c r="N18" i="21"/>
  <c r="L30" i="21"/>
  <c r="N20" i="21"/>
  <c r="E20" i="21" s="1"/>
  <c r="AD20" i="21" s="1"/>
  <c r="N36" i="21"/>
  <c r="E36" i="21" s="1"/>
  <c r="AG10" i="21"/>
  <c r="AK10" i="21" s="1"/>
  <c r="L17" i="21"/>
  <c r="L14" i="21"/>
  <c r="L23" i="21"/>
  <c r="L31" i="21"/>
  <c r="L39" i="21"/>
  <c r="N21" i="21"/>
  <c r="E21" i="21" s="1"/>
  <c r="N29" i="21"/>
  <c r="E29" i="21" s="1"/>
  <c r="N37" i="21"/>
  <c r="E37" i="21" s="1"/>
  <c r="AG25" i="21"/>
  <c r="AJ25" i="21" s="1"/>
  <c r="AG30" i="21"/>
  <c r="AJ30" i="21" s="1"/>
  <c r="L22" i="21"/>
  <c r="N28" i="21"/>
  <c r="E28" i="21" s="1"/>
  <c r="L15" i="21"/>
  <c r="L24" i="21"/>
  <c r="L32" i="21"/>
  <c r="L40" i="21"/>
  <c r="N14" i="21"/>
  <c r="E14" i="21" s="1"/>
  <c r="N22" i="21"/>
  <c r="E22" i="21" s="1"/>
  <c r="N30" i="21"/>
  <c r="E30" i="21" s="1"/>
  <c r="AD30" i="21" s="1"/>
  <c r="N38" i="21"/>
  <c r="N31" i="21"/>
  <c r="L26" i="21"/>
  <c r="N32" i="21"/>
  <c r="L16" i="21"/>
  <c r="L27" i="21"/>
  <c r="L35" i="21"/>
  <c r="N17" i="21"/>
  <c r="N25" i="21"/>
  <c r="E25" i="21" s="1"/>
  <c r="AD25" i="21" s="1"/>
  <c r="N33" i="21"/>
  <c r="N11" i="21"/>
  <c r="E11" i="21" s="1"/>
  <c r="AD11" i="21" s="1"/>
  <c r="AG15" i="21"/>
  <c r="AK15" i="21" s="1"/>
  <c r="N34" i="21"/>
  <c r="L29" i="21"/>
  <c r="N19" i="21"/>
  <c r="N27" i="21"/>
  <c r="E27" i="21" s="1"/>
  <c r="N40" i="25"/>
  <c r="E40" i="25" s="1"/>
  <c r="AD40" i="25" s="1"/>
  <c r="L8" i="25"/>
  <c r="N41" i="25"/>
  <c r="E41" i="25" s="1"/>
  <c r="AD41" i="25" s="1"/>
  <c r="AI5" i="25"/>
  <c r="AG12" i="25"/>
  <c r="AK12" i="25" s="1"/>
  <c r="N32" i="25"/>
  <c r="AG31" i="25"/>
  <c r="AJ31" i="25" s="1"/>
  <c r="U5" i="25"/>
  <c r="V5" i="25" s="1"/>
  <c r="N17" i="25"/>
  <c r="E17" i="25" s="1"/>
  <c r="AD17" i="25" s="1"/>
  <c r="N39" i="25"/>
  <c r="E39" i="25" s="1"/>
  <c r="AD39" i="25" s="1"/>
  <c r="AG8" i="25"/>
  <c r="AH21" i="25"/>
  <c r="V22" i="25"/>
  <c r="AG27" i="25"/>
  <c r="AJ27" i="25" s="1"/>
  <c r="N42" i="25"/>
  <c r="E42" i="25" s="1"/>
  <c r="AD42" i="25" s="1"/>
  <c r="X26" i="25"/>
  <c r="Y26" i="25" s="1"/>
  <c r="AF26" i="25" s="1"/>
  <c r="N38" i="25"/>
  <c r="E38" i="25" s="1"/>
  <c r="AD38" i="25" s="1"/>
  <c r="L39" i="25"/>
  <c r="X11" i="25"/>
  <c r="Y11" i="25" s="1"/>
  <c r="AF11" i="25" s="1"/>
  <c r="X17" i="25"/>
  <c r="Y17" i="25" s="1"/>
  <c r="AF17" i="25" s="1"/>
  <c r="AG20" i="25"/>
  <c r="AJ20" i="25" s="1"/>
  <c r="V23" i="25"/>
  <c r="AH24" i="25"/>
  <c r="W25" i="25"/>
  <c r="AE25" i="25" s="1"/>
  <c r="X31" i="25"/>
  <c r="Y31" i="25" s="1"/>
  <c r="AF31" i="25" s="1"/>
  <c r="X39" i="25"/>
  <c r="Y39" i="25" s="1"/>
  <c r="AF39" i="25" s="1"/>
  <c r="X25" i="25"/>
  <c r="Y25" i="25" s="1"/>
  <c r="AF25" i="25" s="1"/>
  <c r="AH17" i="25"/>
  <c r="L21" i="25"/>
  <c r="AG26" i="25"/>
  <c r="AJ26" i="25" s="1"/>
  <c r="AG29" i="25"/>
  <c r="AJ29" i="25" s="1"/>
  <c r="X41" i="25"/>
  <c r="Y41" i="25" s="1"/>
  <c r="AF41" i="25" s="1"/>
  <c r="V9" i="25"/>
  <c r="V13" i="25"/>
  <c r="X19" i="25"/>
  <c r="Y19" i="25" s="1"/>
  <c r="AF19" i="25" s="1"/>
  <c r="N20" i="25"/>
  <c r="E20" i="25" s="1"/>
  <c r="AD20" i="25" s="1"/>
  <c r="N23" i="25"/>
  <c r="E23" i="25" s="1"/>
  <c r="AD23" i="25" s="1"/>
  <c r="N31" i="25"/>
  <c r="E31" i="25" s="1"/>
  <c r="AD31" i="25" s="1"/>
  <c r="AH31" i="25"/>
  <c r="W9" i="25"/>
  <c r="AE9" i="25" s="1"/>
  <c r="W13" i="25"/>
  <c r="AE13" i="25" s="1"/>
  <c r="W18" i="25"/>
  <c r="AE18" i="25" s="1"/>
  <c r="N19" i="25"/>
  <c r="E19" i="25" s="1"/>
  <c r="AD19" i="25" s="1"/>
  <c r="V20" i="25"/>
  <c r="X27" i="25"/>
  <c r="Y27" i="25" s="1"/>
  <c r="AF27" i="25" s="1"/>
  <c r="E28" i="25"/>
  <c r="AD28" i="25" s="1"/>
  <c r="X37" i="25"/>
  <c r="Y37" i="25" s="1"/>
  <c r="AF37" i="25" s="1"/>
  <c r="L12" i="25"/>
  <c r="X9" i="25"/>
  <c r="Y9" i="25" s="1"/>
  <c r="AF9" i="25" s="1"/>
  <c r="X13" i="25"/>
  <c r="Y13" i="25" s="1"/>
  <c r="AF13" i="25" s="1"/>
  <c r="W17" i="25"/>
  <c r="AE17" i="25" s="1"/>
  <c r="W22" i="25"/>
  <c r="AE22" i="25" s="1"/>
  <c r="L41" i="25"/>
  <c r="N8" i="25"/>
  <c r="E8" i="25" s="1"/>
  <c r="AD8" i="25" s="1"/>
  <c r="L9" i="25"/>
  <c r="L10" i="25"/>
  <c r="L32" i="25"/>
  <c r="AG28" i="25"/>
  <c r="AJ28" i="25" s="1"/>
  <c r="L29" i="25"/>
  <c r="X29" i="25"/>
  <c r="Y29" i="25" s="1"/>
  <c r="AF29" i="25" s="1"/>
  <c r="AG9" i="25"/>
  <c r="AK9" i="25" s="1"/>
  <c r="AG10" i="25"/>
  <c r="L11" i="25"/>
  <c r="N10" i="25"/>
  <c r="E10" i="25" s="1"/>
  <c r="AD10" i="25" s="1"/>
  <c r="AG11" i="25"/>
  <c r="AK11" i="25" s="1"/>
  <c r="AH13" i="25"/>
  <c r="N18" i="25"/>
  <c r="E18" i="25" s="1"/>
  <c r="AD18" i="25" s="1"/>
  <c r="V19" i="25"/>
  <c r="W23" i="25"/>
  <c r="AE23" i="25" s="1"/>
  <c r="N29" i="25"/>
  <c r="E29" i="25" s="1"/>
  <c r="AD29" i="25" s="1"/>
  <c r="E32" i="25"/>
  <c r="AD32" i="25" s="1"/>
  <c r="L35" i="25"/>
  <c r="X35" i="25"/>
  <c r="Y35" i="25" s="1"/>
  <c r="AF35" i="25" s="1"/>
  <c r="V42" i="25"/>
  <c r="X10" i="25"/>
  <c r="Y10" i="25" s="1"/>
  <c r="AF10" i="25" s="1"/>
  <c r="AH15" i="25"/>
  <c r="AG21" i="25"/>
  <c r="AK21" i="25" s="1"/>
  <c r="X23" i="25"/>
  <c r="Y23" i="25" s="1"/>
  <c r="AF23" i="25" s="1"/>
  <c r="AG25" i="25"/>
  <c r="AJ25" i="25" s="1"/>
  <c r="AH26" i="25"/>
  <c r="AG30" i="25"/>
  <c r="AJ30" i="25" s="1"/>
  <c r="L31" i="25"/>
  <c r="L33" i="25"/>
  <c r="X33" i="25"/>
  <c r="Y33" i="25" s="1"/>
  <c r="X42" i="25"/>
  <c r="Y42" i="25" s="1"/>
  <c r="AF42" i="25" s="1"/>
  <c r="N15" i="25"/>
  <c r="E15" i="25" s="1"/>
  <c r="AD15" i="25" s="1"/>
  <c r="AG19" i="25"/>
  <c r="AK19" i="25" s="1"/>
  <c r="AG24" i="25"/>
  <c r="AJ24" i="25" s="1"/>
  <c r="AH29" i="25"/>
  <c r="N30" i="25"/>
  <c r="E30" i="25" s="1"/>
  <c r="AD30" i="25" s="1"/>
  <c r="AG32" i="25"/>
  <c r="AJ32" i="25" s="1"/>
  <c r="AK22" i="25"/>
  <c r="AJ12" i="25"/>
  <c r="X12" i="25"/>
  <c r="Y12" i="25" s="1"/>
  <c r="AF12" i="25" s="1"/>
  <c r="V12" i="25"/>
  <c r="X16" i="25"/>
  <c r="Y16" i="25" s="1"/>
  <c r="AF16" i="25" s="1"/>
  <c r="X14" i="25"/>
  <c r="Y14" i="25" s="1"/>
  <c r="AF14" i="25" s="1"/>
  <c r="N16" i="25"/>
  <c r="E16" i="25" s="1"/>
  <c r="AD16" i="25" s="1"/>
  <c r="AH19" i="25"/>
  <c r="W20" i="25"/>
  <c r="AE20" i="25" s="1"/>
  <c r="X21" i="25"/>
  <c r="Y21" i="25" s="1"/>
  <c r="AF21" i="25" s="1"/>
  <c r="AH22" i="25"/>
  <c r="AG23" i="25"/>
  <c r="AJ23" i="25" s="1"/>
  <c r="L26" i="25"/>
  <c r="L24" i="25"/>
  <c r="N9" i="25"/>
  <c r="E9" i="25" s="1"/>
  <c r="AD9" i="25" s="1"/>
  <c r="N11" i="25"/>
  <c r="E11" i="25" s="1"/>
  <c r="AD11" i="25" s="1"/>
  <c r="W12" i="25"/>
  <c r="AE12" i="25" s="1"/>
  <c r="AG13" i="25"/>
  <c r="L22" i="25"/>
  <c r="L20" i="25"/>
  <c r="AH18" i="25"/>
  <c r="L18" i="25"/>
  <c r="L19" i="25"/>
  <c r="N22" i="25"/>
  <c r="E22" i="25" s="1"/>
  <c r="AD22" i="25" s="1"/>
  <c r="N26" i="25"/>
  <c r="E26" i="25" s="1"/>
  <c r="AD26" i="25" s="1"/>
  <c r="K5" i="25"/>
  <c r="AG14" i="25"/>
  <c r="AH20" i="25"/>
  <c r="N21" i="25"/>
  <c r="E21" i="25" s="1"/>
  <c r="AD21" i="25" s="1"/>
  <c r="L25" i="25"/>
  <c r="L17" i="25"/>
  <c r="AH12" i="25"/>
  <c r="L13" i="25"/>
  <c r="AG15" i="25"/>
  <c r="AH23" i="25"/>
  <c r="L27" i="25"/>
  <c r="M5" i="25"/>
  <c r="N12" i="25"/>
  <c r="E12" i="25" s="1"/>
  <c r="AD12" i="25" s="1"/>
  <c r="L16" i="25"/>
  <c r="L14" i="25"/>
  <c r="AG16" i="25"/>
  <c r="N25" i="25"/>
  <c r="E25" i="25" s="1"/>
  <c r="AD25" i="25" s="1"/>
  <c r="N13" i="25"/>
  <c r="E13" i="25" s="1"/>
  <c r="AD13" i="25" s="1"/>
  <c r="L15" i="25"/>
  <c r="X22" i="25"/>
  <c r="Y22" i="25" s="1"/>
  <c r="AF22" i="25" s="1"/>
  <c r="X20" i="25"/>
  <c r="Y20" i="25" s="1"/>
  <c r="AF20" i="25" s="1"/>
  <c r="X18" i="25"/>
  <c r="Y18" i="25" s="1"/>
  <c r="AF18" i="25" s="1"/>
  <c r="N27" i="25"/>
  <c r="E27" i="25" s="1"/>
  <c r="AD27" i="25" s="1"/>
  <c r="N14" i="25"/>
  <c r="E14" i="25" s="1"/>
  <c r="AD14" i="25" s="1"/>
  <c r="V18" i="25"/>
  <c r="AG18" i="25"/>
  <c r="L23" i="25"/>
  <c r="N24" i="25"/>
  <c r="E24" i="25" s="1"/>
  <c r="AD24" i="25" s="1"/>
  <c r="X24" i="25"/>
  <c r="Y24" i="25" s="1"/>
  <c r="AF24" i="25" s="1"/>
  <c r="L28" i="25"/>
  <c r="X28" i="25"/>
  <c r="Y28" i="25" s="1"/>
  <c r="AF28" i="25" s="1"/>
  <c r="AH28" i="25"/>
  <c r="L30" i="25"/>
  <c r="X30" i="25"/>
  <c r="Y30" i="25" s="1"/>
  <c r="AF30" i="25" s="1"/>
  <c r="X32" i="25"/>
  <c r="Y32" i="25" s="1"/>
  <c r="AF32" i="25" s="1"/>
  <c r="L34" i="25"/>
  <c r="X34" i="25"/>
  <c r="Y34" i="25" s="1"/>
  <c r="AF34" i="25" s="1"/>
  <c r="L36" i="25"/>
  <c r="L38" i="25"/>
  <c r="X38" i="25"/>
  <c r="Y38" i="25" s="1"/>
  <c r="AF38" i="25" s="1"/>
  <c r="L40" i="25"/>
  <c r="X40" i="25"/>
  <c r="Y40" i="25" s="1"/>
  <c r="AF40" i="25" s="1"/>
  <c r="L42" i="25"/>
  <c r="L11" i="21"/>
  <c r="L19" i="21"/>
  <c r="L18" i="21"/>
  <c r="L12" i="21"/>
  <c r="L20" i="21"/>
  <c r="AA6" i="21"/>
  <c r="AA3" i="21"/>
  <c r="AK28" i="21"/>
  <c r="AI28" i="21"/>
  <c r="AK27" i="21"/>
  <c r="AI27" i="21"/>
  <c r="AK26" i="21"/>
  <c r="AI26" i="21"/>
  <c r="AK24" i="21"/>
  <c r="AI24" i="21"/>
  <c r="AK23" i="21"/>
  <c r="AI23" i="21"/>
  <c r="AK22" i="21"/>
  <c r="AI22" i="21"/>
  <c r="AK29" i="21"/>
  <c r="AI29" i="21"/>
  <c r="AE32" i="21"/>
  <c r="AE33" i="21"/>
  <c r="AE37" i="21"/>
  <c r="AE39" i="21"/>
  <c r="AE8" i="21"/>
  <c r="AE12" i="21"/>
  <c r="AE14" i="21"/>
  <c r="AE17" i="21"/>
  <c r="AE19" i="21"/>
  <c r="AE29" i="21"/>
  <c r="U6" i="21"/>
  <c r="M6" i="21"/>
  <c r="L10" i="21" s="1"/>
  <c r="AC34" i="21"/>
  <c r="AC38" i="21"/>
  <c r="AC32" i="21"/>
  <c r="AC33" i="21"/>
  <c r="F36" i="21"/>
  <c r="AC36" i="21" s="1"/>
  <c r="F37" i="21"/>
  <c r="AC37" i="21" s="1"/>
  <c r="AC39" i="21"/>
  <c r="AE31" i="21"/>
  <c r="AC31" i="21"/>
  <c r="F29" i="21"/>
  <c r="AC29" i="21" s="1"/>
  <c r="F28" i="21"/>
  <c r="AC28" i="21" s="1"/>
  <c r="AE27" i="21"/>
  <c r="F27" i="21"/>
  <c r="AC27" i="21" s="1"/>
  <c r="F26" i="21"/>
  <c r="AC26" i="21" s="1"/>
  <c r="AC24" i="21"/>
  <c r="AC23" i="21"/>
  <c r="AC22" i="21"/>
  <c r="AK21" i="21"/>
  <c r="AI21" i="21"/>
  <c r="AC21" i="21"/>
  <c r="AI19" i="21"/>
  <c r="F19" i="21"/>
  <c r="AC19" i="21" s="1"/>
  <c r="AI18" i="21"/>
  <c r="F18" i="21"/>
  <c r="AC18" i="21" s="1"/>
  <c r="AI17" i="21"/>
  <c r="F17" i="21"/>
  <c r="AC17" i="21" s="1"/>
  <c r="AI16" i="21"/>
  <c r="F16" i="21"/>
  <c r="AC16" i="21" s="1"/>
  <c r="AI14" i="21"/>
  <c r="AC14" i="21"/>
  <c r="AI13" i="21"/>
  <c r="AC13" i="21"/>
  <c r="AI12" i="21"/>
  <c r="AC12" i="21"/>
  <c r="AI11" i="21"/>
  <c r="AI9" i="21"/>
  <c r="AC9" i="21"/>
  <c r="AI8" i="21"/>
  <c r="AC8" i="21"/>
  <c r="AI7" i="21"/>
  <c r="AC7" i="21"/>
  <c r="AI6" i="21"/>
  <c r="O6" i="21"/>
  <c r="F6" i="21" s="1"/>
  <c r="AC6" i="21" s="1"/>
  <c r="K6" i="21"/>
  <c r="L6" i="21" l="1"/>
  <c r="AK20" i="25"/>
  <c r="AL20" i="25" s="1"/>
  <c r="AM20" i="25" s="1"/>
  <c r="AN20" i="25" s="1"/>
  <c r="AL15" i="21"/>
  <c r="AM15" i="21" s="1"/>
  <c r="AN15" i="21" s="1"/>
  <c r="AJ17" i="25"/>
  <c r="AL32" i="25"/>
  <c r="AM32" i="25" s="1"/>
  <c r="AN32" i="25" s="1"/>
  <c r="AL25" i="21"/>
  <c r="AM25" i="21" s="1"/>
  <c r="AN25" i="21" s="1"/>
  <c r="AJ15" i="21"/>
  <c r="AK31" i="21"/>
  <c r="L5" i="25"/>
  <c r="AL30" i="21"/>
  <c r="AM30" i="21" s="1"/>
  <c r="AN30" i="21" s="1"/>
  <c r="AG31" i="21"/>
  <c r="AH31" i="21" s="1"/>
  <c r="AL20" i="21"/>
  <c r="AM20" i="21" s="1"/>
  <c r="AN20" i="21" s="1"/>
  <c r="AJ20" i="21"/>
  <c r="V6" i="21"/>
  <c r="X6" i="21"/>
  <c r="Y6" i="21" s="1"/>
  <c r="AF6" i="21" s="1"/>
  <c r="X8" i="21"/>
  <c r="Y8" i="21" s="1"/>
  <c r="X10" i="21"/>
  <c r="Y10" i="21" s="1"/>
  <c r="AF10" i="21" s="1"/>
  <c r="X9" i="21"/>
  <c r="Y9" i="21" s="1"/>
  <c r="AF9" i="21" s="1"/>
  <c r="X7" i="21"/>
  <c r="Y7" i="21" s="1"/>
  <c r="AF7" i="21" s="1"/>
  <c r="AG36" i="21"/>
  <c r="AH36" i="21" s="1"/>
  <c r="AJ10" i="21"/>
  <c r="AL11" i="25"/>
  <c r="AM11" i="25" s="1"/>
  <c r="AN11" i="25" s="1"/>
  <c r="AL29" i="25"/>
  <c r="AM29" i="25" s="1"/>
  <c r="AN29" i="25" s="1"/>
  <c r="AL31" i="25"/>
  <c r="AM31" i="25" s="1"/>
  <c r="AN31" i="25" s="1"/>
  <c r="X5" i="25"/>
  <c r="AL25" i="25"/>
  <c r="AM25" i="25" s="1"/>
  <c r="AN25" i="25" s="1"/>
  <c r="AL17" i="25"/>
  <c r="AM17" i="25" s="1"/>
  <c r="AN17" i="25" s="1"/>
  <c r="AK38" i="25"/>
  <c r="AL27" i="25"/>
  <c r="AM27" i="25" s="1"/>
  <c r="AN27" i="25" s="1"/>
  <c r="AF33" i="25"/>
  <c r="AK33" i="25"/>
  <c r="Y8" i="25"/>
  <c r="AF8" i="25" s="1"/>
  <c r="AL26" i="25"/>
  <c r="AM26" i="25" s="1"/>
  <c r="AN26" i="25" s="1"/>
  <c r="L9" i="21"/>
  <c r="N10" i="21"/>
  <c r="E10" i="21" s="1"/>
  <c r="AD10" i="21" s="1"/>
  <c r="N6" i="21"/>
  <c r="N9" i="21"/>
  <c r="E9" i="21" s="1"/>
  <c r="AD9" i="21" s="1"/>
  <c r="N7" i="21"/>
  <c r="E7" i="21" s="1"/>
  <c r="AD7" i="21" s="1"/>
  <c r="N8" i="21"/>
  <c r="E8" i="21" s="1"/>
  <c r="AD8" i="21" s="1"/>
  <c r="L7" i="21"/>
  <c r="L8" i="21"/>
  <c r="AL23" i="25"/>
  <c r="AM23" i="25" s="1"/>
  <c r="AN23" i="25" s="1"/>
  <c r="AL19" i="25"/>
  <c r="AM19" i="25" s="1"/>
  <c r="AN19" i="25" s="1"/>
  <c r="AL21" i="25"/>
  <c r="AM21" i="25" s="1"/>
  <c r="AN21" i="25" s="1"/>
  <c r="AJ8" i="25"/>
  <c r="AK8" i="25"/>
  <c r="AL24" i="25"/>
  <c r="AM24" i="25" s="1"/>
  <c r="AN24" i="25" s="1"/>
  <c r="AL28" i="25"/>
  <c r="AM28" i="25" s="1"/>
  <c r="AN28" i="25" s="1"/>
  <c r="AJ19" i="25"/>
  <c r="AL9" i="25"/>
  <c r="AM9" i="25" s="1"/>
  <c r="AN9" i="25" s="1"/>
  <c r="AL30" i="25"/>
  <c r="AM30" i="25" s="1"/>
  <c r="AN30" i="25" s="1"/>
  <c r="AJ21" i="25"/>
  <c r="AG33" i="25"/>
  <c r="AJ9" i="25"/>
  <c r="AJ10" i="25"/>
  <c r="AK10" i="25"/>
  <c r="AJ11" i="25"/>
  <c r="AJ15" i="25"/>
  <c r="AK15" i="25"/>
  <c r="AG5" i="25"/>
  <c r="AJ5" i="25" s="1"/>
  <c r="O5" i="25"/>
  <c r="AH5" i="25"/>
  <c r="AK14" i="25"/>
  <c r="AJ14" i="25"/>
  <c r="AG38" i="25"/>
  <c r="AK13" i="25"/>
  <c r="AJ13" i="25"/>
  <c r="AL12" i="25"/>
  <c r="AM12" i="25" s="1"/>
  <c r="AN12" i="25" s="1"/>
  <c r="Y5" i="25"/>
  <c r="AF5" i="25" s="1"/>
  <c r="AJ16" i="25"/>
  <c r="AK16" i="25"/>
  <c r="AL22" i="25"/>
  <c r="AM22" i="25" s="1"/>
  <c r="AN22" i="25" s="1"/>
  <c r="AK18" i="25"/>
  <c r="AJ18" i="25"/>
  <c r="AH19" i="21"/>
  <c r="AE9" i="21"/>
  <c r="AE24" i="21"/>
  <c r="AH29" i="21"/>
  <c r="AH27" i="21"/>
  <c r="AE34" i="21"/>
  <c r="AF31" i="21"/>
  <c r="AF21" i="21"/>
  <c r="AG22" i="21"/>
  <c r="AJ22" i="21" s="1"/>
  <c r="AH24" i="21"/>
  <c r="AH28" i="21"/>
  <c r="AH23" i="21"/>
  <c r="AE21" i="21"/>
  <c r="AH26" i="21"/>
  <c r="AD27" i="21"/>
  <c r="AD26" i="21"/>
  <c r="AD29" i="21"/>
  <c r="AD28" i="21"/>
  <c r="W6" i="21"/>
  <c r="AE6" i="21" s="1"/>
  <c r="E17" i="21"/>
  <c r="AD17" i="21" s="1"/>
  <c r="E16" i="21"/>
  <c r="AD16" i="21" s="1"/>
  <c r="E19" i="21"/>
  <c r="AD19" i="21" s="1"/>
  <c r="E18" i="21"/>
  <c r="AD18" i="21" s="1"/>
  <c r="AF39" i="21"/>
  <c r="AF29" i="21"/>
  <c r="AF19" i="21"/>
  <c r="AE28" i="21"/>
  <c r="E34" i="21"/>
  <c r="AD34" i="21" s="1"/>
  <c r="E33" i="21"/>
  <c r="AD33" i="21" s="1"/>
  <c r="E32" i="21"/>
  <c r="AD32" i="21" s="1"/>
  <c r="E31" i="21"/>
  <c r="AD31" i="21" s="1"/>
  <c r="AD37" i="21"/>
  <c r="AD36" i="21"/>
  <c r="AD39" i="21"/>
  <c r="AD38" i="21"/>
  <c r="AD14" i="21"/>
  <c r="AD13" i="21"/>
  <c r="AD12" i="21"/>
  <c r="AD24" i="21"/>
  <c r="AD23" i="21"/>
  <c r="AD22" i="21"/>
  <c r="AD21" i="21"/>
  <c r="AG27" i="21"/>
  <c r="AJ27" i="21" s="1"/>
  <c r="AF32" i="21"/>
  <c r="AF12" i="21"/>
  <c r="U3" i="21"/>
  <c r="V3" i="21" s="1"/>
  <c r="AG28" i="21"/>
  <c r="AJ28" i="21" s="1"/>
  <c r="AF22" i="21"/>
  <c r="AH22" i="21"/>
  <c r="AH16" i="21"/>
  <c r="AG29" i="21"/>
  <c r="AJ29" i="21" s="1"/>
  <c r="AG26" i="21"/>
  <c r="AJ26" i="21" s="1"/>
  <c r="AE38" i="21"/>
  <c r="AF34" i="21"/>
  <c r="AF24" i="21"/>
  <c r="AG24" i="21"/>
  <c r="AJ24" i="21" s="1"/>
  <c r="AG13" i="21"/>
  <c r="AJ13" i="21" s="1"/>
  <c r="AG23" i="21"/>
  <c r="AJ23" i="21" s="1"/>
  <c r="AF26" i="21"/>
  <c r="AE22" i="21"/>
  <c r="AF13" i="21"/>
  <c r="AF23" i="21"/>
  <c r="AF33" i="21"/>
  <c r="AF14" i="21"/>
  <c r="AE7" i="21"/>
  <c r="AF17" i="21"/>
  <c r="AF27" i="21"/>
  <c r="AF37" i="21"/>
  <c r="AF16" i="21"/>
  <c r="AF18" i="21"/>
  <c r="AF28" i="21"/>
  <c r="AF38" i="21"/>
  <c r="AF36" i="21"/>
  <c r="AE16" i="21"/>
  <c r="AE26" i="21"/>
  <c r="AH8" i="21"/>
  <c r="AG16" i="21"/>
  <c r="AK16" i="21" s="1"/>
  <c r="AH12" i="21"/>
  <c r="AG12" i="21"/>
  <c r="AG17" i="21"/>
  <c r="AH7" i="21"/>
  <c r="AI3" i="21"/>
  <c r="K3" i="21"/>
  <c r="AG6" i="21"/>
  <c r="AK6" i="21" s="1"/>
  <c r="AG7" i="21"/>
  <c r="AK7" i="21" s="1"/>
  <c r="AH17" i="21"/>
  <c r="M3" i="21"/>
  <c r="O3" i="21" s="1"/>
  <c r="AH13" i="21"/>
  <c r="AG8" i="21"/>
  <c r="AK8" i="21" s="1"/>
  <c r="AG11" i="21"/>
  <c r="AG21" i="21"/>
  <c r="AJ21" i="21" s="1"/>
  <c r="AH11" i="21"/>
  <c r="AG14" i="21"/>
  <c r="AH21" i="21"/>
  <c r="AH14" i="21"/>
  <c r="AG18" i="21"/>
  <c r="AH18" i="21"/>
  <c r="AH6" i="21"/>
  <c r="AG9" i="21"/>
  <c r="AG19" i="21"/>
  <c r="AH9" i="21"/>
  <c r="E6" i="21" l="1"/>
  <c r="AD6" i="21" s="1"/>
  <c r="AL6" i="21" s="1"/>
  <c r="L3" i="21"/>
  <c r="X3" i="21"/>
  <c r="Y3" i="21" s="1"/>
  <c r="AF3" i="21" s="1"/>
  <c r="AL10" i="21"/>
  <c r="AM10" i="21" s="1"/>
  <c r="AN10" i="21" s="1"/>
  <c r="AL8" i="25"/>
  <c r="AM8" i="25" s="1"/>
  <c r="AN8" i="25" s="1"/>
  <c r="AL10" i="25"/>
  <c r="AK5" i="25"/>
  <c r="AL33" i="25"/>
  <c r="AM33" i="25" s="1"/>
  <c r="AN33" i="25" s="1"/>
  <c r="AH33" i="25"/>
  <c r="AJ33" i="25"/>
  <c r="AL18" i="25"/>
  <c r="AM18" i="25" s="1"/>
  <c r="AN18" i="25" s="1"/>
  <c r="AL14" i="25"/>
  <c r="AM14" i="25" s="1"/>
  <c r="AN14" i="25" s="1"/>
  <c r="AL13" i="25"/>
  <c r="AM13" i="25" s="1"/>
  <c r="AN13" i="25" s="1"/>
  <c r="N5" i="25"/>
  <c r="E5" i="25" s="1"/>
  <c r="AD5" i="25" s="1"/>
  <c r="AC5" i="25"/>
  <c r="AJ38" i="25"/>
  <c r="AH38" i="25"/>
  <c r="AL16" i="25"/>
  <c r="AM16" i="25" s="1"/>
  <c r="AN16" i="25" s="1"/>
  <c r="AL38" i="25"/>
  <c r="AM38" i="25" s="1"/>
  <c r="AN38" i="25" s="1"/>
  <c r="AL15" i="25"/>
  <c r="AM15" i="25" s="1"/>
  <c r="AN15" i="25" s="1"/>
  <c r="AL16" i="21"/>
  <c r="AL27" i="21"/>
  <c r="AM27" i="21" s="1"/>
  <c r="AN27" i="21" s="1"/>
  <c r="AL29" i="21"/>
  <c r="AM29" i="21" s="1"/>
  <c r="AN29" i="21" s="1"/>
  <c r="AL26" i="21"/>
  <c r="AM26" i="21" s="1"/>
  <c r="AN26" i="21" s="1"/>
  <c r="AL24" i="21"/>
  <c r="AM24" i="21" s="1"/>
  <c r="AN24" i="21" s="1"/>
  <c r="AL23" i="21"/>
  <c r="AM23" i="21" s="1"/>
  <c r="AN23" i="21" s="1"/>
  <c r="AL28" i="21"/>
  <c r="AM28" i="21" s="1"/>
  <c r="AN28" i="21" s="1"/>
  <c r="AL21" i="21"/>
  <c r="AM21" i="21" s="1"/>
  <c r="AN21" i="21" s="1"/>
  <c r="AL22" i="21"/>
  <c r="AM22" i="21" s="1"/>
  <c r="AN22" i="21" s="1"/>
  <c r="AL36" i="21"/>
  <c r="AM36" i="21" s="1"/>
  <c r="AL7" i="21"/>
  <c r="AK13" i="21"/>
  <c r="AJ18" i="21"/>
  <c r="AK18" i="21"/>
  <c r="AL18" i="21" s="1"/>
  <c r="AJ19" i="21"/>
  <c r="AK19" i="21"/>
  <c r="AL19" i="21" s="1"/>
  <c r="AJ17" i="21"/>
  <c r="AK17" i="21"/>
  <c r="AL17" i="21" s="1"/>
  <c r="AL31" i="21"/>
  <c r="AF8" i="21"/>
  <c r="AL8" i="21" s="1"/>
  <c r="AH3" i="21"/>
  <c r="AJ8" i="21"/>
  <c r="AJ7" i="21"/>
  <c r="AJ16" i="21"/>
  <c r="AJ6" i="21"/>
  <c r="AG3" i="21"/>
  <c r="AJ3" i="21" s="1"/>
  <c r="AJ12" i="21"/>
  <c r="AK12" i="21"/>
  <c r="AL12" i="21" s="1"/>
  <c r="AK9" i="21"/>
  <c r="AL9" i="21" s="1"/>
  <c r="AJ9" i="21"/>
  <c r="AK11" i="21"/>
  <c r="AL11" i="21" s="1"/>
  <c r="AJ11" i="21"/>
  <c r="AK14" i="21"/>
  <c r="AL14" i="21" s="1"/>
  <c r="AJ14" i="21"/>
  <c r="N3" i="21"/>
  <c r="E3" i="21" l="1"/>
  <c r="AD3" i="21" s="1"/>
  <c r="AM7" i="21"/>
  <c r="AN7" i="21" s="1"/>
  <c r="AK3" i="21"/>
  <c r="AM31" i="21"/>
  <c r="AN31" i="21" s="1"/>
  <c r="AM10" i="25"/>
  <c r="AN10" i="25" s="1"/>
  <c r="AL5" i="25"/>
  <c r="AM5" i="25" s="1"/>
  <c r="AN5" i="25" s="1"/>
  <c r="AM16" i="21"/>
  <c r="AN16" i="21" s="1"/>
  <c r="AL13" i="21"/>
  <c r="AM13" i="21" s="1"/>
  <c r="AN13" i="21" s="1"/>
  <c r="AM19" i="21"/>
  <c r="AN19" i="21" s="1"/>
  <c r="AM18" i="21"/>
  <c r="AN18" i="21" s="1"/>
  <c r="AM17" i="21"/>
  <c r="AN17" i="21" s="1"/>
  <c r="AJ36" i="21"/>
  <c r="AN36" i="21"/>
  <c r="AJ31" i="21"/>
  <c r="AM8" i="21"/>
  <c r="AN8" i="21" s="1"/>
  <c r="AM12" i="21"/>
  <c r="AN12" i="21" s="1"/>
  <c r="AM11" i="21"/>
  <c r="AN11" i="21" s="1"/>
  <c r="AM6" i="21"/>
  <c r="AN6" i="21" s="1"/>
  <c r="AM14" i="21"/>
  <c r="AN14" i="21" s="1"/>
  <c r="AL3" i="21" l="1"/>
  <c r="AM3" i="21" s="1"/>
  <c r="AN3" i="21" s="1"/>
  <c r="AM9" i="21"/>
  <c r="AN9" i="21" s="1"/>
</calcChain>
</file>

<file path=xl/sharedStrings.xml><?xml version="1.0" encoding="utf-8"?>
<sst xmlns="http://schemas.openxmlformats.org/spreadsheetml/2006/main" count="961" uniqueCount="153">
  <si>
    <t xml:space="preserve">Toelichting bij het toekennen van een projectscore aan de hand van een scorematrix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</si>
  <si>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</si>
  <si>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</si>
  <si>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</si>
  <si>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</si>
  <si>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Toekennen van een projectscore </t>
  </si>
  <si>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</si>
  <si>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t>Tabel 1: Criteria voor labels gekoppeld aan het relatief te verwachten tekort of relatief te verwachten overschot tegen schooljaar 2027-2028 per type (in combinatie met opleidingsvorm voor het buitengewoon secundair onderwijs)</t>
  </si>
  <si>
    <t>Label ‘Tekort’</t>
  </si>
  <si>
    <t xml:space="preserve">Aantal te verwachten leerlingen </t>
  </si>
  <si>
    <t>Relatief te verwachten tekort of relatief te verwachten overschot tegen schooljaar 2027-2028</t>
  </si>
  <si>
    <t>Deelscore ‘Tekort’</t>
  </si>
  <si>
    <t>Blinde vlek</t>
  </si>
  <si>
    <t>kleiner dan 5</t>
  </si>
  <si>
    <t>A</t>
  </si>
  <si>
    <t>groter dan 5</t>
  </si>
  <si>
    <t>te verwachten tekort groter dan 25%</t>
  </si>
  <si>
    <t>B</t>
  </si>
  <si>
    <t>tekort kleiner dan 25% en overschot  kleiner dan 10 %</t>
  </si>
  <si>
    <t>C</t>
  </si>
  <si>
    <t>te verwachten overschot groter dan 10 %</t>
  </si>
  <si>
    <t xml:space="preserve">Tabel 2: Criteria voor labels gekoppeld aan de netto uitgaande of netto inkomende pendel in schooljaar 2022-2023 per type (in combinatie met opleidingsvorm voor het buitengewoon secundair onderwijs) </t>
  </si>
  <si>
    <t>Label ‘Pendel’</t>
  </si>
  <si>
    <t>Aantal leerlingen in 2022-2023</t>
  </si>
  <si>
    <t>Netto inkomende pendel in schooljaar 2022-2023</t>
  </si>
  <si>
    <t>Deelscore ‘Pendel’</t>
  </si>
  <si>
    <t>groter dan 0</t>
  </si>
  <si>
    <t>netto uitgaande pendel groter dan 20 %</t>
  </si>
  <si>
    <t>netto uitgaande pendel kleiner dan 20%  en netto inkomende pendel kleiner dan 20 %</t>
  </si>
  <si>
    <t>netto inkomende pendel groter dan 20 %</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</si>
  <si>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</si>
  <si>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</si>
  <si>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</si>
  <si>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</si>
  <si>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t xml:space="preserve">Tabel 3: Aandeel aanbod buitengewoon secundair onderwijs per type in combinatie met opleidingsvorm voor schooljaar 2022-2023 over alle onderwijszones heen (bron: update capaciteitsmonitor in najaar 2023) </t>
  </si>
  <si>
    <t>Opleidingsvorm</t>
  </si>
  <si>
    <t>Type</t>
  </si>
  <si>
    <t>Aanbod BUSO</t>
  </si>
  <si>
    <t>Aanbod per OV en type</t>
  </si>
  <si>
    <t>Aandeel OV en type</t>
  </si>
  <si>
    <t>Label aandeel</t>
  </si>
  <si>
    <t>OV 1</t>
  </si>
  <si>
    <t>TYPE 2</t>
  </si>
  <si>
    <t>TYPE 3</t>
  </si>
  <si>
    <t>TYPE 4</t>
  </si>
  <si>
    <t>TYPE 6</t>
  </si>
  <si>
    <t>TYPE 7</t>
  </si>
  <si>
    <t>TYPE 9</t>
  </si>
  <si>
    <t>OV 2</t>
  </si>
  <si>
    <t>OV 3</t>
  </si>
  <si>
    <t>TYPE BA</t>
  </si>
  <si>
    <t>OV 4</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</si>
  <si>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</si>
  <si>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</si>
  <si>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</si>
  <si>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</si>
  <si>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</si>
  <si>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 xml:space="preserve">Tabel 4: Criteria voor labels gekoppeld aan de gemiddelde score per bijkomende plaats </t>
  </si>
  <si>
    <t>Label</t>
  </si>
  <si>
    <t>D</t>
  </si>
  <si>
    <t>Score</t>
  </si>
  <si>
    <t>Selectie van projectvoorstellen per cluster van onderwijszones</t>
  </si>
  <si>
    <r>
      <t>Indien binnen eenzelfde cluster van onderwijszones meerdere projectvoorstellen naar voor worden geschove</t>
    </r>
    <r>
      <rPr>
        <sz val="11"/>
        <rFont val="Calibri"/>
        <family val="2"/>
        <scheme val="minor"/>
      </rPr>
      <t xml:space="preserve">n zal binnen de </t>
    </r>
    <r>
      <rPr>
        <b/>
        <sz val="11"/>
        <rFont val="Calibri"/>
        <family val="2"/>
        <scheme val="minor"/>
      </rPr>
      <t xml:space="preserve">centrale taskforce capaciteit </t>
    </r>
    <r>
      <rPr>
        <sz val="11"/>
        <rFont val="Calibri"/>
        <family val="2"/>
        <scheme val="minor"/>
      </rPr>
      <t>telkens over alle projectvoorstellen heen het totaal aantal bijkomende pla</t>
    </r>
    <r>
      <rPr>
        <sz val="11"/>
        <color theme="1"/>
        <rFont val="Calibri"/>
        <family val="2"/>
        <scheme val="minor"/>
      </rPr>
      <t xml:space="preserve">atsen per type (In combinatie met opleidingsvorm voor het buitengewoon secundair onderwijs) in rekening gebracht worden om te komen tot een </t>
    </r>
    <r>
      <rPr>
        <b/>
        <sz val="11"/>
        <color theme="1"/>
        <rFont val="Calibri"/>
        <family val="2"/>
        <scheme val="minor"/>
      </rPr>
      <t>evenwichtige selectie</t>
    </r>
    <r>
      <rPr>
        <sz val="11"/>
        <color theme="1"/>
        <rFont val="Calibri"/>
        <family val="2"/>
        <scheme val="minor"/>
      </rPr>
      <t xml:space="preserve"> over alle clusters van onderwijszones heen. </t>
    </r>
  </si>
  <si>
    <t>Naam school:</t>
  </si>
  <si>
    <t>Verwachte vraag (dynamisch) 2027-2028</t>
  </si>
  <si>
    <t>Verwachte max cap 2027-2028</t>
  </si>
  <si>
    <t>85% verwachte max cap 2027-2028</t>
  </si>
  <si>
    <t>Marge t.o.v. MC</t>
  </si>
  <si>
    <t>Marge t.o.v.85% MC</t>
  </si>
  <si>
    <t>Relatieve marge</t>
  </si>
  <si>
    <t>Pendelindicatoren</t>
  </si>
  <si>
    <t>Marge t.o.v.85% MC met correctie pendel</t>
  </si>
  <si>
    <t>Aantal leerlingen die wonen in OZ of cluster</t>
  </si>
  <si>
    <t>Niveau</t>
  </si>
  <si>
    <t>Cluster</t>
  </si>
  <si>
    <t>OZ</t>
  </si>
  <si>
    <t>Label tekort cluster</t>
  </si>
  <si>
    <t>Label tekort onderwijszone</t>
  </si>
  <si>
    <t>A cluster</t>
  </si>
  <si>
    <t>B-A</t>
  </si>
  <si>
    <t>C-A cluster</t>
  </si>
  <si>
    <t>C-A OZ</t>
  </si>
  <si>
    <t>(C-A)/C cluster</t>
  </si>
  <si>
    <t>Totaal aantal leerlingen cluster</t>
  </si>
  <si>
    <t>Totaal aantal leerlingen</t>
  </si>
  <si>
    <t>Totaal aantal leerlingen die wonen en schoollopen</t>
  </si>
  <si>
    <t>Inkomende pendel van leerlingen</t>
  </si>
  <si>
    <t>Uitgaande pendel van leerlingen</t>
  </si>
  <si>
    <t>Netto inkomende pendel</t>
  </si>
  <si>
    <t>Aandeel netto inkomende pendel</t>
  </si>
  <si>
    <t>Label pendel onderwijszone</t>
  </si>
  <si>
    <t>Netto inkomende pendel cluster</t>
  </si>
  <si>
    <t>Label pendel cluster</t>
  </si>
  <si>
    <t>Aantal extra plaatsen</t>
  </si>
  <si>
    <t>Score label tekort OZ</t>
  </si>
  <si>
    <t>Score label tekort cluster</t>
  </si>
  <si>
    <t>Score label pendel OZ</t>
  </si>
  <si>
    <t>Score label pendel cluster</t>
  </si>
  <si>
    <t>E</t>
  </si>
  <si>
    <t>D + E</t>
  </si>
  <si>
    <t>F</t>
  </si>
  <si>
    <t>E/F</t>
  </si>
  <si>
    <t>Plaatsen die meetellen</t>
  </si>
  <si>
    <t>Projectscore</t>
  </si>
  <si>
    <t>Gemiddelde projectscore per bijkomende plaats</t>
  </si>
  <si>
    <t>Label projectscore</t>
  </si>
  <si>
    <t>BuBaO</t>
  </si>
  <si>
    <t>A-G-H-N-Z</t>
  </si>
  <si>
    <t>NVT</t>
  </si>
  <si>
    <t>Score (gelijk aan of groter dan)</t>
  </si>
  <si>
    <t>Onderwijszone</t>
  </si>
  <si>
    <t>A (update)</t>
  </si>
  <si>
    <t>B (update)</t>
  </si>
  <si>
    <t>C (update)</t>
  </si>
  <si>
    <t>(C-A)/C</t>
  </si>
  <si>
    <t>Gemiddelde score per bijkomende plaats</t>
  </si>
  <si>
    <t>Label score</t>
  </si>
  <si>
    <t>Type 2</t>
  </si>
  <si>
    <t>Aalst</t>
  </si>
  <si>
    <t>Correctiefactor score type 9</t>
  </si>
  <si>
    <t>Plaatsen tellen mee voor 60%</t>
  </si>
  <si>
    <t>Geraardsbergen</t>
  </si>
  <si>
    <t>Halle</t>
  </si>
  <si>
    <t>Correctiefactor op niveau cluster</t>
  </si>
  <si>
    <t>Ninove</t>
  </si>
  <si>
    <t>Zottegem</t>
  </si>
  <si>
    <t>Type 9</t>
  </si>
  <si>
    <t>Type BA</t>
  </si>
  <si>
    <t>Type 3</t>
  </si>
  <si>
    <t>Type 4</t>
  </si>
  <si>
    <t>Type 6</t>
  </si>
  <si>
    <t>Type 7</t>
  </si>
  <si>
    <t>Label tekort OZ</t>
  </si>
  <si>
    <t>Relatieve marge (C-A)/C</t>
  </si>
  <si>
    <t xml:space="preserve">Label pendel </t>
  </si>
  <si>
    <t>Aandeel netto inkomende pendel onderwijszone</t>
  </si>
  <si>
    <t>Aandeel netto inkomende pendel cluster</t>
  </si>
  <si>
    <t xml:space="preserve">niet van toepassing </t>
  </si>
  <si>
    <t>Label pendel OZ</t>
  </si>
  <si>
    <t>Clustersuggestie BuBaO</t>
  </si>
  <si>
    <t>Totaal aantal leerlingen in schooljaar 2022-2023</t>
  </si>
  <si>
    <t>Totaal aantal leerlingen die wonen en schoollopen schooljaar in 2022-2023</t>
  </si>
  <si>
    <t>Inkomende pendel van leerlingen in schooljaar 2022-2023</t>
  </si>
  <si>
    <t>Uitgaande pendel van leerlingen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</si>
  <si>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</si>
  <si>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</si>
  <si>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</si>
  <si>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</si>
  <si>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</si>
  <si>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</si>
  <si>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B cluster</t>
  </si>
  <si>
    <t>C cluster</t>
  </si>
  <si>
    <t>B-A cluster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</si>
</sst>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3">
    <fill>
      <patternFill patternType="none"/>
    </fill>
    <fill>
      <patternFill patternType="gray125"/>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2">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0" xfId="0" applyAlignment="1">
      <alignment horizontal="left"/>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2" fillId="0" borderId="1" xfId="0" applyFont="1" applyBorder="1" applyAlignment="1">
      <alignment horizontal="center" vertical="center"/>
    </xf>
    <xf numFmtId="3" fontId="0" fillId="0" borderId="1" xfId="0" applyNumberFormat="1" applyBorder="1" applyAlignment="1">
      <alignment horizontal="center"/>
    </xf>
    <xf numFmtId="0" fontId="2" fillId="7" borderId="1" xfId="0" applyFont="1" applyFill="1" applyBorder="1" applyAlignment="1">
      <alignment horizontal="center" vertical="center"/>
    </xf>
    <xf numFmtId="9" fontId="0" fillId="0" borderId="1" xfId="0" applyNumberFormat="1" applyBorder="1" applyAlignment="1">
      <alignment horizontal="center"/>
    </xf>
    <xf numFmtId="0" fontId="1" fillId="7"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0" fillId="8" borderId="1" xfId="0" applyFill="1" applyBorder="1" applyAlignment="1">
      <alignment vertical="center" wrapText="1"/>
    </xf>
    <xf numFmtId="0" fontId="0" fillId="6" borderId="1" xfId="0" applyFill="1" applyBorder="1" applyAlignment="1">
      <alignment vertical="center" wrapText="1"/>
    </xf>
    <xf numFmtId="0" fontId="0" fillId="7" borderId="1" xfId="0" applyFill="1" applyBorder="1" applyAlignment="1">
      <alignment vertical="center" wrapText="1"/>
    </xf>
    <xf numFmtId="0" fontId="0" fillId="9" borderId="1" xfId="0" applyFill="1" applyBorder="1" applyAlignment="1">
      <alignment vertical="center" wrapText="1"/>
    </xf>
    <xf numFmtId="1" fontId="0" fillId="0" borderId="1" xfId="0" applyNumberFormat="1" applyBorder="1" applyAlignment="1">
      <alignment horizontal="center"/>
    </xf>
    <xf numFmtId="1" fontId="0" fillId="7" borderId="1" xfId="0" applyNumberFormat="1" applyFill="1" applyBorder="1" applyAlignment="1">
      <alignment horizontal="center"/>
    </xf>
    <xf numFmtId="0" fontId="0" fillId="0" borderId="1" xfId="0" applyBorder="1" applyAlignment="1">
      <alignment vertical="center" wrapText="1"/>
    </xf>
    <xf numFmtId="0" fontId="0" fillId="7" borderId="1" xfId="0" applyFill="1" applyBorder="1" applyAlignment="1">
      <alignment horizontal="center" vertical="center" wrapText="1"/>
    </xf>
    <xf numFmtId="0" fontId="1" fillId="6" borderId="1" xfId="0" applyFont="1" applyFill="1" applyBorder="1" applyAlignment="1">
      <alignment horizontal="center" vertical="center" wrapText="1"/>
    </xf>
    <xf numFmtId="0" fontId="0" fillId="4" borderId="2" xfId="0" applyFill="1" applyBorder="1"/>
    <xf numFmtId="0" fontId="0" fillId="0" borderId="1" xfId="0" applyBorder="1" applyAlignment="1">
      <alignment horizontal="center" vertical="center"/>
    </xf>
    <xf numFmtId="0" fontId="1" fillId="7" borderId="1" xfId="0" applyFont="1" applyFill="1" applyBorder="1" applyAlignment="1">
      <alignment horizontal="left" vertical="center" wrapText="1"/>
    </xf>
    <xf numFmtId="0" fontId="0" fillId="0" borderId="1" xfId="0" applyBorder="1"/>
    <xf numFmtId="9" fontId="3" fillId="0" borderId="1" xfId="0" applyNumberFormat="1" applyFont="1" applyBorder="1" applyAlignment="1">
      <alignment horizontal="center" vertical="center"/>
    </xf>
    <xf numFmtId="0" fontId="1" fillId="2" borderId="4" xfId="0" applyFont="1" applyFill="1" applyBorder="1" applyAlignment="1">
      <alignment horizontal="center" vertical="center"/>
    </xf>
    <xf numFmtId="9" fontId="3" fillId="0" borderId="4" xfId="0" applyNumberFormat="1" applyFont="1" applyBorder="1" applyAlignment="1">
      <alignment horizontal="center" vertical="center"/>
    </xf>
    <xf numFmtId="0" fontId="0" fillId="7" borderId="4" xfId="0" applyFill="1" applyBorder="1" applyAlignment="1">
      <alignment horizontal="center" vertical="center" wrapText="1"/>
    </xf>
    <xf numFmtId="164" fontId="1" fillId="4" borderId="1" xfId="0" applyNumberFormat="1" applyFont="1" applyFill="1" applyBorder="1" applyAlignment="1">
      <alignment horizontal="center"/>
    </xf>
    <xf numFmtId="0" fontId="0" fillId="0" borderId="6" xfId="0" applyBorder="1" applyAlignment="1">
      <alignment horizontal="left"/>
    </xf>
    <xf numFmtId="0" fontId="2" fillId="0" borderId="6" xfId="0" applyFont="1" applyBorder="1" applyAlignment="1">
      <alignment horizontal="center" vertical="center"/>
    </xf>
    <xf numFmtId="3" fontId="0" fillId="0" borderId="6" xfId="0" applyNumberFormat="1" applyBorder="1" applyAlignment="1">
      <alignment horizontal="center"/>
    </xf>
    <xf numFmtId="9" fontId="0" fillId="0" borderId="6" xfId="0" applyNumberFormat="1" applyBorder="1" applyAlignment="1">
      <alignment horizontal="center"/>
    </xf>
    <xf numFmtId="9" fontId="0" fillId="0" borderId="4" xfId="0" applyNumberFormat="1" applyBorder="1" applyAlignment="1">
      <alignment horizontal="center"/>
    </xf>
    <xf numFmtId="0" fontId="0" fillId="0" borderId="1" xfId="0" applyBorder="1" applyAlignment="1">
      <alignment horizontal="left"/>
    </xf>
    <xf numFmtId="9" fontId="0" fillId="0" borderId="6" xfId="0" applyNumberFormat="1" applyBorder="1" applyAlignment="1">
      <alignment horizontal="center" vertical="center"/>
    </xf>
    <xf numFmtId="0" fontId="1" fillId="2" borderId="1" xfId="0" applyFont="1" applyFill="1" applyBorder="1" applyAlignment="1">
      <alignment horizontal="center" vertical="center"/>
    </xf>
    <xf numFmtId="0" fontId="0" fillId="0" borderId="4" xfId="0" applyBorder="1" applyAlignment="1">
      <alignment horizontal="center"/>
    </xf>
    <xf numFmtId="0" fontId="0" fillId="0" borderId="1" xfId="0" applyBorder="1" applyAlignment="1">
      <alignment horizontal="center"/>
    </xf>
    <xf numFmtId="3" fontId="0" fillId="0" borderId="1" xfId="0" applyNumberFormat="1" applyBorder="1" applyAlignment="1">
      <alignment horizontal="center" vertical="center"/>
    </xf>
    <xf numFmtId="1" fontId="0" fillId="0" borderId="1" xfId="0" applyNumberFormat="1" applyBorder="1" applyAlignment="1">
      <alignment horizontal="center" vertical="center"/>
    </xf>
    <xf numFmtId="1" fontId="0" fillId="6" borderId="1" xfId="0" applyNumberFormat="1" applyFill="1" applyBorder="1" applyAlignment="1">
      <alignment horizontal="center"/>
    </xf>
    <xf numFmtId="0" fontId="0" fillId="0" borderId="6" xfId="0" applyBorder="1" applyAlignment="1">
      <alignment horizontal="center"/>
    </xf>
    <xf numFmtId="0" fontId="2" fillId="7" borderId="6" xfId="0" applyFont="1" applyFill="1" applyBorder="1" applyAlignment="1">
      <alignment horizontal="center" vertical="center"/>
    </xf>
    <xf numFmtId="0" fontId="0" fillId="4" borderId="3" xfId="0" applyFill="1" applyBorder="1"/>
    <xf numFmtId="0" fontId="0" fillId="4" borderId="2" xfId="0" applyFill="1" applyBorder="1" applyAlignment="1">
      <alignment horizontal="center"/>
    </xf>
    <xf numFmtId="0" fontId="0" fillId="4" borderId="4" xfId="0" applyFill="1" applyBorder="1"/>
    <xf numFmtId="0" fontId="0" fillId="0" borderId="4" xfId="0" applyBorder="1"/>
    <xf numFmtId="1" fontId="1" fillId="4" borderId="1" xfId="0" applyNumberFormat="1" applyFont="1" applyFill="1" applyBorder="1" applyAlignment="1">
      <alignment horizontal="center"/>
    </xf>
    <xf numFmtId="0" fontId="0" fillId="0" borderId="6" xfId="0" applyBorder="1" applyAlignment="1">
      <alignment vertical="center" wrapText="1"/>
    </xf>
    <xf numFmtId="164" fontId="1" fillId="4" borderId="6" xfId="0" applyNumberFormat="1" applyFont="1" applyFill="1" applyBorder="1" applyAlignment="1">
      <alignment horizontal="center"/>
    </xf>
    <xf numFmtId="0" fontId="1" fillId="4" borderId="5" xfId="0" applyFont="1" applyFill="1" applyBorder="1" applyAlignment="1">
      <alignment vertical="center" wrapText="1"/>
    </xf>
    <xf numFmtId="0" fontId="1" fillId="4"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2" borderId="5" xfId="0" applyFont="1" applyFill="1" applyBorder="1" applyAlignment="1">
      <alignment horizontal="center" vertical="center" wrapText="1"/>
    </xf>
    <xf numFmtId="0" fontId="0" fillId="6"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3" fontId="1" fillId="4" borderId="6" xfId="0" applyNumberFormat="1" applyFont="1" applyFill="1" applyBorder="1" applyAlignment="1">
      <alignment horizontal="center"/>
    </xf>
    <xf numFmtId="0" fontId="1" fillId="9" borderId="1" xfId="0" applyFont="1" applyFill="1" applyBorder="1" applyAlignment="1">
      <alignment horizontal="left" vertical="center" wrapText="1"/>
    </xf>
    <xf numFmtId="0" fontId="6" fillId="0" borderId="0" xfId="0" applyFont="1"/>
    <xf numFmtId="0" fontId="7" fillId="0" borderId="0" xfId="0" applyFont="1"/>
    <xf numFmtId="0" fontId="8" fillId="10" borderId="1" xfId="0" applyFont="1" applyFill="1" applyBorder="1" applyAlignment="1">
      <alignment vertical="center" wrapText="1"/>
    </xf>
    <xf numFmtId="0" fontId="0" fillId="7" borderId="1" xfId="0" applyFill="1" applyBorder="1" applyAlignment="1">
      <alignment vertical="center"/>
    </xf>
    <xf numFmtId="0" fontId="0" fillId="7" borderId="2" xfId="0" applyFill="1" applyBorder="1"/>
    <xf numFmtId="0" fontId="0" fillId="7" borderId="4" xfId="0" applyFill="1" applyBorder="1"/>
    <xf numFmtId="1" fontId="1" fillId="7" borderId="1" xfId="0" applyNumberFormat="1" applyFont="1" applyFill="1" applyBorder="1" applyAlignment="1">
      <alignment horizontal="center"/>
    </xf>
    <xf numFmtId="0" fontId="0" fillId="5" borderId="1" xfId="0" applyFill="1" applyBorder="1" applyAlignment="1" applyProtection="1">
      <alignment horizontal="center"/>
      <protection locked="0"/>
    </xf>
    <xf numFmtId="0" fontId="1" fillId="4" borderId="5" xfId="0" applyFont="1" applyFill="1" applyBorder="1" applyAlignment="1">
      <alignment horizontal="left" vertical="center" wrapText="1"/>
    </xf>
    <xf numFmtId="3" fontId="1" fillId="0" borderId="6" xfId="0" applyNumberFormat="1" applyFont="1" applyBorder="1" applyAlignment="1">
      <alignment horizontal="center"/>
    </xf>
    <xf numFmtId="164" fontId="1" fillId="0" borderId="6" xfId="0" applyNumberFormat="1" applyFont="1" applyBorder="1" applyAlignment="1">
      <alignment horizontal="center"/>
    </xf>
    <xf numFmtId="1" fontId="1" fillId="0" borderId="1" xfId="0" applyNumberFormat="1" applyFont="1" applyBorder="1" applyAlignment="1">
      <alignment horizontal="center"/>
    </xf>
    <xf numFmtId="164" fontId="1" fillId="0" borderId="1" xfId="0" applyNumberFormat="1" applyFont="1" applyBorder="1" applyAlignment="1">
      <alignment horizontal="center"/>
    </xf>
    <xf numFmtId="0" fontId="0" fillId="4" borderId="2" xfId="0" applyFill="1" applyBorder="1" applyAlignment="1">
      <alignment horizontal="left"/>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8" fillId="1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165" fontId="0" fillId="0" borderId="1" xfId="0" applyNumberFormat="1" applyBorder="1" applyAlignment="1">
      <alignment horizontal="center"/>
    </xf>
    <xf numFmtId="0" fontId="1" fillId="11" borderId="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0" borderId="1" xfId="0" applyBorder="1" applyAlignment="1">
      <alignment horizontal="left" vertical="center" wrapText="1"/>
    </xf>
    <xf numFmtId="0" fontId="0" fillId="6" borderId="1" xfId="0" applyFill="1" applyBorder="1" applyAlignment="1">
      <alignment horizontal="left" vertical="center" wrapText="1"/>
    </xf>
    <xf numFmtId="0" fontId="0" fillId="7" borderId="1" xfId="0" applyFill="1" applyBorder="1" applyAlignment="1">
      <alignment horizontal="left" vertical="center" wrapText="1"/>
    </xf>
    <xf numFmtId="0" fontId="0" fillId="9" borderId="1" xfId="0" applyFill="1" applyBorder="1" applyAlignment="1">
      <alignment horizontal="left" vertical="center" wrapText="1"/>
    </xf>
    <xf numFmtId="0" fontId="0" fillId="8" borderId="1" xfId="0" applyFill="1" applyBorder="1" applyAlignment="1">
      <alignment horizontal="left" vertical="center" wrapText="1"/>
    </xf>
    <xf numFmtId="0" fontId="5" fillId="0" borderId="1" xfId="0" applyFont="1" applyBorder="1" applyAlignment="1">
      <alignment horizontal="left"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5" borderId="3" xfId="0" applyFill="1" applyBorder="1" applyAlignment="1">
      <alignment horizontal="left" vertical="top" wrapText="1"/>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2" fillId="0" borderId="1" xfId="0" applyFont="1" applyBorder="1" applyAlignment="1">
      <alignment horizontal="center" vertical="center" wrapText="1"/>
    </xf>
    <xf numFmtId="0" fontId="7" fillId="0" borderId="0" xfId="0" applyFont="1" applyAlignment="1">
      <alignment horizontal="left" vertical="top" wrapText="1"/>
    </xf>
    <xf numFmtId="0" fontId="10" fillId="0" borderId="0" xfId="0" applyFont="1" applyAlignment="1">
      <alignment horizontal="left" vertical="top" wrapText="1"/>
    </xf>
    <xf numFmtId="164" fontId="1" fillId="0" borderId="6" xfId="0" applyNumberFormat="1" applyFont="1" applyBorder="1" applyAlignment="1">
      <alignment horizontal="center" vertical="center"/>
    </xf>
    <xf numFmtId="164" fontId="1" fillId="0" borderId="7" xfId="0" applyNumberFormat="1" applyFont="1" applyBorder="1" applyAlignment="1">
      <alignment horizontal="center" vertical="center"/>
    </xf>
    <xf numFmtId="164" fontId="1" fillId="0" borderId="5" xfId="0" applyNumberFormat="1" applyFont="1" applyBorder="1" applyAlignment="1">
      <alignment horizontal="center" vertical="center"/>
    </xf>
    <xf numFmtId="0" fontId="1" fillId="2"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3" fontId="0" fillId="9" borderId="6" xfId="0" applyNumberFormat="1" applyFill="1" applyBorder="1" applyAlignment="1">
      <alignment horizontal="center" vertical="center" wrapText="1"/>
    </xf>
    <xf numFmtId="3" fontId="0" fillId="9" borderId="7" xfId="0" applyNumberFormat="1" applyFill="1" applyBorder="1" applyAlignment="1">
      <alignment horizontal="center" vertical="center" wrapText="1"/>
    </xf>
    <xf numFmtId="3" fontId="0" fillId="9" borderId="5" xfId="0" applyNumberFormat="1" applyFill="1" applyBorder="1" applyAlignment="1">
      <alignment horizontal="center" vertical="center" wrapText="1"/>
    </xf>
    <xf numFmtId="9" fontId="0" fillId="9" borderId="6" xfId="0" applyNumberFormat="1" applyFill="1" applyBorder="1" applyAlignment="1">
      <alignment horizontal="center" vertical="center" wrapText="1"/>
    </xf>
    <xf numFmtId="9" fontId="0" fillId="9" borderId="7" xfId="0" applyNumberFormat="1" applyFill="1" applyBorder="1" applyAlignment="1">
      <alignment horizontal="center" vertical="center" wrapText="1"/>
    </xf>
    <xf numFmtId="9" fontId="0" fillId="9" borderId="5" xfId="0" applyNumberFormat="1" applyFill="1" applyBorder="1" applyAlignment="1">
      <alignment horizontal="center" vertical="center" wrapText="1"/>
    </xf>
    <xf numFmtId="3" fontId="1" fillId="9" borderId="6" xfId="0" applyNumberFormat="1" applyFont="1" applyFill="1" applyBorder="1" applyAlignment="1">
      <alignment horizontal="center" vertical="center" wrapText="1"/>
    </xf>
    <xf numFmtId="3" fontId="1" fillId="9" borderId="7" xfId="0" applyNumberFormat="1" applyFont="1" applyFill="1" applyBorder="1" applyAlignment="1">
      <alignment horizontal="center" vertical="center" wrapText="1"/>
    </xf>
    <xf numFmtId="3" fontId="1" fillId="9" borderId="5" xfId="0" applyNumberFormat="1" applyFont="1" applyFill="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164" fontId="1" fillId="0" borderId="1" xfId="0" applyNumberFormat="1" applyFont="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0" fillId="3" borderId="1" xfId="0" applyFill="1" applyBorder="1" applyAlignment="1">
      <alignment horizontal="center" vertical="center"/>
    </xf>
    <xf numFmtId="3" fontId="0" fillId="8" borderId="1" xfId="0" applyNumberFormat="1" applyFill="1" applyBorder="1" applyAlignment="1">
      <alignment horizontal="center" vertical="center" wrapText="1"/>
    </xf>
    <xf numFmtId="9" fontId="0" fillId="8" borderId="1" xfId="0" applyNumberFormat="1" applyFill="1" applyBorder="1" applyAlignment="1">
      <alignment horizontal="center" vertical="center" wrapText="1"/>
    </xf>
    <xf numFmtId="3" fontId="0" fillId="8" borderId="6" xfId="0" applyNumberFormat="1" applyFill="1" applyBorder="1" applyAlignment="1">
      <alignment horizontal="center" vertical="center" wrapText="1"/>
    </xf>
    <xf numFmtId="3" fontId="0" fillId="8" borderId="7" xfId="0" applyNumberFormat="1" applyFill="1" applyBorder="1" applyAlignment="1">
      <alignment horizontal="center" vertical="center" wrapText="1"/>
    </xf>
    <xf numFmtId="3" fontId="0" fillId="8" borderId="5" xfId="0" applyNumberFormat="1" applyFill="1" applyBorder="1" applyAlignment="1">
      <alignment horizontal="center" vertical="center" wrapText="1"/>
    </xf>
    <xf numFmtId="3" fontId="1" fillId="8" borderId="1" xfId="0" applyNumberFormat="1" applyFont="1" applyFill="1" applyBorder="1" applyAlignment="1">
      <alignment horizontal="center" vertical="center" wrapText="1"/>
    </xf>
    <xf numFmtId="0" fontId="1" fillId="5" borderId="3" xfId="0" applyFont="1" applyFill="1" applyBorder="1" applyAlignment="1" applyProtection="1">
      <alignment horizontal="left" vertical="center"/>
      <protection locked="0"/>
    </xf>
    <xf numFmtId="0" fontId="1" fillId="5" borderId="2"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164" fontId="1" fillId="4" borderId="6" xfId="0"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349A2-3A62-4D33-B0E7-49F91CE19901}">
  <sheetPr>
    <pageSetUpPr fitToPage="1"/>
  </sheetPr>
  <dimension ref="A1:H80"/>
  <sheetViews>
    <sheetView zoomScale="102" workbookViewId="0">
      <selection activeCell="A2" sqref="A2"/>
    </sheetView>
  </sheetViews>
  <sheetFormatPr defaultRowHeight="14.4" x14ac:dyDescent="0.3"/>
  <cols>
    <col min="1" max="1" width="21.6640625" customWidth="1"/>
    <col min="2" max="2" width="19.44140625" customWidth="1"/>
    <col min="3" max="3" width="22.33203125" customWidth="1"/>
    <col min="4" max="4" width="17.88671875" customWidth="1"/>
    <col min="5" max="5" width="17" customWidth="1"/>
    <col min="6" max="6" width="11.5546875" customWidth="1"/>
    <col min="7" max="7" width="13.5546875" customWidth="1"/>
    <col min="8" max="8" width="12.6640625" customWidth="1"/>
  </cols>
  <sheetData>
    <row r="1" spans="1:8" ht="21" x14ac:dyDescent="0.4">
      <c r="A1" s="62" t="s">
        <v>0</v>
      </c>
    </row>
    <row r="3" spans="1:8" ht="74.400000000000006" customHeight="1" x14ac:dyDescent="0.3">
      <c r="A3" s="91" t="s">
        <v>1</v>
      </c>
      <c r="B3" s="91"/>
      <c r="C3" s="91"/>
      <c r="D3" s="91"/>
      <c r="E3" s="91"/>
      <c r="F3" s="91"/>
      <c r="G3" s="91"/>
      <c r="H3" s="91"/>
    </row>
    <row r="5" spans="1:8" ht="46.2" customHeight="1" x14ac:dyDescent="0.3">
      <c r="A5" s="95" t="s">
        <v>2</v>
      </c>
      <c r="B5" s="96"/>
      <c r="C5" s="96"/>
      <c r="D5" s="96"/>
      <c r="E5" s="96"/>
      <c r="F5" s="96"/>
      <c r="G5" s="96"/>
      <c r="H5" s="97"/>
    </row>
    <row r="6" spans="1:8" ht="46.2" customHeight="1" x14ac:dyDescent="0.3">
      <c r="A6" s="95" t="s">
        <v>3</v>
      </c>
      <c r="B6" s="96"/>
      <c r="C6" s="96"/>
      <c r="D6" s="96"/>
      <c r="E6" s="96"/>
      <c r="F6" s="96"/>
      <c r="G6" s="96"/>
      <c r="H6" s="97"/>
    </row>
    <row r="8" spans="1:8" ht="91.2" customHeight="1" x14ac:dyDescent="0.3">
      <c r="A8" s="92" t="s">
        <v>4</v>
      </c>
      <c r="B8" s="93"/>
      <c r="C8" s="93"/>
      <c r="D8" s="93"/>
      <c r="E8" s="93"/>
      <c r="F8" s="93"/>
      <c r="G8" s="93"/>
      <c r="H8" s="94"/>
    </row>
    <row r="10" spans="1:8" x14ac:dyDescent="0.3">
      <c r="A10" s="63" t="s">
        <v>5</v>
      </c>
    </row>
    <row r="12" spans="1:8" ht="50.4" customHeight="1" x14ac:dyDescent="0.3">
      <c r="A12" s="91" t="s">
        <v>6</v>
      </c>
      <c r="B12" s="91"/>
      <c r="C12" s="91"/>
      <c r="D12" s="91"/>
      <c r="E12" s="91"/>
      <c r="F12" s="91"/>
      <c r="G12" s="91"/>
      <c r="H12" s="91"/>
    </row>
    <row r="14" spans="1:8" ht="34.200000000000003" customHeight="1" x14ac:dyDescent="0.3">
      <c r="A14" s="91" t="s">
        <v>7</v>
      </c>
      <c r="B14" s="91"/>
      <c r="C14" s="91"/>
      <c r="D14" s="91"/>
      <c r="E14" s="91"/>
      <c r="F14" s="91"/>
      <c r="G14" s="91"/>
      <c r="H14" s="91"/>
    </row>
    <row r="16" spans="1:8" ht="28.8" x14ac:dyDescent="0.3">
      <c r="A16" s="78" t="s">
        <v>8</v>
      </c>
      <c r="B16" s="78" t="s">
        <v>9</v>
      </c>
      <c r="C16" s="98" t="s">
        <v>10</v>
      </c>
      <c r="D16" s="98"/>
      <c r="E16" s="98"/>
      <c r="F16" s="78" t="s">
        <v>11</v>
      </c>
    </row>
    <row r="17" spans="1:8" x14ac:dyDescent="0.3">
      <c r="A17" s="7" t="s">
        <v>12</v>
      </c>
      <c r="B17" s="7" t="s">
        <v>13</v>
      </c>
      <c r="C17" s="99"/>
      <c r="D17" s="99"/>
      <c r="E17" s="99"/>
      <c r="F17" s="77">
        <v>2</v>
      </c>
    </row>
    <row r="18" spans="1:8" x14ac:dyDescent="0.3">
      <c r="A18" s="7" t="s">
        <v>14</v>
      </c>
      <c r="B18" s="7" t="s">
        <v>15</v>
      </c>
      <c r="C18" s="99" t="s">
        <v>16</v>
      </c>
      <c r="D18" s="99"/>
      <c r="E18" s="99"/>
      <c r="F18" s="77">
        <v>2</v>
      </c>
    </row>
    <row r="19" spans="1:8" x14ac:dyDescent="0.3">
      <c r="A19" s="7" t="s">
        <v>17</v>
      </c>
      <c r="B19" s="7" t="s">
        <v>15</v>
      </c>
      <c r="C19" s="99" t="s">
        <v>18</v>
      </c>
      <c r="D19" s="99"/>
      <c r="E19" s="99"/>
      <c r="F19" s="77">
        <v>1</v>
      </c>
    </row>
    <row r="20" spans="1:8" x14ac:dyDescent="0.3">
      <c r="A20" s="7" t="s">
        <v>19</v>
      </c>
      <c r="B20" s="7" t="s">
        <v>15</v>
      </c>
      <c r="C20" s="99" t="s">
        <v>20</v>
      </c>
      <c r="D20" s="99"/>
      <c r="E20" s="99"/>
      <c r="F20" s="77">
        <v>0</v>
      </c>
    </row>
    <row r="22" spans="1:8" ht="34.950000000000003" customHeight="1" x14ac:dyDescent="0.3">
      <c r="A22" s="91" t="s">
        <v>21</v>
      </c>
      <c r="B22" s="91"/>
      <c r="C22" s="91"/>
      <c r="D22" s="91"/>
      <c r="E22" s="91"/>
      <c r="F22" s="91"/>
      <c r="G22" s="91"/>
      <c r="H22" s="91"/>
    </row>
    <row r="24" spans="1:8" ht="28.8" x14ac:dyDescent="0.3">
      <c r="A24" s="78" t="s">
        <v>22</v>
      </c>
      <c r="B24" s="79" t="s">
        <v>23</v>
      </c>
      <c r="C24" s="100" t="s">
        <v>24</v>
      </c>
      <c r="D24" s="101"/>
      <c r="E24" s="102"/>
      <c r="F24" s="78" t="s">
        <v>25</v>
      </c>
    </row>
    <row r="25" spans="1:8" x14ac:dyDescent="0.3">
      <c r="A25" s="77" t="s">
        <v>12</v>
      </c>
      <c r="B25" s="77">
        <v>0</v>
      </c>
      <c r="C25" s="103"/>
      <c r="D25" s="103"/>
      <c r="E25" s="103"/>
      <c r="F25" s="77">
        <v>2</v>
      </c>
    </row>
    <row r="26" spans="1:8" x14ac:dyDescent="0.3">
      <c r="A26" s="77" t="s">
        <v>14</v>
      </c>
      <c r="B26" s="77" t="s">
        <v>26</v>
      </c>
      <c r="C26" s="103" t="s">
        <v>27</v>
      </c>
      <c r="D26" s="103"/>
      <c r="E26" s="103"/>
      <c r="F26" s="77">
        <v>2</v>
      </c>
    </row>
    <row r="27" spans="1:8" ht="29.4" customHeight="1" x14ac:dyDescent="0.3">
      <c r="A27" s="77" t="s">
        <v>17</v>
      </c>
      <c r="B27" s="77" t="s">
        <v>26</v>
      </c>
      <c r="C27" s="103" t="s">
        <v>28</v>
      </c>
      <c r="D27" s="103"/>
      <c r="E27" s="103"/>
      <c r="F27" s="77">
        <v>1</v>
      </c>
    </row>
    <row r="28" spans="1:8" x14ac:dyDescent="0.3">
      <c r="A28" s="77" t="s">
        <v>19</v>
      </c>
      <c r="B28" s="77" t="s">
        <v>26</v>
      </c>
      <c r="C28" s="103" t="s">
        <v>29</v>
      </c>
      <c r="D28" s="103"/>
      <c r="E28" s="103"/>
      <c r="F28" s="77">
        <v>0</v>
      </c>
    </row>
    <row r="30" spans="1:8" ht="63" customHeight="1" x14ac:dyDescent="0.3">
      <c r="A30" s="91" t="s">
        <v>30</v>
      </c>
      <c r="B30" s="91"/>
      <c r="C30" s="91"/>
      <c r="D30" s="91"/>
      <c r="E30" s="91"/>
      <c r="F30" s="91"/>
      <c r="G30" s="91"/>
      <c r="H30" s="91"/>
    </row>
    <row r="32" spans="1:8" ht="49.95" customHeight="1" x14ac:dyDescent="0.3">
      <c r="A32" s="91" t="s">
        <v>31</v>
      </c>
      <c r="B32" s="91"/>
      <c r="C32" s="91"/>
      <c r="D32" s="91"/>
      <c r="E32" s="91"/>
      <c r="F32" s="91"/>
      <c r="G32" s="91"/>
      <c r="H32" s="91"/>
    </row>
    <row r="34" spans="1:8" ht="31.95" customHeight="1" x14ac:dyDescent="0.3">
      <c r="B34" s="91" t="s">
        <v>32</v>
      </c>
      <c r="C34" s="91"/>
      <c r="D34" s="91"/>
      <c r="E34" s="91"/>
      <c r="F34" s="91"/>
      <c r="G34" s="91"/>
      <c r="H34" s="91"/>
    </row>
    <row r="35" spans="1:8" ht="38.4" customHeight="1" x14ac:dyDescent="0.3">
      <c r="B35" s="91" t="s">
        <v>33</v>
      </c>
      <c r="C35" s="91"/>
      <c r="D35" s="91"/>
      <c r="E35" s="91"/>
      <c r="F35" s="91"/>
      <c r="G35" s="91"/>
      <c r="H35" s="91"/>
    </row>
    <row r="37" spans="1:8" ht="34.950000000000003" customHeight="1" x14ac:dyDescent="0.3">
      <c r="A37" s="91" t="s">
        <v>34</v>
      </c>
      <c r="B37" s="91"/>
      <c r="C37" s="91"/>
      <c r="D37" s="91"/>
      <c r="E37" s="91"/>
      <c r="F37" s="91"/>
      <c r="G37" s="91"/>
      <c r="H37" s="91"/>
    </row>
    <row r="39" spans="1:8" ht="28.8" x14ac:dyDescent="0.3">
      <c r="A39" s="64" t="s">
        <v>35</v>
      </c>
      <c r="B39" s="64" t="s">
        <v>36</v>
      </c>
      <c r="C39" s="78" t="s">
        <v>37</v>
      </c>
      <c r="D39" s="78" t="s">
        <v>38</v>
      </c>
      <c r="E39" s="78" t="s">
        <v>39</v>
      </c>
      <c r="F39" s="78" t="s">
        <v>40</v>
      </c>
    </row>
    <row r="40" spans="1:8" x14ac:dyDescent="0.3">
      <c r="A40" s="25" t="s">
        <v>41</v>
      </c>
      <c r="B40" s="25" t="s">
        <v>42</v>
      </c>
      <c r="C40" s="8">
        <v>26150.514912280702</v>
      </c>
      <c r="D40" s="8">
        <v>3700.3531463334657</v>
      </c>
      <c r="E40" s="80">
        <v>0.14150211415514882</v>
      </c>
      <c r="F40" s="80" t="s">
        <v>14</v>
      </c>
    </row>
    <row r="41" spans="1:8" x14ac:dyDescent="0.3">
      <c r="A41" s="25" t="s">
        <v>41</v>
      </c>
      <c r="B41" s="25" t="s">
        <v>43</v>
      </c>
      <c r="C41" s="8">
        <v>26150.514912280702</v>
      </c>
      <c r="D41" s="8">
        <v>241.65754637240289</v>
      </c>
      <c r="E41" s="80">
        <v>9.2410243998261241E-3</v>
      </c>
      <c r="F41" s="80" t="s">
        <v>19</v>
      </c>
    </row>
    <row r="42" spans="1:8" x14ac:dyDescent="0.3">
      <c r="A42" s="25" t="s">
        <v>41</v>
      </c>
      <c r="B42" s="25" t="s">
        <v>44</v>
      </c>
      <c r="C42" s="8">
        <v>26150.514912280702</v>
      </c>
      <c r="D42" s="8">
        <v>977.9168276950445</v>
      </c>
      <c r="E42" s="80">
        <v>3.7395700657343427E-2</v>
      </c>
      <c r="F42" s="80" t="s">
        <v>17</v>
      </c>
    </row>
    <row r="43" spans="1:8" x14ac:dyDescent="0.3">
      <c r="A43" s="25" t="s">
        <v>41</v>
      </c>
      <c r="B43" s="25" t="s">
        <v>45</v>
      </c>
      <c r="C43" s="8">
        <v>26150.514912280702</v>
      </c>
      <c r="D43" s="8">
        <v>245.54542640022518</v>
      </c>
      <c r="E43" s="80">
        <v>9.3896975728349086E-3</v>
      </c>
      <c r="F43" s="80" t="s">
        <v>19</v>
      </c>
    </row>
    <row r="44" spans="1:8" x14ac:dyDescent="0.3">
      <c r="A44" s="25" t="s">
        <v>41</v>
      </c>
      <c r="B44" s="25" t="s">
        <v>46</v>
      </c>
      <c r="C44" s="8">
        <v>26150.514912280702</v>
      </c>
      <c r="D44" s="8">
        <v>114.76542290035395</v>
      </c>
      <c r="E44" s="80">
        <v>4.3886486857074572E-3</v>
      </c>
      <c r="F44" s="80" t="s">
        <v>19</v>
      </c>
    </row>
    <row r="45" spans="1:8" x14ac:dyDescent="0.3">
      <c r="A45" s="25" t="s">
        <v>41</v>
      </c>
      <c r="B45" s="25" t="s">
        <v>47</v>
      </c>
      <c r="C45" s="8">
        <v>26150.514912280702</v>
      </c>
      <c r="D45" s="8">
        <v>905.18154152830709</v>
      </c>
      <c r="E45" s="80">
        <v>3.461429132713633E-2</v>
      </c>
      <c r="F45" s="80" t="s">
        <v>17</v>
      </c>
    </row>
    <row r="46" spans="1:8" x14ac:dyDescent="0.3">
      <c r="A46" s="25" t="s">
        <v>48</v>
      </c>
      <c r="B46" s="25" t="s">
        <v>42</v>
      </c>
      <c r="C46" s="8">
        <v>26150.514912280702</v>
      </c>
      <c r="D46" s="8">
        <v>2480.8366546223519</v>
      </c>
      <c r="E46" s="80">
        <v>9.4867602528824826E-2</v>
      </c>
      <c r="F46" s="80" t="s">
        <v>14</v>
      </c>
    </row>
    <row r="47" spans="1:8" x14ac:dyDescent="0.3">
      <c r="A47" s="25" t="s">
        <v>48</v>
      </c>
      <c r="B47" s="25" t="s">
        <v>43</v>
      </c>
      <c r="C47" s="8">
        <v>26150.514912280702</v>
      </c>
      <c r="D47" s="8">
        <v>184.43253604003627</v>
      </c>
      <c r="E47" s="80">
        <v>7.0527305737075104E-3</v>
      </c>
      <c r="F47" s="80" t="s">
        <v>19</v>
      </c>
    </row>
    <row r="48" spans="1:8" x14ac:dyDescent="0.3">
      <c r="A48" s="25" t="s">
        <v>48</v>
      </c>
      <c r="B48" s="25" t="s">
        <v>44</v>
      </c>
      <c r="C48" s="8">
        <v>26150.514912280702</v>
      </c>
      <c r="D48" s="8">
        <v>189.76498596200634</v>
      </c>
      <c r="E48" s="80">
        <v>7.2566443375418838E-3</v>
      </c>
      <c r="F48" s="80" t="s">
        <v>19</v>
      </c>
    </row>
    <row r="49" spans="1:8" x14ac:dyDescent="0.3">
      <c r="A49" s="25" t="s">
        <v>48</v>
      </c>
      <c r="B49" s="25" t="s">
        <v>45</v>
      </c>
      <c r="C49" s="8">
        <v>26150.514912280702</v>
      </c>
      <c r="D49" s="8">
        <v>16.574561403508774</v>
      </c>
      <c r="E49" s="80">
        <v>6.3381395965266798E-4</v>
      </c>
      <c r="F49" s="80" t="s">
        <v>19</v>
      </c>
    </row>
    <row r="50" spans="1:8" x14ac:dyDescent="0.3">
      <c r="A50" s="25" t="s">
        <v>48</v>
      </c>
      <c r="B50" s="25" t="s">
        <v>46</v>
      </c>
      <c r="C50" s="8">
        <v>26150.514912280702</v>
      </c>
      <c r="D50" s="8">
        <v>52.07706251931198</v>
      </c>
      <c r="E50" s="80">
        <v>1.9914354533361696E-3</v>
      </c>
      <c r="F50" s="80" t="s">
        <v>19</v>
      </c>
    </row>
    <row r="51" spans="1:8" x14ac:dyDescent="0.3">
      <c r="A51" s="25" t="s">
        <v>48</v>
      </c>
      <c r="B51" s="25" t="s">
        <v>47</v>
      </c>
      <c r="C51" s="8">
        <v>26150.514912280702</v>
      </c>
      <c r="D51" s="8">
        <v>393.70486527643408</v>
      </c>
      <c r="E51" s="80">
        <v>1.5055338932983837E-2</v>
      </c>
      <c r="F51" s="80" t="s">
        <v>17</v>
      </c>
    </row>
    <row r="52" spans="1:8" x14ac:dyDescent="0.3">
      <c r="A52" s="25" t="s">
        <v>49</v>
      </c>
      <c r="B52" s="25" t="s">
        <v>43</v>
      </c>
      <c r="C52" s="8">
        <v>26150.514912280702</v>
      </c>
      <c r="D52" s="8">
        <v>1091.6483712552804</v>
      </c>
      <c r="E52" s="80">
        <v>4.1744813626695541E-2</v>
      </c>
      <c r="F52" s="80" t="s">
        <v>17</v>
      </c>
    </row>
    <row r="53" spans="1:8" x14ac:dyDescent="0.3">
      <c r="A53" s="25" t="s">
        <v>49</v>
      </c>
      <c r="B53" s="25" t="s">
        <v>44</v>
      </c>
      <c r="C53" s="8">
        <v>26150.514912280702</v>
      </c>
      <c r="D53" s="8">
        <v>89.604422359812759</v>
      </c>
      <c r="E53" s="80">
        <v>3.426487878360402E-3</v>
      </c>
      <c r="F53" s="80" t="s">
        <v>19</v>
      </c>
    </row>
    <row r="54" spans="1:8" x14ac:dyDescent="0.3">
      <c r="A54" s="25" t="s">
        <v>49</v>
      </c>
      <c r="B54" s="25" t="s">
        <v>46</v>
      </c>
      <c r="C54" s="8">
        <v>26150.514912280702</v>
      </c>
      <c r="D54" s="8">
        <v>166.8113815517693</v>
      </c>
      <c r="E54" s="80">
        <v>6.3788947220091638E-3</v>
      </c>
      <c r="F54" s="80" t="s">
        <v>19</v>
      </c>
    </row>
    <row r="55" spans="1:8" x14ac:dyDescent="0.3">
      <c r="A55" s="25" t="s">
        <v>49</v>
      </c>
      <c r="B55" s="25" t="s">
        <v>47</v>
      </c>
      <c r="C55" s="8">
        <v>26150.514912280702</v>
      </c>
      <c r="D55" s="8">
        <v>1672.6801927212466</v>
      </c>
      <c r="E55" s="80">
        <v>6.3963566236920608E-2</v>
      </c>
      <c r="F55" s="80" t="s">
        <v>14</v>
      </c>
    </row>
    <row r="56" spans="1:8" x14ac:dyDescent="0.3">
      <c r="A56" s="25" t="s">
        <v>49</v>
      </c>
      <c r="B56" s="25" t="s">
        <v>50</v>
      </c>
      <c r="C56" s="8">
        <v>26150.514912280702</v>
      </c>
      <c r="D56" s="8">
        <v>8222.4097104465382</v>
      </c>
      <c r="E56" s="80">
        <v>0.31442630242761155</v>
      </c>
      <c r="F56" s="80" t="s">
        <v>14</v>
      </c>
    </row>
    <row r="57" spans="1:8" x14ac:dyDescent="0.3">
      <c r="A57" s="25" t="s">
        <v>51</v>
      </c>
      <c r="B57" s="25" t="s">
        <v>43</v>
      </c>
      <c r="C57" s="8">
        <v>26150.514912280702</v>
      </c>
      <c r="D57" s="8">
        <v>737.50353951620014</v>
      </c>
      <c r="E57" s="80">
        <v>2.8202256895899846E-2</v>
      </c>
      <c r="F57" s="80" t="s">
        <v>17</v>
      </c>
    </row>
    <row r="58" spans="1:8" x14ac:dyDescent="0.3">
      <c r="A58" s="25" t="s">
        <v>51</v>
      </c>
      <c r="B58" s="25" t="s">
        <v>44</v>
      </c>
      <c r="C58" s="8">
        <v>26150.514912280702</v>
      </c>
      <c r="D58" s="8">
        <v>333.22844419848383</v>
      </c>
      <c r="E58" s="80">
        <v>1.2742710624103024E-2</v>
      </c>
      <c r="F58" s="80" t="s">
        <v>17</v>
      </c>
    </row>
    <row r="59" spans="1:8" x14ac:dyDescent="0.3">
      <c r="A59" s="25" t="s">
        <v>51</v>
      </c>
      <c r="B59" s="25" t="s">
        <v>45</v>
      </c>
      <c r="C59" s="8">
        <v>26150.514912280702</v>
      </c>
      <c r="D59" s="8">
        <v>27.377119258898333</v>
      </c>
      <c r="E59" s="80">
        <v>1.0469055523660684E-3</v>
      </c>
      <c r="F59" s="80" t="s">
        <v>19</v>
      </c>
    </row>
    <row r="60" spans="1:8" x14ac:dyDescent="0.3">
      <c r="A60" s="25" t="s">
        <v>51</v>
      </c>
      <c r="B60" s="25" t="s">
        <v>46</v>
      </c>
      <c r="C60" s="8">
        <v>26150.514912280702</v>
      </c>
      <c r="D60" s="8">
        <v>58.911362309690801</v>
      </c>
      <c r="E60" s="80">
        <v>2.2527802036519397E-3</v>
      </c>
      <c r="F60" s="80" t="s">
        <v>19</v>
      </c>
    </row>
    <row r="61" spans="1:8" x14ac:dyDescent="0.3">
      <c r="A61" s="25" t="s">
        <v>51</v>
      </c>
      <c r="B61" s="25" t="s">
        <v>47</v>
      </c>
      <c r="C61" s="8">
        <v>26150.514912280702</v>
      </c>
      <c r="D61" s="8">
        <v>4247.5297916093314</v>
      </c>
      <c r="E61" s="80">
        <v>0.16242623924833782</v>
      </c>
      <c r="F61" s="80" t="s">
        <v>14</v>
      </c>
    </row>
    <row r="63" spans="1:8" ht="34.200000000000003" customHeight="1" x14ac:dyDescent="0.3">
      <c r="A63" s="91" t="s">
        <v>52</v>
      </c>
      <c r="B63" s="91"/>
      <c r="C63" s="91"/>
      <c r="D63" s="91"/>
      <c r="E63" s="91"/>
      <c r="F63" s="91"/>
      <c r="G63" s="91"/>
      <c r="H63" s="91"/>
    </row>
    <row r="65" spans="1:8" x14ac:dyDescent="0.3">
      <c r="A65" s="91" t="s">
        <v>53</v>
      </c>
      <c r="B65" s="91"/>
      <c r="C65" s="91"/>
      <c r="D65" s="91"/>
      <c r="E65" s="91"/>
      <c r="F65" s="91"/>
      <c r="G65" s="91"/>
      <c r="H65" s="91"/>
    </row>
    <row r="67" spans="1:8" ht="34.200000000000003" customHeight="1" x14ac:dyDescent="0.3">
      <c r="B67" s="105" t="s">
        <v>54</v>
      </c>
      <c r="C67" s="105"/>
      <c r="D67" s="105"/>
      <c r="E67" s="105"/>
      <c r="F67" s="105"/>
      <c r="G67" s="105"/>
      <c r="H67" s="105"/>
    </row>
    <row r="68" spans="1:8" ht="76.95" customHeight="1" x14ac:dyDescent="0.3">
      <c r="B68" s="91" t="s">
        <v>55</v>
      </c>
      <c r="C68" s="91"/>
      <c r="D68" s="91"/>
      <c r="E68" s="91"/>
      <c r="F68" s="91"/>
      <c r="G68" s="91"/>
      <c r="H68" s="91"/>
    </row>
    <row r="70" spans="1:8" ht="36" customHeight="1" x14ac:dyDescent="0.3">
      <c r="A70" s="91" t="s">
        <v>56</v>
      </c>
      <c r="B70" s="91"/>
      <c r="C70" s="91"/>
      <c r="D70" s="91"/>
      <c r="E70" s="91"/>
      <c r="F70" s="91"/>
      <c r="G70" s="91"/>
      <c r="H70" s="91"/>
    </row>
    <row r="72" spans="1:8" x14ac:dyDescent="0.3">
      <c r="A72" s="91" t="s">
        <v>57</v>
      </c>
      <c r="B72" s="91"/>
      <c r="C72" s="91"/>
      <c r="D72" s="91"/>
      <c r="E72" s="91"/>
      <c r="F72" s="91"/>
      <c r="G72" s="91"/>
      <c r="H72" s="91"/>
    </row>
    <row r="74" spans="1:8" x14ac:dyDescent="0.3">
      <c r="A74" s="64" t="s">
        <v>58</v>
      </c>
      <c r="B74" s="7" t="s">
        <v>14</v>
      </c>
      <c r="C74" s="7" t="s">
        <v>17</v>
      </c>
      <c r="D74" s="7" t="s">
        <v>19</v>
      </c>
      <c r="E74" s="7" t="s">
        <v>59</v>
      </c>
    </row>
    <row r="75" spans="1:8" x14ac:dyDescent="0.3">
      <c r="A75" s="64" t="s">
        <v>60</v>
      </c>
      <c r="B75" s="7">
        <v>6</v>
      </c>
      <c r="C75" s="7">
        <v>4</v>
      </c>
      <c r="D75" s="7">
        <v>2</v>
      </c>
      <c r="E75" s="7">
        <v>0</v>
      </c>
    </row>
    <row r="78" spans="1:8" x14ac:dyDescent="0.3">
      <c r="A78" s="104" t="s">
        <v>61</v>
      </c>
      <c r="B78" s="104"/>
      <c r="C78" s="104"/>
      <c r="D78" s="104"/>
      <c r="E78" s="104"/>
      <c r="F78" s="104"/>
      <c r="G78" s="104"/>
      <c r="H78" s="104"/>
    </row>
    <row r="80" spans="1:8" ht="51.6" customHeight="1" x14ac:dyDescent="0.3">
      <c r="A80" s="91" t="s">
        <v>62</v>
      </c>
      <c r="B80" s="91"/>
      <c r="C80" s="91"/>
      <c r="D80" s="91"/>
      <c r="E80" s="91"/>
      <c r="F80" s="91"/>
      <c r="G80" s="91"/>
      <c r="H80" s="91"/>
    </row>
  </sheetData>
  <sheetProtection algorithmName="SHA-512" hashValue="lEv3NRAaMfJimU/iY0KqiPRQkTqVsVdzx4jxrxX7u6jK1o1WpuDHC7s8CLdy+Q89prSyKdHHvUGpqc14SmWarw==" saltValue="xFMdBW3MsJZ9Lck+bxKlXA==" spinCount="100000" sheet="1" objects="1" scenarios="1"/>
  <mergeCells count="30">
    <mergeCell ref="A78:H78"/>
    <mergeCell ref="A80:H80"/>
    <mergeCell ref="A32:H32"/>
    <mergeCell ref="B34:H34"/>
    <mergeCell ref="B35:H35"/>
    <mergeCell ref="A37:H37"/>
    <mergeCell ref="A63:H63"/>
    <mergeCell ref="A65:H65"/>
    <mergeCell ref="B67:H67"/>
    <mergeCell ref="B68:H68"/>
    <mergeCell ref="A70:H70"/>
    <mergeCell ref="A72:H72"/>
    <mergeCell ref="C25:E25"/>
    <mergeCell ref="C26:E26"/>
    <mergeCell ref="C27:E27"/>
    <mergeCell ref="C28:E28"/>
    <mergeCell ref="A30:H30"/>
    <mergeCell ref="C16:E16"/>
    <mergeCell ref="C20:E20"/>
    <mergeCell ref="C24:E24"/>
    <mergeCell ref="C17:E17"/>
    <mergeCell ref="C18:E18"/>
    <mergeCell ref="C19:E19"/>
    <mergeCell ref="A22:H22"/>
    <mergeCell ref="A3:H3"/>
    <mergeCell ref="A8:H8"/>
    <mergeCell ref="A5:H5"/>
    <mergeCell ref="A12:H12"/>
    <mergeCell ref="A14:H14"/>
    <mergeCell ref="A6:H6"/>
  </mergeCells>
  <pageMargins left="0.7" right="0.7" top="0.75" bottom="0.75" header="0.3" footer="0.3"/>
  <pageSetup paperSize="9" scale="70" fitToHeight="0"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7F911-2F0E-4664-BA5B-A507DC112745}">
  <dimension ref="A1:AT56"/>
  <sheetViews>
    <sheetView tabSelected="1" zoomScale="88" zoomScaleNormal="70" workbookViewId="0">
      <pane ySplit="7" topLeftCell="A11" activePane="bottomLeft" state="frozen"/>
      <selection pane="bottomLeft" activeCell="B1" sqref="B1:F1"/>
    </sheetView>
  </sheetViews>
  <sheetFormatPr defaultColWidth="8.88671875" defaultRowHeight="14.4" x14ac:dyDescent="0.3"/>
  <cols>
    <col min="1" max="1" width="19.6640625" customWidth="1"/>
    <col min="2" max="2" width="14" style="1" bestFit="1" customWidth="1"/>
    <col min="3" max="3" width="8.88671875" style="1" hidden="1" customWidth="1"/>
    <col min="4" max="4" width="12.33203125" style="1" hidden="1" customWidth="1"/>
    <col min="5" max="5" width="12.33203125" customWidth="1"/>
    <col min="6" max="6" width="13.6640625" customWidth="1"/>
    <col min="7" max="7" width="14.6640625" hidden="1" customWidth="1"/>
    <col min="8" max="8" width="14.33203125" hidden="1" customWidth="1"/>
    <col min="9" max="9" width="19.33203125" hidden="1" customWidth="1"/>
    <col min="10" max="10" width="18.6640625" hidden="1" customWidth="1"/>
    <col min="11" max="11" width="12.88671875" hidden="1" customWidth="1"/>
    <col min="12" max="13" width="11.88671875" hidden="1" customWidth="1"/>
    <col min="14" max="14" width="10.6640625" hidden="1" customWidth="1"/>
    <col min="15" max="15" width="15" hidden="1" customWidth="1"/>
    <col min="16" max="16" width="12.109375" hidden="1" customWidth="1"/>
    <col min="17" max="17" width="12.6640625" hidden="1" customWidth="1"/>
    <col min="18" max="18" width="14.5546875" hidden="1" customWidth="1"/>
    <col min="19" max="19" width="11.6640625" hidden="1" customWidth="1"/>
    <col min="20" max="20" width="11.88671875" hidden="1" customWidth="1"/>
    <col min="21" max="21" width="10.6640625" hidden="1" customWidth="1"/>
    <col min="22" max="22" width="12.44140625" hidden="1" customWidth="1"/>
    <col min="23" max="23" width="14.88671875" customWidth="1"/>
    <col min="24" max="24" width="17.6640625" hidden="1" customWidth="1"/>
    <col min="25" max="25" width="14.33203125" customWidth="1"/>
    <col min="26" max="26" width="18" style="3" hidden="1" customWidth="1"/>
    <col min="27" max="27" width="14" style="3" hidden="1" customWidth="1"/>
    <col min="28" max="28" width="10.33203125" customWidth="1"/>
    <col min="29" max="29" width="11" hidden="1" customWidth="1"/>
    <col min="30" max="30" width="13" hidden="1" customWidth="1"/>
    <col min="31" max="31" width="10.33203125" hidden="1" customWidth="1"/>
    <col min="32" max="32" width="12.6640625" hidden="1" customWidth="1"/>
    <col min="33" max="33" width="21.33203125" hidden="1" customWidth="1"/>
    <col min="34" max="34" width="11.5546875" hidden="1" customWidth="1"/>
    <col min="35" max="35" width="16.5546875" hidden="1" customWidth="1"/>
    <col min="36" max="36" width="11.5546875" hidden="1" customWidth="1"/>
    <col min="37" max="37" width="12.5546875" customWidth="1"/>
    <col min="38" max="38" width="11.44140625" bestFit="1" customWidth="1"/>
    <col min="39" max="39" width="16.6640625" bestFit="1" customWidth="1"/>
    <col min="40" max="40" width="12.6640625" customWidth="1"/>
    <col min="42" max="42" width="39.109375" customWidth="1"/>
  </cols>
  <sheetData>
    <row r="1" spans="1:46" ht="18" x14ac:dyDescent="0.3">
      <c r="A1" s="88" t="s">
        <v>63</v>
      </c>
      <c r="B1" s="135"/>
      <c r="C1" s="136"/>
      <c r="D1" s="136"/>
      <c r="E1" s="136"/>
      <c r="F1" s="137"/>
      <c r="W1" s="3"/>
      <c r="X1" s="3"/>
      <c r="Z1"/>
      <c r="AA1"/>
    </row>
    <row r="3" spans="1:46" ht="43.2" hidden="1" customHeight="1" x14ac:dyDescent="0.3">
      <c r="G3" s="109" t="s">
        <v>64</v>
      </c>
      <c r="H3" s="109"/>
      <c r="I3" s="2" t="s">
        <v>65</v>
      </c>
      <c r="J3" s="2" t="s">
        <v>66</v>
      </c>
      <c r="K3" s="2" t="s">
        <v>67</v>
      </c>
      <c r="L3" s="109" t="s">
        <v>68</v>
      </c>
      <c r="M3" s="109"/>
      <c r="N3" s="109" t="s">
        <v>69</v>
      </c>
      <c r="O3" s="109"/>
      <c r="P3" s="110" t="s">
        <v>70</v>
      </c>
      <c r="Q3" s="110"/>
      <c r="R3" s="110"/>
      <c r="S3" s="110"/>
      <c r="T3" s="110"/>
      <c r="U3" s="110"/>
      <c r="V3" s="110"/>
      <c r="W3" s="110"/>
      <c r="X3" s="110"/>
      <c r="Y3" s="110"/>
      <c r="AG3" s="2" t="s">
        <v>71</v>
      </c>
      <c r="AI3" s="2" t="s">
        <v>72</v>
      </c>
    </row>
    <row r="4" spans="1:46" ht="57.6" x14ac:dyDescent="0.3">
      <c r="A4" s="4" t="s">
        <v>73</v>
      </c>
      <c r="B4" s="12" t="s">
        <v>74</v>
      </c>
      <c r="C4" s="5" t="s">
        <v>75</v>
      </c>
      <c r="D4" s="5" t="s">
        <v>74</v>
      </c>
      <c r="E4" s="11" t="s">
        <v>76</v>
      </c>
      <c r="F4" s="11" t="s">
        <v>77</v>
      </c>
      <c r="G4" s="90" t="s">
        <v>78</v>
      </c>
      <c r="H4" s="90" t="s">
        <v>78</v>
      </c>
      <c r="I4" s="90" t="s">
        <v>150</v>
      </c>
      <c r="J4" s="90" t="s">
        <v>151</v>
      </c>
      <c r="K4" s="90" t="s">
        <v>152</v>
      </c>
      <c r="L4" s="90" t="s">
        <v>80</v>
      </c>
      <c r="M4" s="90" t="s">
        <v>80</v>
      </c>
      <c r="N4" s="90" t="s">
        <v>82</v>
      </c>
      <c r="O4" s="90" t="s">
        <v>82</v>
      </c>
      <c r="P4" s="20" t="s">
        <v>83</v>
      </c>
      <c r="Q4" s="6" t="s">
        <v>84</v>
      </c>
      <c r="R4" s="6" t="s">
        <v>85</v>
      </c>
      <c r="S4" s="6" t="s">
        <v>86</v>
      </c>
      <c r="T4" s="6" t="s">
        <v>87</v>
      </c>
      <c r="U4" s="20" t="s">
        <v>88</v>
      </c>
      <c r="V4" s="20" t="s">
        <v>89</v>
      </c>
      <c r="W4" s="11" t="s">
        <v>90</v>
      </c>
      <c r="X4" s="20" t="s">
        <v>91</v>
      </c>
      <c r="Y4" s="11" t="s">
        <v>92</v>
      </c>
      <c r="Z4" s="4" t="s">
        <v>73</v>
      </c>
      <c r="AA4" s="12" t="s">
        <v>74</v>
      </c>
      <c r="AB4" s="11" t="s">
        <v>93</v>
      </c>
      <c r="AC4" s="6" t="s">
        <v>94</v>
      </c>
      <c r="AD4" s="6" t="s">
        <v>95</v>
      </c>
      <c r="AE4" s="6" t="s">
        <v>96</v>
      </c>
      <c r="AF4" s="6" t="s">
        <v>97</v>
      </c>
      <c r="AG4" s="21" t="s">
        <v>98</v>
      </c>
      <c r="AH4" s="21" t="s">
        <v>99</v>
      </c>
      <c r="AI4" s="21" t="s">
        <v>100</v>
      </c>
      <c r="AJ4" s="21" t="s">
        <v>101</v>
      </c>
      <c r="AK4" s="11" t="s">
        <v>102</v>
      </c>
      <c r="AL4" s="11" t="s">
        <v>103</v>
      </c>
      <c r="AM4" s="11" t="s">
        <v>104</v>
      </c>
      <c r="AN4" s="11" t="s">
        <v>105</v>
      </c>
      <c r="AP4" s="24" t="s">
        <v>58</v>
      </c>
      <c r="AQ4" s="23" t="s">
        <v>14</v>
      </c>
      <c r="AR4" s="23" t="s">
        <v>17</v>
      </c>
      <c r="AS4" s="23" t="s">
        <v>19</v>
      </c>
      <c r="AT4" s="23" t="s">
        <v>59</v>
      </c>
    </row>
    <row r="5" spans="1:46" x14ac:dyDescent="0.3">
      <c r="A5" s="51" t="s">
        <v>106</v>
      </c>
      <c r="B5" s="76" t="s">
        <v>107</v>
      </c>
      <c r="C5" s="32" t="s">
        <v>108</v>
      </c>
      <c r="D5" s="7" t="str">
        <f>B5</f>
        <v>A-G-H-N-Z</v>
      </c>
      <c r="E5" s="32" t="str">
        <f>IF(G5&gt;5,IF(N5&lt;$N$51,"A",IF(N5&gt;$N$53,"C","B")),"Blinde vlek")</f>
        <v>B</v>
      </c>
      <c r="F5" s="32" t="s">
        <v>108</v>
      </c>
      <c r="G5" s="33">
        <f>SUM(G8:G42)/5</f>
        <v>1782.4748700801658</v>
      </c>
      <c r="H5" s="33">
        <f>SUM(H8:H42)</f>
        <v>1782.4748700801665</v>
      </c>
      <c r="I5" s="33">
        <f>SUM(I8:I42)</f>
        <v>1887.7999999999997</v>
      </c>
      <c r="J5" s="33">
        <f>SUM(J8:J42)</f>
        <v>1604.6299999999999</v>
      </c>
      <c r="K5" s="33">
        <f>I5-H5</f>
        <v>105.32512991983322</v>
      </c>
      <c r="L5" s="33">
        <f>SUM(L8:L42)/5</f>
        <v>-177.84487008016663</v>
      </c>
      <c r="M5" s="33">
        <f>J5-H5</f>
        <v>-177.84487008016663</v>
      </c>
      <c r="N5" s="34">
        <f>O5</f>
        <v>-0.11083232276609975</v>
      </c>
      <c r="O5" s="34">
        <f>M5/J5</f>
        <v>-0.11083232276609975</v>
      </c>
      <c r="P5" s="33">
        <f>SUM(P8:P42)/5</f>
        <v>1742</v>
      </c>
      <c r="Q5" s="33">
        <f>SUM(Q8:Q42)</f>
        <v>1742</v>
      </c>
      <c r="R5" s="33">
        <f>SUM(R8:R42)</f>
        <v>1011</v>
      </c>
      <c r="S5" s="33">
        <f>SUM(S8:S42)</f>
        <v>731</v>
      </c>
      <c r="T5" s="33">
        <f>SUM(T8:T42)</f>
        <v>659</v>
      </c>
      <c r="U5" s="33">
        <f>S5-T5</f>
        <v>72</v>
      </c>
      <c r="V5" s="34">
        <f>IF(R5=0,"Blinde vlek",U5/Q5)</f>
        <v>4.1331802525832378E-2</v>
      </c>
      <c r="W5" s="44" t="s">
        <v>108</v>
      </c>
      <c r="X5" s="33">
        <f>SUM(X8:X42)/5</f>
        <v>72</v>
      </c>
      <c r="Y5" s="33" t="str">
        <f>IF(P5=0,"Blinde vlek",IF(X5/P5&lt;$Y$51,"A",IF(X5/P5&gt;$Y$53,"C","B")))</f>
        <v>B</v>
      </c>
      <c r="Z5" s="51" t="s">
        <v>106</v>
      </c>
      <c r="AA5" s="31" t="str">
        <f>B5</f>
        <v>A-G-H-N-Z</v>
      </c>
      <c r="AB5" s="33">
        <f>SUM(AB8:AB42)</f>
        <v>35</v>
      </c>
      <c r="AC5" s="44">
        <f>IF(F5= "A",2,IF(F5 = "Blinde vlek",2,IF(F5 = "B",1,0)))</f>
        <v>0</v>
      </c>
      <c r="AD5" s="44">
        <f>IF(E5= "A",2,IF(E5 = "Blinde vlek",2,IF(E5 = "B",1,0)))</f>
        <v>1</v>
      </c>
      <c r="AE5" s="44">
        <f>IF(W5= "A",2,IF(W5 = "Blinde vlek",2,IF(W5 = "B",1,0)))</f>
        <v>0</v>
      </c>
      <c r="AF5" s="44">
        <f>IF(Y5= "A",2,IF(Y5 = "Blinde vlek",2,IF(Y5 = "B",1,0)))</f>
        <v>1</v>
      </c>
      <c r="AG5" s="33">
        <f>M5+U5</f>
        <v>-105.84487008016663</v>
      </c>
      <c r="AH5" s="33">
        <f>M5+U5+AB5</f>
        <v>-70.844870080166629</v>
      </c>
      <c r="AI5" s="33">
        <f>R5+T5</f>
        <v>1670</v>
      </c>
      <c r="AJ5" s="34">
        <f>AG5/AI5</f>
        <v>-6.3380161724650677E-2</v>
      </c>
      <c r="AK5" s="33">
        <f>SUM(AK8:AK42)</f>
        <v>29</v>
      </c>
      <c r="AL5" s="71">
        <f>SUM(AL8:AL42)</f>
        <v>178.8</v>
      </c>
      <c r="AM5" s="72">
        <f>IF(AK5&gt;0,AL5/AB5,0)</f>
        <v>5.1085714285714285</v>
      </c>
      <c r="AN5" s="72" t="str">
        <f>IF(AM5&gt;=$AQ$5,$AQ$4,IF(AM5&gt;=$AR$5,$AR$4,IF(AM5&gt;=$AS$5,$AS$4,$AT$4)))</f>
        <v>B</v>
      </c>
      <c r="AP5" s="24" t="s">
        <v>109</v>
      </c>
      <c r="AQ5" s="42">
        <v>6</v>
      </c>
      <c r="AR5" s="42">
        <v>4</v>
      </c>
      <c r="AS5" s="42">
        <v>2</v>
      </c>
      <c r="AT5" s="42">
        <v>0</v>
      </c>
    </row>
    <row r="6" spans="1:46" x14ac:dyDescent="0.3">
      <c r="A6" s="46"/>
      <c r="B6" s="75"/>
      <c r="C6" s="47"/>
      <c r="D6" s="47"/>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48"/>
    </row>
    <row r="7" spans="1:46" ht="57.6" x14ac:dyDescent="0.3">
      <c r="A7" s="53" t="s">
        <v>36</v>
      </c>
      <c r="B7" s="70" t="s">
        <v>110</v>
      </c>
      <c r="C7" s="54" t="s">
        <v>75</v>
      </c>
      <c r="D7" s="54" t="s">
        <v>74</v>
      </c>
      <c r="E7" s="58" t="s">
        <v>76</v>
      </c>
      <c r="F7" s="58" t="s">
        <v>77</v>
      </c>
      <c r="G7" s="56" t="s">
        <v>78</v>
      </c>
      <c r="H7" s="81" t="s">
        <v>111</v>
      </c>
      <c r="I7" s="81" t="s">
        <v>112</v>
      </c>
      <c r="J7" s="81" t="s">
        <v>113</v>
      </c>
      <c r="K7" s="56" t="s">
        <v>79</v>
      </c>
      <c r="L7" s="56" t="s">
        <v>80</v>
      </c>
      <c r="M7" s="56" t="s">
        <v>81</v>
      </c>
      <c r="N7" s="56" t="s">
        <v>82</v>
      </c>
      <c r="O7" s="56" t="s">
        <v>114</v>
      </c>
      <c r="P7" s="55" t="s">
        <v>83</v>
      </c>
      <c r="Q7" s="82" t="s">
        <v>84</v>
      </c>
      <c r="R7" s="82" t="s">
        <v>85</v>
      </c>
      <c r="S7" s="82" t="s">
        <v>86</v>
      </c>
      <c r="T7" s="82" t="s">
        <v>87</v>
      </c>
      <c r="U7" s="55" t="s">
        <v>88</v>
      </c>
      <c r="V7" s="55" t="s">
        <v>89</v>
      </c>
      <c r="W7" s="11" t="s">
        <v>90</v>
      </c>
      <c r="X7" s="55" t="s">
        <v>91</v>
      </c>
      <c r="Y7" s="58" t="s">
        <v>92</v>
      </c>
      <c r="Z7" s="53" t="s">
        <v>36</v>
      </c>
      <c r="AA7" s="54" t="s">
        <v>110</v>
      </c>
      <c r="AB7" s="11" t="s">
        <v>93</v>
      </c>
      <c r="AC7" s="57" t="s">
        <v>94</v>
      </c>
      <c r="AD7" s="57" t="s">
        <v>95</v>
      </c>
      <c r="AE7" s="57" t="s">
        <v>96</v>
      </c>
      <c r="AF7" s="57" t="s">
        <v>97</v>
      </c>
      <c r="AG7" s="59" t="s">
        <v>98</v>
      </c>
      <c r="AH7" s="59" t="s">
        <v>99</v>
      </c>
      <c r="AI7" s="59" t="s">
        <v>100</v>
      </c>
      <c r="AJ7" s="59" t="s">
        <v>101</v>
      </c>
      <c r="AK7" s="11" t="s">
        <v>102</v>
      </c>
      <c r="AL7" s="58" t="s">
        <v>60</v>
      </c>
      <c r="AM7" s="58" t="s">
        <v>115</v>
      </c>
      <c r="AN7" s="58" t="s">
        <v>116</v>
      </c>
    </row>
    <row r="8" spans="1:46" x14ac:dyDescent="0.3">
      <c r="A8" s="14" t="s">
        <v>117</v>
      </c>
      <c r="B8" s="36" t="s">
        <v>118</v>
      </c>
      <c r="C8" s="40">
        <v>26</v>
      </c>
      <c r="D8" s="7" t="str">
        <f>B$5</f>
        <v>A-G-H-N-Z</v>
      </c>
      <c r="E8" s="7" t="str">
        <f>IF(G8&gt;5,IF(N8&lt;$N$51,"A",IF(N8&gt;$N$53,"C","B")),"Blinde vlek")</f>
        <v>B</v>
      </c>
      <c r="F8" s="7" t="str">
        <f>IF(H8&gt;5,IF(O8&lt;$O$51,"A",IF(O8&gt;$O$53,"C","B")),"Blinde vlek")</f>
        <v>B</v>
      </c>
      <c r="G8" s="41">
        <f>SUM(H8:H12)</f>
        <v>429.22384755559375</v>
      </c>
      <c r="H8" s="8">
        <v>213.24846624283171</v>
      </c>
      <c r="I8" s="8">
        <v>207.99999999999997</v>
      </c>
      <c r="J8" s="8">
        <v>176.79999999999998</v>
      </c>
      <c r="K8" s="8">
        <f t="shared" ref="K8:K42" si="0">I8-H8</f>
        <v>-5.2484662428317392</v>
      </c>
      <c r="L8" s="41">
        <f>SUM(M8:M12)</f>
        <v>-66.999457311691344</v>
      </c>
      <c r="M8" s="8">
        <f t="shared" ref="M8:M42" si="1">J8-H8</f>
        <v>-36.448466242831728</v>
      </c>
      <c r="N8" s="37">
        <f>IF(SUM(J8:J12)&gt;5,SUM(M8:M12)/SUM(J8:J12),"Blinde vlek")</f>
        <v>-0.18496671984616364</v>
      </c>
      <c r="O8" s="10">
        <f t="shared" ref="O8:O42" si="2">IF(J8&gt;0,(J8-H8)/J8,"Blinde vlek")</f>
        <v>-0.20615648327393513</v>
      </c>
      <c r="P8" s="41">
        <f>SUM(Q8:Q12)</f>
        <v>419</v>
      </c>
      <c r="Q8" s="8">
        <v>208</v>
      </c>
      <c r="R8" s="8">
        <v>112</v>
      </c>
      <c r="S8" s="8">
        <v>96</v>
      </c>
      <c r="T8" s="8">
        <v>15</v>
      </c>
      <c r="U8" s="8">
        <f>S8-T8</f>
        <v>81</v>
      </c>
      <c r="V8" s="10">
        <f t="shared" ref="V8:V42" si="3">IF(R8=0,"Blinde vlek",U8/Q8)</f>
        <v>0.38942307692307693</v>
      </c>
      <c r="W8" s="8" t="str">
        <f>IF(Q8=0,"Blinde vlek",IF(U8/Q8&lt;$X$51,"A",IF(U8/Q8&gt;$X$53,"C","B")))</f>
        <v>C</v>
      </c>
      <c r="X8" s="41">
        <f>SUM(U8:U12)</f>
        <v>25</v>
      </c>
      <c r="Y8" s="8" t="str">
        <f>IF(P8=0,"Blinde vlek",IF(X8/P8&lt;$Y$51,"A",IF(X8/P8&gt;$Y$53,"C","B")))</f>
        <v>B</v>
      </c>
      <c r="Z8" s="14" t="s">
        <v>117</v>
      </c>
      <c r="AA8" s="19" t="str">
        <f t="shared" ref="AA8:AA42" si="4">B8</f>
        <v>Aalst</v>
      </c>
      <c r="AB8" s="69">
        <v>1</v>
      </c>
      <c r="AC8" s="40">
        <f t="shared" ref="AC8:AC42" si="5">IF(F8= "A",2,IF(F8 = "Blinde vlek",2,IF(F8 = "B",1,0)))</f>
        <v>1</v>
      </c>
      <c r="AD8" s="40">
        <f t="shared" ref="AD8:AD42" si="6">IF(E8= "A",2,IF(E8 = "Blinde vlek",2,IF(E8 = "B",1,0)))</f>
        <v>1</v>
      </c>
      <c r="AE8" s="40">
        <f t="shared" ref="AE8:AE42" si="7">IF(W8= "A",2,IF(W8 = "Blinde vlek",2,IF(W8 = "B",1,0)))</f>
        <v>0</v>
      </c>
      <c r="AF8" s="40">
        <f t="shared" ref="AF8:AF42" si="8">IF(Y8= "A",2,IF(Y8 = "Blinde vlek",2,IF(Y8 = "B",1,0)))</f>
        <v>1</v>
      </c>
      <c r="AG8" s="8">
        <f t="shared" ref="AG8:AG32" si="9">M8+U8</f>
        <v>44.551533757168272</v>
      </c>
      <c r="AH8" s="8">
        <f t="shared" ref="AH8:AH32" si="10">M8+U8+AB8</f>
        <v>45.551533757168272</v>
      </c>
      <c r="AI8" s="8">
        <f t="shared" ref="AI8:AI30" si="11">R8+T8</f>
        <v>127</v>
      </c>
      <c r="AJ8" s="10">
        <f t="shared" ref="AJ8:AJ32" si="12">AG8/AI8</f>
        <v>0.35079947840289977</v>
      </c>
      <c r="AK8" s="17">
        <f t="shared" ref="AK8:AK22" si="13">IF(AG8&gt;0,0,IF(AG8&lt;-AB8,AB8,-AG8))</f>
        <v>0</v>
      </c>
      <c r="AL8" s="73">
        <f>AK8*SUM(AC8:AF8)</f>
        <v>0</v>
      </c>
      <c r="AM8" s="74">
        <f t="shared" ref="AM8:AM32" si="14">IF(AK8&gt;0,AL8/AB8,0)</f>
        <v>0</v>
      </c>
      <c r="AN8" s="74" t="str">
        <f>IF(AM8&gt;=$AQ$5,$AQ$4,IF(AM8&gt;=$AR$5,$AR$4,IF(AM8&gt;=$AS$5,$AS$4,$AT$4)))</f>
        <v>D</v>
      </c>
      <c r="AP8" s="24" t="s">
        <v>119</v>
      </c>
      <c r="AQ8" s="10">
        <v>0.6</v>
      </c>
      <c r="AR8" s="65" t="s">
        <v>120</v>
      </c>
      <c r="AS8" s="66"/>
      <c r="AT8" s="67"/>
    </row>
    <row r="9" spans="1:46" x14ac:dyDescent="0.3">
      <c r="A9" s="14" t="s">
        <v>117</v>
      </c>
      <c r="B9" s="36" t="s">
        <v>121</v>
      </c>
      <c r="C9" s="40">
        <v>31</v>
      </c>
      <c r="D9" s="7" t="str">
        <f t="shared" ref="D9:D42" si="15">B$5</f>
        <v>A-G-H-N-Z</v>
      </c>
      <c r="E9" s="7" t="str">
        <f t="shared" ref="E9:E17" si="16">IF(G9&gt;5,IF(N9&lt;$N$51,"A",IF(N9&gt;$N$53,"C","B")),"Blinde vlek")</f>
        <v>B</v>
      </c>
      <c r="F9" s="7" t="str">
        <f t="shared" ref="F9:F17" si="17">IF(H9&gt;5,IF(O9&lt;$O$51,"A",IF(O9&gt;$O$53,"C","B")),"Blinde vlek")</f>
        <v>B</v>
      </c>
      <c r="G9" s="41">
        <f>SUM(H8:H12)</f>
        <v>429.22384755559375</v>
      </c>
      <c r="H9" s="8">
        <v>67.646535963735431</v>
      </c>
      <c r="I9" s="8">
        <v>64.146341463414629</v>
      </c>
      <c r="J9" s="8">
        <v>54.524390243902431</v>
      </c>
      <c r="K9" s="8">
        <f t="shared" si="0"/>
        <v>-3.5001945003208021</v>
      </c>
      <c r="L9" s="41">
        <f>SUM(M8:M12)</f>
        <v>-66.999457311691344</v>
      </c>
      <c r="M9" s="8">
        <f t="shared" si="1"/>
        <v>-13.122145719833</v>
      </c>
      <c r="N9" s="37">
        <f>IF(SUM(J8:J12)&gt;5,SUM(M8:M12)/SUM(J8:J12),"Blinde vlek")</f>
        <v>-0.18496671984616364</v>
      </c>
      <c r="O9" s="10">
        <f t="shared" si="2"/>
        <v>-0.24066561150219329</v>
      </c>
      <c r="P9" s="41">
        <f>SUM(Q8:Q12)</f>
        <v>419</v>
      </c>
      <c r="Q9" s="8">
        <v>66</v>
      </c>
      <c r="R9" s="8">
        <v>34</v>
      </c>
      <c r="S9" s="8">
        <v>32</v>
      </c>
      <c r="T9" s="8">
        <v>15</v>
      </c>
      <c r="U9" s="8">
        <f t="shared" ref="U9:U42" si="18">S9-T9</f>
        <v>17</v>
      </c>
      <c r="V9" s="10">
        <f t="shared" si="3"/>
        <v>0.25757575757575757</v>
      </c>
      <c r="W9" s="8" t="str">
        <f t="shared" ref="W9:W42" si="19">IF(Q9=0,"Blinde vlek",IF(U9/Q9&lt;$X$51,"A",IF(U9/Q9&gt;$X$53,"C","B")))</f>
        <v>C</v>
      </c>
      <c r="X9" s="41">
        <f>SUM(U8:U12)</f>
        <v>25</v>
      </c>
      <c r="Y9" s="8" t="str">
        <f t="shared" ref="Y9:Y42" si="20">IF(P9=0,"Blinde vlek",IF(X9/P9&lt;$Y$51,"A",IF(X9/P9&gt;$Y$53,"C","B")))</f>
        <v>B</v>
      </c>
      <c r="Z9" s="14" t="s">
        <v>117</v>
      </c>
      <c r="AA9" s="19" t="str">
        <f t="shared" si="4"/>
        <v>Geraardsbergen</v>
      </c>
      <c r="AB9" s="69">
        <v>1</v>
      </c>
      <c r="AC9" s="40">
        <f t="shared" si="5"/>
        <v>1</v>
      </c>
      <c r="AD9" s="40">
        <f t="shared" si="6"/>
        <v>1</v>
      </c>
      <c r="AE9" s="40">
        <f t="shared" si="7"/>
        <v>0</v>
      </c>
      <c r="AF9" s="40">
        <f t="shared" si="8"/>
        <v>1</v>
      </c>
      <c r="AG9" s="8">
        <f t="shared" si="9"/>
        <v>3.877854280167</v>
      </c>
      <c r="AH9" s="8">
        <f t="shared" si="10"/>
        <v>4.877854280167</v>
      </c>
      <c r="AI9" s="8">
        <f t="shared" si="11"/>
        <v>49</v>
      </c>
      <c r="AJ9" s="10">
        <f t="shared" si="12"/>
        <v>7.9139883268714281E-2</v>
      </c>
      <c r="AK9" s="17">
        <f t="shared" si="13"/>
        <v>0</v>
      </c>
      <c r="AL9" s="73">
        <f t="shared" ref="AL9:AL32" si="21">AK9*SUM(AC9:AF9)</f>
        <v>0</v>
      </c>
      <c r="AM9" s="74">
        <f t="shared" si="14"/>
        <v>0</v>
      </c>
      <c r="AN9" s="74" t="str">
        <f t="shared" ref="AN9:AN32" si="22">IF(AM9&gt;=$AQ$5,$AQ$4,IF(AM9&gt;=$AR$5,$AR$4,IF(AM9&gt;=$AS$5,$AS$4,$AT$4)))</f>
        <v>D</v>
      </c>
    </row>
    <row r="10" spans="1:46" x14ac:dyDescent="0.3">
      <c r="A10" s="14" t="s">
        <v>117</v>
      </c>
      <c r="B10" s="36" t="s">
        <v>122</v>
      </c>
      <c r="C10" s="40">
        <v>15</v>
      </c>
      <c r="D10" s="7" t="str">
        <f t="shared" si="15"/>
        <v>A-G-H-N-Z</v>
      </c>
      <c r="E10" s="7" t="str">
        <f t="shared" si="16"/>
        <v>B</v>
      </c>
      <c r="F10" s="7" t="str">
        <f t="shared" si="17"/>
        <v>C</v>
      </c>
      <c r="G10" s="41">
        <f>SUM(H8:H12)</f>
        <v>429.22384755559375</v>
      </c>
      <c r="H10" s="8">
        <v>7.2437149970830905</v>
      </c>
      <c r="I10" s="8">
        <v>11</v>
      </c>
      <c r="J10" s="8">
        <v>9.35</v>
      </c>
      <c r="K10" s="8">
        <f t="shared" si="0"/>
        <v>3.7562850029169095</v>
      </c>
      <c r="L10" s="41">
        <f>SUM(M8:M12)</f>
        <v>-66.999457311691344</v>
      </c>
      <c r="M10" s="8">
        <f t="shared" si="1"/>
        <v>2.1062850029169091</v>
      </c>
      <c r="N10" s="37">
        <f>IF(SUM(J8:J12)&gt;5,SUM(M8:M12)/SUM(J8:J12),"Blinde vlek")</f>
        <v>-0.18496671984616364</v>
      </c>
      <c r="O10" s="10">
        <f t="shared" si="2"/>
        <v>0.2252711233066213</v>
      </c>
      <c r="P10" s="41">
        <f>SUM(Q8:Q12)</f>
        <v>419</v>
      </c>
      <c r="Q10" s="8">
        <v>7</v>
      </c>
      <c r="R10" s="8">
        <v>1</v>
      </c>
      <c r="S10" s="8">
        <v>6</v>
      </c>
      <c r="T10" s="8">
        <v>60</v>
      </c>
      <c r="U10" s="8">
        <f t="shared" si="18"/>
        <v>-54</v>
      </c>
      <c r="V10" s="10">
        <f t="shared" si="3"/>
        <v>-7.7142857142857144</v>
      </c>
      <c r="W10" s="8" t="str">
        <f t="shared" si="19"/>
        <v>A</v>
      </c>
      <c r="X10" s="41">
        <f>SUM(U8:U12)</f>
        <v>25</v>
      </c>
      <c r="Y10" s="8" t="str">
        <f t="shared" si="20"/>
        <v>B</v>
      </c>
      <c r="Z10" s="14" t="s">
        <v>117</v>
      </c>
      <c r="AA10" s="19" t="str">
        <f t="shared" si="4"/>
        <v>Halle</v>
      </c>
      <c r="AB10" s="69">
        <v>1</v>
      </c>
      <c r="AC10" s="40">
        <f t="shared" si="5"/>
        <v>0</v>
      </c>
      <c r="AD10" s="40">
        <f t="shared" si="6"/>
        <v>1</v>
      </c>
      <c r="AE10" s="40">
        <f t="shared" si="7"/>
        <v>2</v>
      </c>
      <c r="AF10" s="40">
        <f t="shared" si="8"/>
        <v>1</v>
      </c>
      <c r="AG10" s="8">
        <f t="shared" si="9"/>
        <v>-51.893714997083094</v>
      </c>
      <c r="AH10" s="8">
        <f t="shared" si="10"/>
        <v>-50.893714997083094</v>
      </c>
      <c r="AI10" s="8">
        <f t="shared" si="11"/>
        <v>61</v>
      </c>
      <c r="AJ10" s="10">
        <f t="shared" si="12"/>
        <v>-0.85071663929644414</v>
      </c>
      <c r="AK10" s="17">
        <f t="shared" si="13"/>
        <v>1</v>
      </c>
      <c r="AL10" s="73">
        <f t="shared" si="21"/>
        <v>4</v>
      </c>
      <c r="AM10" s="74">
        <f t="shared" si="14"/>
        <v>4</v>
      </c>
      <c r="AN10" s="74" t="str">
        <f t="shared" si="22"/>
        <v>B</v>
      </c>
      <c r="AP10" s="61" t="s">
        <v>123</v>
      </c>
      <c r="AQ10" s="40">
        <v>2</v>
      </c>
    </row>
    <row r="11" spans="1:46" ht="14.4" customHeight="1" x14ac:dyDescent="0.3">
      <c r="A11" s="14" t="s">
        <v>117</v>
      </c>
      <c r="B11" s="36" t="s">
        <v>124</v>
      </c>
      <c r="C11" s="40">
        <v>33</v>
      </c>
      <c r="D11" s="7" t="str">
        <f t="shared" si="15"/>
        <v>A-G-H-N-Z</v>
      </c>
      <c r="E11" s="7" t="str">
        <f t="shared" si="16"/>
        <v>B</v>
      </c>
      <c r="F11" s="7" t="str">
        <f t="shared" si="17"/>
        <v>B</v>
      </c>
      <c r="G11" s="41">
        <f>SUM(H8:H12)</f>
        <v>429.22384755559375</v>
      </c>
      <c r="H11" s="8">
        <v>141.08513035194352</v>
      </c>
      <c r="I11" s="8">
        <v>143</v>
      </c>
      <c r="J11" s="8">
        <v>121.55</v>
      </c>
      <c r="K11" s="8">
        <f t="shared" si="0"/>
        <v>1.9148696480564809</v>
      </c>
      <c r="L11" s="41">
        <f>SUM(M8:M12)</f>
        <v>-66.999457311691344</v>
      </c>
      <c r="M11" s="8">
        <f t="shared" si="1"/>
        <v>-19.535130351943522</v>
      </c>
      <c r="N11" s="37">
        <f>IF(SUM(J8:J12)&gt;5,SUM(M8:M12)/SUM(J8:J12),"Blinde vlek")</f>
        <v>-0.18496671984616364</v>
      </c>
      <c r="O11" s="10">
        <f t="shared" si="2"/>
        <v>-0.16071682724758143</v>
      </c>
      <c r="P11" s="41">
        <f>SUM(Q8:Q12)</f>
        <v>419</v>
      </c>
      <c r="Q11" s="8">
        <v>138</v>
      </c>
      <c r="R11" s="8">
        <v>46</v>
      </c>
      <c r="S11" s="8">
        <v>92</v>
      </c>
      <c r="T11" s="8">
        <v>56</v>
      </c>
      <c r="U11" s="8">
        <f t="shared" si="18"/>
        <v>36</v>
      </c>
      <c r="V11" s="10">
        <f t="shared" si="3"/>
        <v>0.2608695652173913</v>
      </c>
      <c r="W11" s="8" t="str">
        <f t="shared" si="19"/>
        <v>C</v>
      </c>
      <c r="X11" s="41">
        <f>SUM(U8:U12)</f>
        <v>25</v>
      </c>
      <c r="Y11" s="8" t="str">
        <f t="shared" si="20"/>
        <v>B</v>
      </c>
      <c r="Z11" s="14" t="s">
        <v>117</v>
      </c>
      <c r="AA11" s="19" t="str">
        <f t="shared" si="4"/>
        <v>Ninove</v>
      </c>
      <c r="AB11" s="69">
        <v>1</v>
      </c>
      <c r="AC11" s="40">
        <f t="shared" si="5"/>
        <v>1</v>
      </c>
      <c r="AD11" s="40">
        <f t="shared" si="6"/>
        <v>1</v>
      </c>
      <c r="AE11" s="40">
        <f t="shared" si="7"/>
        <v>0</v>
      </c>
      <c r="AF11" s="40">
        <f t="shared" si="8"/>
        <v>1</v>
      </c>
      <c r="AG11" s="8">
        <f t="shared" si="9"/>
        <v>16.464869648056478</v>
      </c>
      <c r="AH11" s="8">
        <f t="shared" si="10"/>
        <v>17.464869648056478</v>
      </c>
      <c r="AI11" s="8">
        <f t="shared" si="11"/>
        <v>102</v>
      </c>
      <c r="AJ11" s="10">
        <f t="shared" si="12"/>
        <v>0.16142029066722038</v>
      </c>
      <c r="AK11" s="17">
        <f t="shared" si="13"/>
        <v>0</v>
      </c>
      <c r="AL11" s="73">
        <f t="shared" si="21"/>
        <v>0</v>
      </c>
      <c r="AM11" s="74">
        <f t="shared" si="14"/>
        <v>0</v>
      </c>
      <c r="AN11" s="74" t="str">
        <f t="shared" si="22"/>
        <v>D</v>
      </c>
    </row>
    <row r="12" spans="1:46" ht="14.4" customHeight="1" x14ac:dyDescent="0.3">
      <c r="A12" s="14" t="s">
        <v>117</v>
      </c>
      <c r="B12" s="36" t="s">
        <v>125</v>
      </c>
      <c r="C12" s="40">
        <v>36</v>
      </c>
      <c r="D12" s="7" t="str">
        <f t="shared" si="15"/>
        <v>A-G-H-N-Z</v>
      </c>
      <c r="E12" s="7" t="str">
        <f t="shared" si="16"/>
        <v>B</v>
      </c>
      <c r="F12" s="7" t="str">
        <f t="shared" si="17"/>
        <v>Blinde vlek</v>
      </c>
      <c r="G12" s="41">
        <f>SUM(H8:H12)</f>
        <v>429.22384755559375</v>
      </c>
      <c r="H12" s="8">
        <v>0</v>
      </c>
      <c r="I12" s="8">
        <v>0</v>
      </c>
      <c r="J12" s="8">
        <v>0</v>
      </c>
      <c r="K12" s="8">
        <f t="shared" si="0"/>
        <v>0</v>
      </c>
      <c r="L12" s="41">
        <f>SUM(M8:M12)</f>
        <v>-66.999457311691344</v>
      </c>
      <c r="M12" s="8">
        <f t="shared" si="1"/>
        <v>0</v>
      </c>
      <c r="N12" s="37">
        <f>IF(SUM(J8:J12)&gt;5,SUM(M8:M12)/SUM(J8:J12),"Blinde vlek")</f>
        <v>-0.18496671984616364</v>
      </c>
      <c r="O12" s="10" t="str">
        <f t="shared" si="2"/>
        <v>Blinde vlek</v>
      </c>
      <c r="P12" s="41">
        <f>SUM(Q8:Q12)</f>
        <v>419</v>
      </c>
      <c r="Q12" s="8"/>
      <c r="R12" s="8"/>
      <c r="S12" s="8"/>
      <c r="T12" s="8">
        <v>55</v>
      </c>
      <c r="U12" s="8">
        <f t="shared" si="18"/>
        <v>-55</v>
      </c>
      <c r="V12" s="10" t="str">
        <f t="shared" si="3"/>
        <v>Blinde vlek</v>
      </c>
      <c r="W12" s="8" t="str">
        <f t="shared" si="19"/>
        <v>Blinde vlek</v>
      </c>
      <c r="X12" s="41">
        <f>SUM(U8:U12)</f>
        <v>25</v>
      </c>
      <c r="Y12" s="8" t="str">
        <f t="shared" si="20"/>
        <v>B</v>
      </c>
      <c r="Z12" s="14" t="s">
        <v>117</v>
      </c>
      <c r="AA12" s="19" t="str">
        <f t="shared" si="4"/>
        <v>Zottegem</v>
      </c>
      <c r="AB12" s="69">
        <v>1</v>
      </c>
      <c r="AC12" s="40">
        <f t="shared" si="5"/>
        <v>2</v>
      </c>
      <c r="AD12" s="40">
        <f t="shared" si="6"/>
        <v>1</v>
      </c>
      <c r="AE12" s="40">
        <f t="shared" si="7"/>
        <v>2</v>
      </c>
      <c r="AF12" s="40">
        <f t="shared" si="8"/>
        <v>1</v>
      </c>
      <c r="AG12" s="8">
        <f t="shared" si="9"/>
        <v>-55</v>
      </c>
      <c r="AH12" s="8">
        <f t="shared" si="10"/>
        <v>-54</v>
      </c>
      <c r="AI12" s="8">
        <f t="shared" si="11"/>
        <v>55</v>
      </c>
      <c r="AJ12" s="10">
        <f t="shared" si="12"/>
        <v>-1</v>
      </c>
      <c r="AK12" s="17">
        <f t="shared" si="13"/>
        <v>1</v>
      </c>
      <c r="AL12" s="73">
        <f>AK12*SUM(AC12:AF12)</f>
        <v>6</v>
      </c>
      <c r="AM12" s="74">
        <f t="shared" si="14"/>
        <v>6</v>
      </c>
      <c r="AN12" s="74" t="str">
        <f>IF(AM12&gt;=$AQ$5,$AQ$4,IF(AM12&gt;=$AR$5,$AR$4,IF(AM12&gt;=$AS$5,$AS$4,$AT$4)))</f>
        <v>A</v>
      </c>
    </row>
    <row r="13" spans="1:46" x14ac:dyDescent="0.3">
      <c r="A13" s="15" t="s">
        <v>126</v>
      </c>
      <c r="B13" s="36" t="s">
        <v>118</v>
      </c>
      <c r="C13" s="40">
        <v>26</v>
      </c>
      <c r="D13" s="7" t="str">
        <f t="shared" si="15"/>
        <v>A-G-H-N-Z</v>
      </c>
      <c r="E13" s="7" t="str">
        <f>IF(G13&gt;5,IF(N13&lt;$N$51,"A",IF(N13&gt;$N$53,"C","B")),"Blinde vlek")</f>
        <v>A</v>
      </c>
      <c r="F13" s="7" t="str">
        <f t="shared" si="17"/>
        <v>A</v>
      </c>
      <c r="G13" s="41">
        <f>SUM(H13:H17)</f>
        <v>285.77740011271135</v>
      </c>
      <c r="H13" s="8">
        <v>98.267541240835072</v>
      </c>
      <c r="I13" s="8">
        <v>90</v>
      </c>
      <c r="J13" s="8">
        <v>76.5</v>
      </c>
      <c r="K13" s="8">
        <f t="shared" si="0"/>
        <v>-8.2675412408350724</v>
      </c>
      <c r="L13" s="41">
        <f>SUM(M13:M17)</f>
        <v>-82.862381195225325</v>
      </c>
      <c r="M13" s="8">
        <f t="shared" si="1"/>
        <v>-21.767541240835072</v>
      </c>
      <c r="N13" s="37">
        <f>IF(SUM(J13:J17)&gt;5,SUM(M13:M17)/SUM(J13:J17),"Blinde vlek")</f>
        <v>-0.40836002005805561</v>
      </c>
      <c r="O13" s="10">
        <f t="shared" si="2"/>
        <v>-0.28454302275601401</v>
      </c>
      <c r="P13" s="41">
        <f>SUM(Q13:Q17)</f>
        <v>280</v>
      </c>
      <c r="Q13" s="8">
        <v>96</v>
      </c>
      <c r="R13" s="8">
        <v>54</v>
      </c>
      <c r="S13" s="8">
        <v>42</v>
      </c>
      <c r="T13" s="8">
        <v>22</v>
      </c>
      <c r="U13" s="8">
        <f t="shared" si="18"/>
        <v>20</v>
      </c>
      <c r="V13" s="10">
        <f t="shared" si="3"/>
        <v>0.20833333333333334</v>
      </c>
      <c r="W13" s="8" t="str">
        <f t="shared" si="19"/>
        <v>C</v>
      </c>
      <c r="X13" s="41">
        <f>SUM(U13:U17)</f>
        <v>9</v>
      </c>
      <c r="Y13" s="8" t="str">
        <f t="shared" si="20"/>
        <v>B</v>
      </c>
      <c r="Z13" s="15" t="s">
        <v>126</v>
      </c>
      <c r="AA13" s="19" t="str">
        <f t="shared" si="4"/>
        <v>Aalst</v>
      </c>
      <c r="AB13" s="69">
        <v>1</v>
      </c>
      <c r="AC13" s="40">
        <f t="shared" si="5"/>
        <v>2</v>
      </c>
      <c r="AD13" s="40">
        <f t="shared" si="6"/>
        <v>2</v>
      </c>
      <c r="AE13" s="40">
        <f t="shared" si="7"/>
        <v>0</v>
      </c>
      <c r="AF13" s="40">
        <f t="shared" si="8"/>
        <v>1</v>
      </c>
      <c r="AG13" s="8">
        <f t="shared" si="9"/>
        <v>-1.7675412408350724</v>
      </c>
      <c r="AH13" s="8">
        <f t="shared" si="10"/>
        <v>-0.76754124083507236</v>
      </c>
      <c r="AI13" s="8">
        <f t="shared" si="11"/>
        <v>76</v>
      </c>
      <c r="AJ13" s="10">
        <f t="shared" si="12"/>
        <v>-2.3257121589935162E-2</v>
      </c>
      <c r="AK13" s="17">
        <f t="shared" si="13"/>
        <v>1</v>
      </c>
      <c r="AL13" s="68">
        <f>AK13*SUM(AC13:AF13)*$AQ$8</f>
        <v>3</v>
      </c>
      <c r="AM13" s="74">
        <f t="shared" si="14"/>
        <v>3</v>
      </c>
      <c r="AN13" s="74" t="str">
        <f t="shared" si="22"/>
        <v>C</v>
      </c>
    </row>
    <row r="14" spans="1:46" x14ac:dyDescent="0.3">
      <c r="A14" s="15" t="s">
        <v>126</v>
      </c>
      <c r="B14" s="36" t="s">
        <v>121</v>
      </c>
      <c r="C14" s="40">
        <v>31</v>
      </c>
      <c r="D14" s="7" t="str">
        <f t="shared" si="15"/>
        <v>A-G-H-N-Z</v>
      </c>
      <c r="E14" s="7" t="str">
        <f t="shared" si="16"/>
        <v>A</v>
      </c>
      <c r="F14" s="7" t="str">
        <f t="shared" si="17"/>
        <v>A</v>
      </c>
      <c r="G14" s="41">
        <f>SUM(H13:H17)</f>
        <v>285.77740011271135</v>
      </c>
      <c r="H14" s="8">
        <v>61.305873350548794</v>
      </c>
      <c r="I14" s="8">
        <v>45.169642857142854</v>
      </c>
      <c r="J14" s="8">
        <v>38.394196428571426</v>
      </c>
      <c r="K14" s="8">
        <f t="shared" si="0"/>
        <v>-16.13623049340594</v>
      </c>
      <c r="L14" s="41">
        <f>SUM(M13:M17)</f>
        <v>-82.862381195225325</v>
      </c>
      <c r="M14" s="8">
        <f t="shared" si="1"/>
        <v>-22.911676921977367</v>
      </c>
      <c r="N14" s="37">
        <f>IF(SUM(J13:J17)&gt;5,SUM(M13:M17)/SUM(J13:J17),"Blinde vlek")</f>
        <v>-0.40836002005805561</v>
      </c>
      <c r="O14" s="10">
        <f t="shared" si="2"/>
        <v>-0.59674844255699577</v>
      </c>
      <c r="P14" s="41">
        <f>SUM(Q13:Q17)</f>
        <v>280</v>
      </c>
      <c r="Q14" s="8">
        <v>60</v>
      </c>
      <c r="R14" s="8">
        <v>37</v>
      </c>
      <c r="S14" s="8">
        <v>23</v>
      </c>
      <c r="T14" s="8">
        <v>9</v>
      </c>
      <c r="U14" s="8">
        <f t="shared" si="18"/>
        <v>14</v>
      </c>
      <c r="V14" s="10">
        <f t="shared" si="3"/>
        <v>0.23333333333333334</v>
      </c>
      <c r="W14" s="8" t="str">
        <f t="shared" si="19"/>
        <v>C</v>
      </c>
      <c r="X14" s="41">
        <f>SUM(U13:U17)</f>
        <v>9</v>
      </c>
      <c r="Y14" s="8" t="str">
        <f t="shared" si="20"/>
        <v>B</v>
      </c>
      <c r="Z14" s="15" t="s">
        <v>126</v>
      </c>
      <c r="AA14" s="19" t="str">
        <f t="shared" si="4"/>
        <v>Geraardsbergen</v>
      </c>
      <c r="AB14" s="69">
        <v>1</v>
      </c>
      <c r="AC14" s="40">
        <f t="shared" si="5"/>
        <v>2</v>
      </c>
      <c r="AD14" s="40">
        <f t="shared" si="6"/>
        <v>2</v>
      </c>
      <c r="AE14" s="40">
        <f t="shared" si="7"/>
        <v>0</v>
      </c>
      <c r="AF14" s="40">
        <f t="shared" si="8"/>
        <v>1</v>
      </c>
      <c r="AG14" s="8">
        <f t="shared" si="9"/>
        <v>-8.9116769219773673</v>
      </c>
      <c r="AH14" s="8">
        <f t="shared" si="10"/>
        <v>-7.9116769219773673</v>
      </c>
      <c r="AI14" s="8">
        <f t="shared" si="11"/>
        <v>46</v>
      </c>
      <c r="AJ14" s="10">
        <f t="shared" si="12"/>
        <v>-0.19373210699950799</v>
      </c>
      <c r="AK14" s="17">
        <f t="shared" si="13"/>
        <v>1</v>
      </c>
      <c r="AL14" s="68">
        <f t="shared" ref="AL14:AL16" si="23">AK14*SUM(AC14:AF14)*$AQ$8</f>
        <v>3</v>
      </c>
      <c r="AM14" s="74">
        <f t="shared" si="14"/>
        <v>3</v>
      </c>
      <c r="AN14" s="74" t="str">
        <f t="shared" si="22"/>
        <v>C</v>
      </c>
    </row>
    <row r="15" spans="1:46" x14ac:dyDescent="0.3">
      <c r="A15" s="15" t="s">
        <v>126</v>
      </c>
      <c r="B15" s="36" t="s">
        <v>122</v>
      </c>
      <c r="C15" s="40">
        <v>15</v>
      </c>
      <c r="D15" s="7" t="str">
        <f t="shared" si="15"/>
        <v>A-G-H-N-Z</v>
      </c>
      <c r="E15" s="7" t="str">
        <f t="shared" si="16"/>
        <v>A</v>
      </c>
      <c r="F15" s="7" t="str">
        <f t="shared" si="17"/>
        <v>A</v>
      </c>
      <c r="G15" s="41">
        <f>SUM(H13:H17)</f>
        <v>285.77740011271135</v>
      </c>
      <c r="H15" s="8">
        <v>72.395822256021347</v>
      </c>
      <c r="I15" s="8">
        <v>64.542919799498748</v>
      </c>
      <c r="J15" s="8">
        <v>54.861481829573933</v>
      </c>
      <c r="K15" s="8">
        <f t="shared" si="0"/>
        <v>-7.8529024565225996</v>
      </c>
      <c r="L15" s="41">
        <f>SUM(M13:M17)</f>
        <v>-82.862381195225325</v>
      </c>
      <c r="M15" s="8">
        <f t="shared" si="1"/>
        <v>-17.534340426447415</v>
      </c>
      <c r="N15" s="37">
        <f>IF(SUM(J13:J17)&gt;5,SUM(M13:M17)/SUM(J13:J17),"Blinde vlek")</f>
        <v>-0.40836002005805561</v>
      </c>
      <c r="O15" s="10">
        <f t="shared" si="2"/>
        <v>-0.31961113410894521</v>
      </c>
      <c r="P15" s="41">
        <f>SUM(Q13:Q17)</f>
        <v>280</v>
      </c>
      <c r="Q15" s="8">
        <v>71</v>
      </c>
      <c r="R15" s="8">
        <v>33</v>
      </c>
      <c r="S15" s="8">
        <v>38</v>
      </c>
      <c r="T15" s="8">
        <v>11</v>
      </c>
      <c r="U15" s="8">
        <f t="shared" si="18"/>
        <v>27</v>
      </c>
      <c r="V15" s="10">
        <f t="shared" si="3"/>
        <v>0.38028169014084506</v>
      </c>
      <c r="W15" s="8" t="str">
        <f t="shared" si="19"/>
        <v>C</v>
      </c>
      <c r="X15" s="41">
        <f>SUM(U13:U17)</f>
        <v>9</v>
      </c>
      <c r="Y15" s="8" t="str">
        <f t="shared" si="20"/>
        <v>B</v>
      </c>
      <c r="Z15" s="15" t="s">
        <v>126</v>
      </c>
      <c r="AA15" s="19" t="str">
        <f t="shared" si="4"/>
        <v>Halle</v>
      </c>
      <c r="AB15" s="69">
        <v>1</v>
      </c>
      <c r="AC15" s="40">
        <f t="shared" si="5"/>
        <v>2</v>
      </c>
      <c r="AD15" s="40">
        <f t="shared" si="6"/>
        <v>2</v>
      </c>
      <c r="AE15" s="40">
        <f t="shared" si="7"/>
        <v>0</v>
      </c>
      <c r="AF15" s="40">
        <f t="shared" si="8"/>
        <v>1</v>
      </c>
      <c r="AG15" s="8">
        <f t="shared" si="9"/>
        <v>9.4656595735525855</v>
      </c>
      <c r="AH15" s="8">
        <f t="shared" si="10"/>
        <v>10.465659573552585</v>
      </c>
      <c r="AI15" s="8">
        <f t="shared" si="11"/>
        <v>44</v>
      </c>
      <c r="AJ15" s="10">
        <f t="shared" si="12"/>
        <v>0.21512862667164967</v>
      </c>
      <c r="AK15" s="17">
        <f t="shared" si="13"/>
        <v>0</v>
      </c>
      <c r="AL15" s="68">
        <f t="shared" si="23"/>
        <v>0</v>
      </c>
      <c r="AM15" s="74">
        <f t="shared" si="14"/>
        <v>0</v>
      </c>
      <c r="AN15" s="74" t="str">
        <f t="shared" si="22"/>
        <v>D</v>
      </c>
    </row>
    <row r="16" spans="1:46" x14ac:dyDescent="0.3">
      <c r="A16" s="15" t="s">
        <v>126</v>
      </c>
      <c r="B16" s="36" t="s">
        <v>124</v>
      </c>
      <c r="C16" s="40">
        <v>33</v>
      </c>
      <c r="D16" s="7" t="str">
        <f t="shared" si="15"/>
        <v>A-G-H-N-Z</v>
      </c>
      <c r="E16" s="7" t="str">
        <f t="shared" si="16"/>
        <v>A</v>
      </c>
      <c r="F16" s="7" t="str">
        <f t="shared" si="17"/>
        <v>Blinde vlek</v>
      </c>
      <c r="G16" s="41">
        <f>SUM(H13:H17)</f>
        <v>285.77740011271135</v>
      </c>
      <c r="H16" s="8">
        <v>0</v>
      </c>
      <c r="I16" s="8">
        <v>0</v>
      </c>
      <c r="J16" s="8">
        <v>0</v>
      </c>
      <c r="K16" s="8">
        <f t="shared" si="0"/>
        <v>0</v>
      </c>
      <c r="L16" s="41">
        <f>SUM(M13:M17)</f>
        <v>-82.862381195225325</v>
      </c>
      <c r="M16" s="8">
        <f t="shared" si="1"/>
        <v>0</v>
      </c>
      <c r="N16" s="37">
        <f>IF(SUM(J13:J17)&gt;5,SUM(M13:M17)/SUM(J13:J17),"Blinde vlek")</f>
        <v>-0.40836002005805561</v>
      </c>
      <c r="O16" s="10" t="str">
        <f t="shared" si="2"/>
        <v>Blinde vlek</v>
      </c>
      <c r="P16" s="41">
        <f>SUM(Q13:Q17)</f>
        <v>280</v>
      </c>
      <c r="Q16" s="8"/>
      <c r="R16" s="8"/>
      <c r="S16" s="8"/>
      <c r="T16" s="8">
        <v>57</v>
      </c>
      <c r="U16" s="8">
        <f t="shared" si="18"/>
        <v>-57</v>
      </c>
      <c r="V16" s="10" t="str">
        <f t="shared" si="3"/>
        <v>Blinde vlek</v>
      </c>
      <c r="W16" s="8" t="str">
        <f t="shared" si="19"/>
        <v>Blinde vlek</v>
      </c>
      <c r="X16" s="41">
        <f>SUM(U13:U17)</f>
        <v>9</v>
      </c>
      <c r="Y16" s="8" t="str">
        <f t="shared" si="20"/>
        <v>B</v>
      </c>
      <c r="Z16" s="15" t="s">
        <v>126</v>
      </c>
      <c r="AA16" s="19" t="str">
        <f t="shared" si="4"/>
        <v>Ninove</v>
      </c>
      <c r="AB16" s="69">
        <v>1</v>
      </c>
      <c r="AC16" s="40">
        <f t="shared" si="5"/>
        <v>2</v>
      </c>
      <c r="AD16" s="40">
        <f t="shared" si="6"/>
        <v>2</v>
      </c>
      <c r="AE16" s="40">
        <f t="shared" si="7"/>
        <v>2</v>
      </c>
      <c r="AF16" s="40">
        <f t="shared" si="8"/>
        <v>1</v>
      </c>
      <c r="AG16" s="8">
        <f t="shared" si="9"/>
        <v>-57</v>
      </c>
      <c r="AH16" s="8">
        <f t="shared" si="10"/>
        <v>-56</v>
      </c>
      <c r="AI16" s="8">
        <f t="shared" si="11"/>
        <v>57</v>
      </c>
      <c r="AJ16" s="10">
        <f t="shared" si="12"/>
        <v>-1</v>
      </c>
      <c r="AK16" s="17">
        <f t="shared" si="13"/>
        <v>1</v>
      </c>
      <c r="AL16" s="68">
        <f t="shared" si="23"/>
        <v>4.2</v>
      </c>
      <c r="AM16" s="74">
        <f t="shared" si="14"/>
        <v>4.2</v>
      </c>
      <c r="AN16" s="74" t="str">
        <f t="shared" si="22"/>
        <v>B</v>
      </c>
    </row>
    <row r="17" spans="1:40" x14ac:dyDescent="0.3">
      <c r="A17" s="15" t="s">
        <v>126</v>
      </c>
      <c r="B17" s="36" t="s">
        <v>125</v>
      </c>
      <c r="C17" s="40">
        <v>36</v>
      </c>
      <c r="D17" s="7" t="str">
        <f t="shared" si="15"/>
        <v>A-G-H-N-Z</v>
      </c>
      <c r="E17" s="7" t="str">
        <f t="shared" si="16"/>
        <v>A</v>
      </c>
      <c r="F17" s="7" t="str">
        <f t="shared" si="17"/>
        <v>A</v>
      </c>
      <c r="G17" s="41">
        <f>SUM(H13:H17)</f>
        <v>285.77740011271135</v>
      </c>
      <c r="H17" s="8">
        <v>53.808163265306128</v>
      </c>
      <c r="I17" s="8">
        <v>39.010989010989007</v>
      </c>
      <c r="J17" s="8">
        <v>33.159340659340657</v>
      </c>
      <c r="K17" s="8">
        <f t="shared" si="0"/>
        <v>-14.79717425431712</v>
      </c>
      <c r="L17" s="41">
        <f>SUM(M13:M17)</f>
        <v>-82.862381195225325</v>
      </c>
      <c r="M17" s="8">
        <f t="shared" si="1"/>
        <v>-20.648822605965471</v>
      </c>
      <c r="N17" s="37">
        <f>IF(SUM(J13:J17)&gt;5,SUM(M13:M17)/SUM(J13:J17),"Blinde vlek")</f>
        <v>-0.40836002005805561</v>
      </c>
      <c r="O17" s="10">
        <f t="shared" si="2"/>
        <v>-0.62271511421470027</v>
      </c>
      <c r="P17" s="41">
        <f>SUM(Q13:Q17)</f>
        <v>280</v>
      </c>
      <c r="Q17" s="8">
        <v>53</v>
      </c>
      <c r="R17" s="8">
        <v>33</v>
      </c>
      <c r="S17" s="8">
        <v>20</v>
      </c>
      <c r="T17" s="8">
        <v>15</v>
      </c>
      <c r="U17" s="8">
        <f t="shared" si="18"/>
        <v>5</v>
      </c>
      <c r="V17" s="10">
        <f t="shared" si="3"/>
        <v>9.4339622641509441E-2</v>
      </c>
      <c r="W17" s="8" t="str">
        <f t="shared" si="19"/>
        <v>B</v>
      </c>
      <c r="X17" s="41">
        <f>SUM(U13:U17)</f>
        <v>9</v>
      </c>
      <c r="Y17" s="8" t="str">
        <f t="shared" si="20"/>
        <v>B</v>
      </c>
      <c r="Z17" s="15" t="s">
        <v>126</v>
      </c>
      <c r="AA17" s="19" t="str">
        <f t="shared" si="4"/>
        <v>Zottegem</v>
      </c>
      <c r="AB17" s="69">
        <v>1</v>
      </c>
      <c r="AC17" s="40">
        <f t="shared" si="5"/>
        <v>2</v>
      </c>
      <c r="AD17" s="40">
        <f t="shared" si="6"/>
        <v>2</v>
      </c>
      <c r="AE17" s="40">
        <f t="shared" si="7"/>
        <v>1</v>
      </c>
      <c r="AF17" s="40">
        <f t="shared" si="8"/>
        <v>1</v>
      </c>
      <c r="AG17" s="8">
        <f t="shared" si="9"/>
        <v>-15.648822605965471</v>
      </c>
      <c r="AH17" s="8">
        <f t="shared" si="10"/>
        <v>-14.648822605965471</v>
      </c>
      <c r="AI17" s="8">
        <f t="shared" si="11"/>
        <v>48</v>
      </c>
      <c r="AJ17" s="10">
        <f t="shared" si="12"/>
        <v>-0.32601713762428064</v>
      </c>
      <c r="AK17" s="17">
        <f t="shared" si="13"/>
        <v>1</v>
      </c>
      <c r="AL17" s="68">
        <f>AK17*SUM(AC17:AF17)*$AQ$8</f>
        <v>3.5999999999999996</v>
      </c>
      <c r="AM17" s="74">
        <f t="shared" si="14"/>
        <v>3.5999999999999996</v>
      </c>
      <c r="AN17" s="74" t="str">
        <f t="shared" si="22"/>
        <v>C</v>
      </c>
    </row>
    <row r="18" spans="1:40" x14ac:dyDescent="0.3">
      <c r="A18" s="14" t="s">
        <v>127</v>
      </c>
      <c r="B18" s="36" t="s">
        <v>118</v>
      </c>
      <c r="C18" s="40">
        <v>26</v>
      </c>
      <c r="D18" s="7" t="str">
        <f t="shared" si="15"/>
        <v>A-G-H-N-Z</v>
      </c>
      <c r="E18" s="7" t="str">
        <f>IF(G18&gt;5,IF(N18&lt;$N$51,"A",IF(N18&gt;$N$53,"C","B")),"Blinde vlek")</f>
        <v>B</v>
      </c>
      <c r="F18" s="7" t="str">
        <f>IF(H18&gt;5,IF(O18&lt;$O$51,"A",IF(O18&gt;$O$53,"C","B")),"Blinde vlek")</f>
        <v>B</v>
      </c>
      <c r="G18" s="41">
        <f>SUM(H18:H22)</f>
        <v>972.34665516459074</v>
      </c>
      <c r="H18" s="8">
        <v>265.24846624283168</v>
      </c>
      <c r="I18" s="8">
        <v>311.79999999999995</v>
      </c>
      <c r="J18" s="8">
        <v>265.02999999999997</v>
      </c>
      <c r="K18" s="8">
        <f t="shared" si="0"/>
        <v>46.551533757168272</v>
      </c>
      <c r="L18" s="41">
        <f>SUM(M18:M22)</f>
        <v>-46.031220967583252</v>
      </c>
      <c r="M18" s="8">
        <f t="shared" si="1"/>
        <v>-0.21846624283170968</v>
      </c>
      <c r="N18" s="37">
        <f>IF(SUM(J18:J22)&gt;5,SUM(M18:M22)/SUM(J18:J22),"Blinde vlek")</f>
        <v>-4.9692814421780855E-2</v>
      </c>
      <c r="O18" s="10">
        <f t="shared" si="2"/>
        <v>-8.243075985047342E-4</v>
      </c>
      <c r="P18" s="41">
        <f>SUM(Q18:Q22)</f>
        <v>950</v>
      </c>
      <c r="Q18" s="8">
        <v>260</v>
      </c>
      <c r="R18" s="8">
        <v>200</v>
      </c>
      <c r="S18" s="8">
        <v>60</v>
      </c>
      <c r="T18" s="8">
        <v>28</v>
      </c>
      <c r="U18" s="8">
        <f t="shared" si="18"/>
        <v>32</v>
      </c>
      <c r="V18" s="10">
        <f t="shared" si="3"/>
        <v>0.12307692307692308</v>
      </c>
      <c r="W18" s="8" t="str">
        <f t="shared" si="19"/>
        <v>B</v>
      </c>
      <c r="X18" s="41">
        <f>SUM(U18:U22)</f>
        <v>137</v>
      </c>
      <c r="Y18" s="8" t="str">
        <f t="shared" si="20"/>
        <v>B</v>
      </c>
      <c r="Z18" s="14" t="s">
        <v>127</v>
      </c>
      <c r="AA18" s="19" t="str">
        <f t="shared" si="4"/>
        <v>Aalst</v>
      </c>
      <c r="AB18" s="69">
        <v>1</v>
      </c>
      <c r="AC18" s="40">
        <f t="shared" si="5"/>
        <v>1</v>
      </c>
      <c r="AD18" s="40">
        <f t="shared" si="6"/>
        <v>1</v>
      </c>
      <c r="AE18" s="40">
        <f t="shared" si="7"/>
        <v>1</v>
      </c>
      <c r="AF18" s="40">
        <f t="shared" si="8"/>
        <v>1</v>
      </c>
      <c r="AG18" s="8">
        <f t="shared" si="9"/>
        <v>31.78153375716829</v>
      </c>
      <c r="AH18" s="8">
        <f t="shared" si="10"/>
        <v>32.78153375716829</v>
      </c>
      <c r="AI18" s="8">
        <f t="shared" si="11"/>
        <v>228</v>
      </c>
      <c r="AJ18" s="10">
        <f t="shared" si="12"/>
        <v>0.13939269191740478</v>
      </c>
      <c r="AK18" s="17">
        <f t="shared" si="13"/>
        <v>0</v>
      </c>
      <c r="AL18" s="73">
        <f t="shared" si="21"/>
        <v>0</v>
      </c>
      <c r="AM18" s="74">
        <f t="shared" si="14"/>
        <v>0</v>
      </c>
      <c r="AN18" s="74" t="str">
        <f t="shared" si="22"/>
        <v>D</v>
      </c>
    </row>
    <row r="19" spans="1:40" x14ac:dyDescent="0.3">
      <c r="A19" s="14" t="s">
        <v>127</v>
      </c>
      <c r="B19" s="36" t="s">
        <v>121</v>
      </c>
      <c r="C19" s="40">
        <v>31</v>
      </c>
      <c r="D19" s="7" t="str">
        <f t="shared" si="15"/>
        <v>A-G-H-N-Z</v>
      </c>
      <c r="E19" s="7" t="str">
        <f>IF(G19&gt;5,IF(N19&lt;$N$51,"A",IF(N19&gt;$N$53,"C","B")),"Blinde vlek")</f>
        <v>B</v>
      </c>
      <c r="F19" s="7" t="str">
        <f>IF(H19&gt;5,IF(O19&lt;$O$51,"A",IF(O19&gt;$O$53,"C","B")),"Blinde vlek")</f>
        <v>B</v>
      </c>
      <c r="G19" s="41">
        <f>SUM(H18:H22)</f>
        <v>972.34665516459074</v>
      </c>
      <c r="H19" s="8">
        <v>118.15112917197642</v>
      </c>
      <c r="I19" s="8">
        <v>113.68401567944251</v>
      </c>
      <c r="J19" s="8">
        <v>96.631413327526133</v>
      </c>
      <c r="K19" s="8">
        <f t="shared" si="0"/>
        <v>-4.4671134925339118</v>
      </c>
      <c r="L19" s="41">
        <f>SUM(M18:M22)</f>
        <v>-46.031220967583252</v>
      </c>
      <c r="M19" s="8">
        <f t="shared" si="1"/>
        <v>-21.519715844450289</v>
      </c>
      <c r="N19" s="37">
        <f>IF(SUM(J18:J22)&gt;5,SUM(M18:M22)/SUM(J18:J22),"Blinde vlek")</f>
        <v>-4.9692814421780855E-2</v>
      </c>
      <c r="O19" s="10">
        <f t="shared" si="2"/>
        <v>-0.22269896613754947</v>
      </c>
      <c r="P19" s="41">
        <f>SUM(Q18:Q22)</f>
        <v>950</v>
      </c>
      <c r="Q19" s="8">
        <v>115</v>
      </c>
      <c r="R19" s="8">
        <v>82</v>
      </c>
      <c r="S19" s="8">
        <v>33</v>
      </c>
      <c r="T19" s="8">
        <v>19</v>
      </c>
      <c r="U19" s="8">
        <f t="shared" si="18"/>
        <v>14</v>
      </c>
      <c r="V19" s="10">
        <f t="shared" si="3"/>
        <v>0.12173913043478261</v>
      </c>
      <c r="W19" s="8" t="str">
        <f t="shared" si="19"/>
        <v>B</v>
      </c>
      <c r="X19" s="41">
        <f>SUM(U18:U22)</f>
        <v>137</v>
      </c>
      <c r="Y19" s="8" t="str">
        <f t="shared" si="20"/>
        <v>B</v>
      </c>
      <c r="Z19" s="14" t="s">
        <v>127</v>
      </c>
      <c r="AA19" s="19" t="str">
        <f t="shared" si="4"/>
        <v>Geraardsbergen</v>
      </c>
      <c r="AB19" s="69">
        <v>1</v>
      </c>
      <c r="AC19" s="40">
        <f t="shared" si="5"/>
        <v>1</v>
      </c>
      <c r="AD19" s="40">
        <f t="shared" si="6"/>
        <v>1</v>
      </c>
      <c r="AE19" s="40">
        <f t="shared" si="7"/>
        <v>1</v>
      </c>
      <c r="AF19" s="40">
        <f t="shared" si="8"/>
        <v>1</v>
      </c>
      <c r="AG19" s="8">
        <f t="shared" si="9"/>
        <v>-7.519715844450289</v>
      </c>
      <c r="AH19" s="8">
        <f t="shared" si="10"/>
        <v>-6.519715844450289</v>
      </c>
      <c r="AI19" s="8">
        <f t="shared" si="11"/>
        <v>101</v>
      </c>
      <c r="AJ19" s="10">
        <f t="shared" si="12"/>
        <v>-7.445263212327019E-2</v>
      </c>
      <c r="AK19" s="17">
        <f t="shared" si="13"/>
        <v>1</v>
      </c>
      <c r="AL19" s="73">
        <f t="shared" si="21"/>
        <v>4</v>
      </c>
      <c r="AM19" s="74">
        <f t="shared" si="14"/>
        <v>4</v>
      </c>
      <c r="AN19" s="74" t="str">
        <f t="shared" si="22"/>
        <v>B</v>
      </c>
    </row>
    <row r="20" spans="1:40" x14ac:dyDescent="0.3">
      <c r="A20" s="14" t="s">
        <v>127</v>
      </c>
      <c r="B20" s="36" t="s">
        <v>122</v>
      </c>
      <c r="C20" s="40">
        <v>15</v>
      </c>
      <c r="D20" s="7" t="str">
        <f t="shared" si="15"/>
        <v>A-G-H-N-Z</v>
      </c>
      <c r="E20" s="7" t="str">
        <f>IF(G20&gt;5,IF(N20&lt;$N$51,"A",IF(N20&gt;$N$53,"C","B")),"Blinde vlek")</f>
        <v>B</v>
      </c>
      <c r="F20" s="7" t="str">
        <f>IF(H20&gt;5,IF(O20&lt;$O$51,"A",IF(O20&gt;$O$53,"C","B")),"Blinde vlek")</f>
        <v>B</v>
      </c>
      <c r="G20" s="41">
        <f>SUM(H18:H22)</f>
        <v>972.34665516459074</v>
      </c>
      <c r="H20" s="8">
        <v>407.81805171264273</v>
      </c>
      <c r="I20" s="8">
        <v>453.30983709273181</v>
      </c>
      <c r="J20" s="8">
        <v>385.31336152882204</v>
      </c>
      <c r="K20" s="8">
        <f t="shared" si="0"/>
        <v>45.491785380089084</v>
      </c>
      <c r="L20" s="41">
        <f>SUM(M18:M22)</f>
        <v>-46.031220967583252</v>
      </c>
      <c r="M20" s="8">
        <f t="shared" si="1"/>
        <v>-22.504690183820685</v>
      </c>
      <c r="N20" s="37">
        <f>IF(SUM(J18:J22)&gt;5,SUM(M18:M22)/SUM(J18:J22),"Blinde vlek")</f>
        <v>-4.9692814421780855E-2</v>
      </c>
      <c r="O20" s="10">
        <f t="shared" si="2"/>
        <v>-5.8406202407640356E-2</v>
      </c>
      <c r="P20" s="41">
        <f>SUM(Q18:Q22)</f>
        <v>950</v>
      </c>
      <c r="Q20" s="8">
        <v>399</v>
      </c>
      <c r="R20" s="8">
        <v>215</v>
      </c>
      <c r="S20" s="8">
        <v>184</v>
      </c>
      <c r="T20" s="8">
        <v>9</v>
      </c>
      <c r="U20" s="8">
        <f t="shared" si="18"/>
        <v>175</v>
      </c>
      <c r="V20" s="10">
        <f t="shared" si="3"/>
        <v>0.43859649122807015</v>
      </c>
      <c r="W20" s="8" t="str">
        <f t="shared" si="19"/>
        <v>C</v>
      </c>
      <c r="X20" s="41">
        <f>SUM(U18:U22)</f>
        <v>137</v>
      </c>
      <c r="Y20" s="8" t="str">
        <f t="shared" si="20"/>
        <v>B</v>
      </c>
      <c r="Z20" s="14" t="s">
        <v>127</v>
      </c>
      <c r="AA20" s="19" t="str">
        <f t="shared" si="4"/>
        <v>Halle</v>
      </c>
      <c r="AB20" s="69">
        <v>1</v>
      </c>
      <c r="AC20" s="40">
        <f t="shared" si="5"/>
        <v>1</v>
      </c>
      <c r="AD20" s="40">
        <f t="shared" si="6"/>
        <v>1</v>
      </c>
      <c r="AE20" s="40">
        <f t="shared" si="7"/>
        <v>0</v>
      </c>
      <c r="AF20" s="40">
        <f t="shared" si="8"/>
        <v>1</v>
      </c>
      <c r="AG20" s="8">
        <f t="shared" si="9"/>
        <v>152.49530981617932</v>
      </c>
      <c r="AH20" s="8">
        <f t="shared" si="10"/>
        <v>153.49530981617932</v>
      </c>
      <c r="AI20" s="8">
        <f t="shared" si="11"/>
        <v>224</v>
      </c>
      <c r="AJ20" s="10">
        <f t="shared" si="12"/>
        <v>0.6807826331079434</v>
      </c>
      <c r="AK20" s="17">
        <f t="shared" si="13"/>
        <v>0</v>
      </c>
      <c r="AL20" s="73">
        <f t="shared" si="21"/>
        <v>0</v>
      </c>
      <c r="AM20" s="74">
        <f t="shared" si="14"/>
        <v>0</v>
      </c>
      <c r="AN20" s="74" t="str">
        <f t="shared" si="22"/>
        <v>D</v>
      </c>
    </row>
    <row r="21" spans="1:40" x14ac:dyDescent="0.3">
      <c r="A21" s="14" t="s">
        <v>127</v>
      </c>
      <c r="B21" s="36" t="s">
        <v>124</v>
      </c>
      <c r="C21" s="40">
        <v>33</v>
      </c>
      <c r="D21" s="7" t="str">
        <f t="shared" si="15"/>
        <v>A-G-H-N-Z</v>
      </c>
      <c r="E21" s="7" t="str">
        <f>IF(G21&gt;5,IF(N21&lt;$N$51,"A",IF(N21&gt;$N$53,"C","B")),"Blinde vlek")</f>
        <v>B</v>
      </c>
      <c r="F21" s="7" t="str">
        <f>IF(H21&gt;5,IF(O21&lt;$O$51,"A",IF(O21&gt;$O$53,"C","B")),"Blinde vlek")</f>
        <v>B</v>
      </c>
      <c r="G21" s="41">
        <f>SUM(H18:H22)</f>
        <v>972.34665516459074</v>
      </c>
      <c r="H21" s="8">
        <v>107.59431415958889</v>
      </c>
      <c r="I21" s="8">
        <v>120</v>
      </c>
      <c r="J21" s="8">
        <v>102</v>
      </c>
      <c r="K21" s="8">
        <f t="shared" si="0"/>
        <v>12.40568584041111</v>
      </c>
      <c r="L21" s="41">
        <f>SUM(M18:M22)</f>
        <v>-46.031220967583252</v>
      </c>
      <c r="M21" s="8">
        <f t="shared" si="1"/>
        <v>-5.5943141595888903</v>
      </c>
      <c r="N21" s="37">
        <f>IF(SUM(J18:J22)&gt;5,SUM(M18:M22)/SUM(J18:J22),"Blinde vlek")</f>
        <v>-4.9692814421780855E-2</v>
      </c>
      <c r="O21" s="10">
        <f t="shared" si="2"/>
        <v>-5.4846217250871472E-2</v>
      </c>
      <c r="P21" s="41">
        <f>SUM(Q18:Q22)</f>
        <v>950</v>
      </c>
      <c r="Q21" s="8">
        <v>105</v>
      </c>
      <c r="R21" s="8">
        <v>92</v>
      </c>
      <c r="S21" s="8">
        <v>13</v>
      </c>
      <c r="T21" s="8">
        <v>86</v>
      </c>
      <c r="U21" s="8">
        <f t="shared" si="18"/>
        <v>-73</v>
      </c>
      <c r="V21" s="10">
        <f t="shared" si="3"/>
        <v>-0.69523809523809521</v>
      </c>
      <c r="W21" s="8" t="str">
        <f t="shared" si="19"/>
        <v>A</v>
      </c>
      <c r="X21" s="41">
        <f>SUM(U18:U22)</f>
        <v>137</v>
      </c>
      <c r="Y21" s="8" t="str">
        <f t="shared" si="20"/>
        <v>B</v>
      </c>
      <c r="Z21" s="14" t="s">
        <v>127</v>
      </c>
      <c r="AA21" s="19" t="str">
        <f t="shared" si="4"/>
        <v>Ninove</v>
      </c>
      <c r="AB21" s="69">
        <v>1</v>
      </c>
      <c r="AC21" s="40">
        <f t="shared" si="5"/>
        <v>1</v>
      </c>
      <c r="AD21" s="40">
        <f t="shared" si="6"/>
        <v>1</v>
      </c>
      <c r="AE21" s="40">
        <f t="shared" si="7"/>
        <v>2</v>
      </c>
      <c r="AF21" s="40">
        <f t="shared" si="8"/>
        <v>1</v>
      </c>
      <c r="AG21" s="8">
        <f t="shared" si="9"/>
        <v>-78.59431415958889</v>
      </c>
      <c r="AH21" s="8">
        <f t="shared" si="10"/>
        <v>-77.59431415958889</v>
      </c>
      <c r="AI21" s="8">
        <f t="shared" si="11"/>
        <v>178</v>
      </c>
      <c r="AJ21" s="10">
        <f t="shared" si="12"/>
        <v>-0.44154109078420722</v>
      </c>
      <c r="AK21" s="17">
        <f t="shared" si="13"/>
        <v>1</v>
      </c>
      <c r="AL21" s="73">
        <f t="shared" si="21"/>
        <v>5</v>
      </c>
      <c r="AM21" s="74">
        <f t="shared" si="14"/>
        <v>5</v>
      </c>
      <c r="AN21" s="74" t="str">
        <f t="shared" si="22"/>
        <v>B</v>
      </c>
    </row>
    <row r="22" spans="1:40" x14ac:dyDescent="0.3">
      <c r="A22" s="14" t="s">
        <v>127</v>
      </c>
      <c r="B22" s="36" t="s">
        <v>125</v>
      </c>
      <c r="C22" s="40">
        <v>36</v>
      </c>
      <c r="D22" s="7" t="str">
        <f t="shared" si="15"/>
        <v>A-G-H-N-Z</v>
      </c>
      <c r="E22" s="7" t="str">
        <f t="shared" ref="E22:E32" si="24">IF(G22&gt;5,IF(N22&lt;$N$51,"A",IF(N22&gt;$N$53,"C","B")),"Blinde vlek")</f>
        <v>B</v>
      </c>
      <c r="F22" s="7" t="str">
        <f t="shared" ref="F22:F27" si="25">IF(H22&gt;5,IF(O22&lt;$O$51,"A",IF(O22&gt;$O$53,"C","B")),"Blinde vlek")</f>
        <v>B</v>
      </c>
      <c r="G22" s="41">
        <f>SUM(H18:H22)</f>
        <v>972.34665516459074</v>
      </c>
      <c r="H22" s="8">
        <v>73.534693877551021</v>
      </c>
      <c r="I22" s="8">
        <v>90.989010989010993</v>
      </c>
      <c r="J22" s="8">
        <v>77.340659340659343</v>
      </c>
      <c r="K22" s="8">
        <f t="shared" si="0"/>
        <v>17.454317111459972</v>
      </c>
      <c r="L22" s="41">
        <f>SUM(M18:M22)</f>
        <v>-46.031220967583252</v>
      </c>
      <c r="M22" s="8">
        <f t="shared" si="1"/>
        <v>3.805965463108322</v>
      </c>
      <c r="N22" s="37">
        <f>IF(SUM(J18:J22)&gt;5,SUM(M18:M22)/SUM(J18:J22),"Blinde vlek")</f>
        <v>-4.9692814421780855E-2</v>
      </c>
      <c r="O22" s="10">
        <f t="shared" si="2"/>
        <v>4.9210408801201658E-2</v>
      </c>
      <c r="P22" s="41">
        <f>SUM(Q18:Q22)</f>
        <v>950</v>
      </c>
      <c r="Q22" s="8">
        <v>71</v>
      </c>
      <c r="R22" s="8">
        <v>57</v>
      </c>
      <c r="S22" s="8">
        <v>14</v>
      </c>
      <c r="T22" s="8">
        <v>25</v>
      </c>
      <c r="U22" s="8">
        <f t="shared" si="18"/>
        <v>-11</v>
      </c>
      <c r="V22" s="10">
        <f t="shared" si="3"/>
        <v>-0.15492957746478872</v>
      </c>
      <c r="W22" s="8" t="str">
        <f t="shared" si="19"/>
        <v>B</v>
      </c>
      <c r="X22" s="41">
        <f>SUM(U18:U22)</f>
        <v>137</v>
      </c>
      <c r="Y22" s="8" t="str">
        <f t="shared" si="20"/>
        <v>B</v>
      </c>
      <c r="Z22" s="14" t="s">
        <v>127</v>
      </c>
      <c r="AA22" s="19" t="str">
        <f t="shared" si="4"/>
        <v>Zottegem</v>
      </c>
      <c r="AB22" s="69">
        <v>1</v>
      </c>
      <c r="AC22" s="40">
        <f t="shared" si="5"/>
        <v>1</v>
      </c>
      <c r="AD22" s="40">
        <f t="shared" si="6"/>
        <v>1</v>
      </c>
      <c r="AE22" s="40">
        <f t="shared" si="7"/>
        <v>1</v>
      </c>
      <c r="AF22" s="40">
        <f t="shared" si="8"/>
        <v>1</v>
      </c>
      <c r="AG22" s="8">
        <f t="shared" si="9"/>
        <v>-7.194034536891678</v>
      </c>
      <c r="AH22" s="8">
        <f t="shared" si="10"/>
        <v>-6.194034536891678</v>
      </c>
      <c r="AI22" s="8">
        <f t="shared" si="11"/>
        <v>82</v>
      </c>
      <c r="AJ22" s="10">
        <f t="shared" si="12"/>
        <v>-8.7732128498679007E-2</v>
      </c>
      <c r="AK22" s="17">
        <f t="shared" si="13"/>
        <v>1</v>
      </c>
      <c r="AL22" s="73">
        <f t="shared" si="21"/>
        <v>4</v>
      </c>
      <c r="AM22" s="74">
        <f t="shared" si="14"/>
        <v>4</v>
      </c>
      <c r="AN22" s="74" t="str">
        <f t="shared" si="22"/>
        <v>B</v>
      </c>
    </row>
    <row r="23" spans="1:40" x14ac:dyDescent="0.3">
      <c r="A23" s="15" t="s">
        <v>128</v>
      </c>
      <c r="B23" s="36" t="s">
        <v>118</v>
      </c>
      <c r="C23" s="40">
        <v>26</v>
      </c>
      <c r="D23" s="7" t="str">
        <f t="shared" si="15"/>
        <v>A-G-H-N-Z</v>
      </c>
      <c r="E23" s="7" t="str">
        <f t="shared" si="24"/>
        <v>C</v>
      </c>
      <c r="F23" s="7" t="str">
        <f t="shared" si="25"/>
        <v>Blinde vlek</v>
      </c>
      <c r="G23" s="41">
        <f>SUM(H23:H27)</f>
        <v>95.126967247270613</v>
      </c>
      <c r="H23" s="8">
        <v>0</v>
      </c>
      <c r="I23" s="8">
        <v>36</v>
      </c>
      <c r="J23" s="8">
        <v>30.599999999999998</v>
      </c>
      <c r="K23" s="8">
        <f t="shared" si="0"/>
        <v>36</v>
      </c>
      <c r="L23" s="41">
        <f>SUM(M23:M27)</f>
        <v>18.048189394333381</v>
      </c>
      <c r="M23" s="8">
        <f t="shared" si="1"/>
        <v>30.599999999999998</v>
      </c>
      <c r="N23" s="37">
        <f>IF(SUM(J23:J27)&gt;5,SUM(M23:M27)/SUM(J23:J27),"Blinde vlek")</f>
        <v>0.15947130032686643</v>
      </c>
      <c r="O23" s="10">
        <f t="shared" si="2"/>
        <v>1</v>
      </c>
      <c r="P23" s="41">
        <f>SUM(Q23:Q27)</f>
        <v>93</v>
      </c>
      <c r="Q23" s="8"/>
      <c r="R23" s="8"/>
      <c r="S23" s="8"/>
      <c r="T23" s="8">
        <v>16</v>
      </c>
      <c r="U23" s="8">
        <f t="shared" si="18"/>
        <v>-16</v>
      </c>
      <c r="V23" s="10" t="str">
        <f t="shared" si="3"/>
        <v>Blinde vlek</v>
      </c>
      <c r="W23" s="8" t="str">
        <f t="shared" si="19"/>
        <v>Blinde vlek</v>
      </c>
      <c r="X23" s="41">
        <f>SUM(U23:U27)</f>
        <v>18</v>
      </c>
      <c r="Y23" s="8" t="str">
        <f t="shared" si="20"/>
        <v>B</v>
      </c>
      <c r="Z23" s="15" t="s">
        <v>128</v>
      </c>
      <c r="AA23" s="19" t="str">
        <f t="shared" si="4"/>
        <v>Aalst</v>
      </c>
      <c r="AB23" s="69">
        <v>1</v>
      </c>
      <c r="AC23" s="40">
        <f t="shared" si="5"/>
        <v>2</v>
      </c>
      <c r="AD23" s="40">
        <f t="shared" si="6"/>
        <v>0</v>
      </c>
      <c r="AE23" s="40">
        <f t="shared" si="7"/>
        <v>2</v>
      </c>
      <c r="AF23" s="40">
        <f t="shared" si="8"/>
        <v>1</v>
      </c>
      <c r="AG23" s="8">
        <f t="shared" si="9"/>
        <v>14.599999999999998</v>
      </c>
      <c r="AH23" s="8">
        <f t="shared" si="10"/>
        <v>15.599999999999998</v>
      </c>
      <c r="AI23" s="8">
        <f t="shared" si="11"/>
        <v>16</v>
      </c>
      <c r="AJ23" s="10">
        <f t="shared" si="12"/>
        <v>0.91249999999999987</v>
      </c>
      <c r="AK23" s="18">
        <f t="shared" ref="AK23:AK32" si="26">AB23</f>
        <v>1</v>
      </c>
      <c r="AL23" s="73">
        <f t="shared" si="21"/>
        <v>5</v>
      </c>
      <c r="AM23" s="74">
        <f t="shared" si="14"/>
        <v>5</v>
      </c>
      <c r="AN23" s="74" t="str">
        <f t="shared" si="22"/>
        <v>B</v>
      </c>
    </row>
    <row r="24" spans="1:40" x14ac:dyDescent="0.3">
      <c r="A24" s="15" t="s">
        <v>128</v>
      </c>
      <c r="B24" s="36" t="s">
        <v>121</v>
      </c>
      <c r="C24" s="40">
        <v>31</v>
      </c>
      <c r="D24" s="7" t="str">
        <f t="shared" si="15"/>
        <v>A-G-H-N-Z</v>
      </c>
      <c r="E24" s="7" t="str">
        <f t="shared" si="24"/>
        <v>C</v>
      </c>
      <c r="F24" s="7" t="str">
        <f t="shared" si="25"/>
        <v>Blinde vlek</v>
      </c>
      <c r="G24" s="41">
        <f>SUM(H23:H27)</f>
        <v>95.126967247270613</v>
      </c>
      <c r="H24" s="8">
        <v>0</v>
      </c>
      <c r="I24" s="8">
        <v>0</v>
      </c>
      <c r="J24" s="8">
        <v>0</v>
      </c>
      <c r="K24" s="8">
        <f t="shared" si="0"/>
        <v>0</v>
      </c>
      <c r="L24" s="41">
        <f>SUM(M23:M27)</f>
        <v>18.048189394333381</v>
      </c>
      <c r="M24" s="8">
        <f t="shared" si="1"/>
        <v>0</v>
      </c>
      <c r="N24" s="37">
        <f>IF(SUM(J23:J27)&gt;5,SUM(M23:M27)/SUM(J23:J27),"Blinde vlek")</f>
        <v>0.15947130032686643</v>
      </c>
      <c r="O24" s="10" t="str">
        <f t="shared" si="2"/>
        <v>Blinde vlek</v>
      </c>
      <c r="P24" s="41">
        <f>SUM(Q23:Q27)</f>
        <v>93</v>
      </c>
      <c r="Q24" s="8"/>
      <c r="R24" s="8"/>
      <c r="S24" s="8"/>
      <c r="T24" s="8">
        <v>13</v>
      </c>
      <c r="U24" s="8">
        <f t="shared" si="18"/>
        <v>-13</v>
      </c>
      <c r="V24" s="10" t="str">
        <f t="shared" si="3"/>
        <v>Blinde vlek</v>
      </c>
      <c r="W24" s="8" t="str">
        <f t="shared" si="19"/>
        <v>Blinde vlek</v>
      </c>
      <c r="X24" s="41">
        <f>SUM(U23:U27)</f>
        <v>18</v>
      </c>
      <c r="Y24" s="8" t="str">
        <f t="shared" si="20"/>
        <v>B</v>
      </c>
      <c r="Z24" s="15" t="s">
        <v>128</v>
      </c>
      <c r="AA24" s="19" t="str">
        <f t="shared" si="4"/>
        <v>Geraardsbergen</v>
      </c>
      <c r="AB24" s="69">
        <v>1</v>
      </c>
      <c r="AC24" s="40">
        <f t="shared" si="5"/>
        <v>2</v>
      </c>
      <c r="AD24" s="40">
        <f t="shared" si="6"/>
        <v>0</v>
      </c>
      <c r="AE24" s="40">
        <f t="shared" si="7"/>
        <v>2</v>
      </c>
      <c r="AF24" s="40">
        <f t="shared" si="8"/>
        <v>1</v>
      </c>
      <c r="AG24" s="8">
        <f t="shared" si="9"/>
        <v>-13</v>
      </c>
      <c r="AH24" s="8">
        <f t="shared" si="10"/>
        <v>-12</v>
      </c>
      <c r="AI24" s="8">
        <f t="shared" si="11"/>
        <v>13</v>
      </c>
      <c r="AJ24" s="10">
        <f t="shared" si="12"/>
        <v>-1</v>
      </c>
      <c r="AK24" s="18">
        <f t="shared" si="26"/>
        <v>1</v>
      </c>
      <c r="AL24" s="73">
        <f t="shared" si="21"/>
        <v>5</v>
      </c>
      <c r="AM24" s="74">
        <f t="shared" si="14"/>
        <v>5</v>
      </c>
      <c r="AN24" s="74" t="str">
        <f t="shared" si="22"/>
        <v>B</v>
      </c>
    </row>
    <row r="25" spans="1:40" x14ac:dyDescent="0.3">
      <c r="A25" s="15" t="s">
        <v>128</v>
      </c>
      <c r="B25" s="36" t="s">
        <v>122</v>
      </c>
      <c r="C25" s="40">
        <v>15</v>
      </c>
      <c r="D25" s="7" t="str">
        <f t="shared" si="15"/>
        <v>A-G-H-N-Z</v>
      </c>
      <c r="E25" s="7" t="str">
        <f t="shared" si="24"/>
        <v>C</v>
      </c>
      <c r="F25" s="7" t="str">
        <f>IF(H25&gt;5,IF(O25&lt;$O$51,"A",IF(O25&gt;$O$53,"C","B")),"Blinde vlek")</f>
        <v>B</v>
      </c>
      <c r="G25" s="41">
        <f>SUM(H23:H27)</f>
        <v>95.126967247270613</v>
      </c>
      <c r="H25" s="8">
        <v>95.126967247270613</v>
      </c>
      <c r="I25" s="8">
        <v>97.147243107769413</v>
      </c>
      <c r="J25" s="8">
        <v>82.575156641603996</v>
      </c>
      <c r="K25" s="8">
        <f t="shared" si="0"/>
        <v>2.0202758604987991</v>
      </c>
      <c r="L25" s="41">
        <f>SUM(M23:M27)</f>
        <v>18.048189394333381</v>
      </c>
      <c r="M25" s="8">
        <f t="shared" si="1"/>
        <v>-12.551810605666617</v>
      </c>
      <c r="N25" s="37">
        <f>IF(SUM(J23:J27)&gt;5,SUM(M23:M27)/SUM(J23:J27),"Blinde vlek")</f>
        <v>0.15947130032686643</v>
      </c>
      <c r="O25" s="10">
        <f t="shared" si="2"/>
        <v>-0.15200468417086374</v>
      </c>
      <c r="P25" s="41">
        <f>SUM(Q23:Q27)</f>
        <v>93</v>
      </c>
      <c r="Q25" s="8">
        <v>93</v>
      </c>
      <c r="R25" s="8">
        <v>15</v>
      </c>
      <c r="S25" s="8">
        <v>78</v>
      </c>
      <c r="T25" s="8">
        <v>4</v>
      </c>
      <c r="U25" s="8">
        <f t="shared" si="18"/>
        <v>74</v>
      </c>
      <c r="V25" s="10">
        <f t="shared" si="3"/>
        <v>0.79569892473118276</v>
      </c>
      <c r="W25" s="8" t="str">
        <f t="shared" si="19"/>
        <v>C</v>
      </c>
      <c r="X25" s="41">
        <f>SUM(U23:U27)</f>
        <v>18</v>
      </c>
      <c r="Y25" s="8" t="str">
        <f t="shared" si="20"/>
        <v>B</v>
      </c>
      <c r="Z25" s="15" t="s">
        <v>128</v>
      </c>
      <c r="AA25" s="19" t="str">
        <f t="shared" si="4"/>
        <v>Halle</v>
      </c>
      <c r="AB25" s="69">
        <v>1</v>
      </c>
      <c r="AC25" s="40">
        <f t="shared" si="5"/>
        <v>1</v>
      </c>
      <c r="AD25" s="40">
        <f t="shared" si="6"/>
        <v>0</v>
      </c>
      <c r="AE25" s="40">
        <f t="shared" si="7"/>
        <v>0</v>
      </c>
      <c r="AF25" s="40">
        <f t="shared" si="8"/>
        <v>1</v>
      </c>
      <c r="AG25" s="8">
        <f t="shared" si="9"/>
        <v>61.448189394333383</v>
      </c>
      <c r="AH25" s="8">
        <f t="shared" si="10"/>
        <v>62.448189394333383</v>
      </c>
      <c r="AI25" s="8">
        <f t="shared" si="11"/>
        <v>19</v>
      </c>
      <c r="AJ25" s="10">
        <f t="shared" si="12"/>
        <v>3.2341152312807044</v>
      </c>
      <c r="AK25" s="18">
        <f t="shared" si="26"/>
        <v>1</v>
      </c>
      <c r="AL25" s="73">
        <f t="shared" si="21"/>
        <v>2</v>
      </c>
      <c r="AM25" s="74">
        <f t="shared" si="14"/>
        <v>2</v>
      </c>
      <c r="AN25" s="74" t="str">
        <f t="shared" si="22"/>
        <v>C</v>
      </c>
    </row>
    <row r="26" spans="1:40" x14ac:dyDescent="0.3">
      <c r="A26" s="15" t="s">
        <v>128</v>
      </c>
      <c r="B26" s="36" t="s">
        <v>124</v>
      </c>
      <c r="C26" s="40">
        <v>33</v>
      </c>
      <c r="D26" s="7" t="str">
        <f t="shared" si="15"/>
        <v>A-G-H-N-Z</v>
      </c>
      <c r="E26" s="7" t="str">
        <f t="shared" si="24"/>
        <v>C</v>
      </c>
      <c r="F26" s="7" t="str">
        <f t="shared" si="25"/>
        <v>Blinde vlek</v>
      </c>
      <c r="G26" s="41">
        <f>SUM(H23:H27)</f>
        <v>95.126967247270613</v>
      </c>
      <c r="H26" s="8">
        <v>0</v>
      </c>
      <c r="I26" s="8">
        <v>0</v>
      </c>
      <c r="J26" s="8">
        <v>0</v>
      </c>
      <c r="K26" s="8">
        <f t="shared" si="0"/>
        <v>0</v>
      </c>
      <c r="L26" s="41">
        <f>SUM(M23:M27)</f>
        <v>18.048189394333381</v>
      </c>
      <c r="M26" s="8">
        <f t="shared" si="1"/>
        <v>0</v>
      </c>
      <c r="N26" s="37">
        <f>IF(SUM(J23:J27)&gt;5,SUM(M23:M27)/SUM(J23:J27),"Blinde vlek")</f>
        <v>0.15947130032686643</v>
      </c>
      <c r="O26" s="10" t="str">
        <f t="shared" si="2"/>
        <v>Blinde vlek</v>
      </c>
      <c r="P26" s="41">
        <f>SUM(Q23:Q27)</f>
        <v>93</v>
      </c>
      <c r="Q26" s="8"/>
      <c r="R26" s="8"/>
      <c r="S26" s="8"/>
      <c r="T26" s="8">
        <v>21</v>
      </c>
      <c r="U26" s="8">
        <f t="shared" si="18"/>
        <v>-21</v>
      </c>
      <c r="V26" s="10" t="str">
        <f t="shared" si="3"/>
        <v>Blinde vlek</v>
      </c>
      <c r="W26" s="8" t="str">
        <f t="shared" si="19"/>
        <v>Blinde vlek</v>
      </c>
      <c r="X26" s="41">
        <f>SUM(U23:U27)</f>
        <v>18</v>
      </c>
      <c r="Y26" s="8" t="str">
        <f t="shared" si="20"/>
        <v>B</v>
      </c>
      <c r="Z26" s="15" t="s">
        <v>128</v>
      </c>
      <c r="AA26" s="19" t="str">
        <f t="shared" si="4"/>
        <v>Ninove</v>
      </c>
      <c r="AB26" s="69">
        <v>1</v>
      </c>
      <c r="AC26" s="40">
        <f t="shared" si="5"/>
        <v>2</v>
      </c>
      <c r="AD26" s="40">
        <f t="shared" si="6"/>
        <v>0</v>
      </c>
      <c r="AE26" s="40">
        <f t="shared" si="7"/>
        <v>2</v>
      </c>
      <c r="AF26" s="40">
        <f t="shared" si="8"/>
        <v>1</v>
      </c>
      <c r="AG26" s="8">
        <f t="shared" si="9"/>
        <v>-21</v>
      </c>
      <c r="AH26" s="8">
        <f t="shared" si="10"/>
        <v>-20</v>
      </c>
      <c r="AI26" s="8">
        <f t="shared" si="11"/>
        <v>21</v>
      </c>
      <c r="AJ26" s="10">
        <f t="shared" si="12"/>
        <v>-1</v>
      </c>
      <c r="AK26" s="18">
        <f t="shared" si="26"/>
        <v>1</v>
      </c>
      <c r="AL26" s="73">
        <f t="shared" si="21"/>
        <v>5</v>
      </c>
      <c r="AM26" s="74">
        <f t="shared" si="14"/>
        <v>5</v>
      </c>
      <c r="AN26" s="74" t="str">
        <f t="shared" si="22"/>
        <v>B</v>
      </c>
    </row>
    <row r="27" spans="1:40" x14ac:dyDescent="0.3">
      <c r="A27" s="15" t="s">
        <v>128</v>
      </c>
      <c r="B27" s="36" t="s">
        <v>125</v>
      </c>
      <c r="C27" s="40">
        <v>36</v>
      </c>
      <c r="D27" s="7" t="str">
        <f t="shared" si="15"/>
        <v>A-G-H-N-Z</v>
      </c>
      <c r="E27" s="7" t="str">
        <f t="shared" si="24"/>
        <v>C</v>
      </c>
      <c r="F27" s="7" t="str">
        <f t="shared" si="25"/>
        <v>Blinde vlek</v>
      </c>
      <c r="G27" s="41">
        <f>SUM(H23:H27)</f>
        <v>95.126967247270613</v>
      </c>
      <c r="H27" s="8">
        <v>0</v>
      </c>
      <c r="I27" s="8">
        <v>0</v>
      </c>
      <c r="J27" s="8">
        <v>0</v>
      </c>
      <c r="K27" s="8">
        <f t="shared" si="0"/>
        <v>0</v>
      </c>
      <c r="L27" s="41">
        <f>SUM(M23:M27)</f>
        <v>18.048189394333381</v>
      </c>
      <c r="M27" s="8">
        <f t="shared" si="1"/>
        <v>0</v>
      </c>
      <c r="N27" s="37">
        <f>IF(SUM(J23:J27)&gt;5,SUM(M23:M27)/SUM(J23:J27),"Blinde vlek")</f>
        <v>0.15947130032686643</v>
      </c>
      <c r="O27" s="10" t="str">
        <f t="shared" si="2"/>
        <v>Blinde vlek</v>
      </c>
      <c r="P27" s="41">
        <f>SUM(Q23:Q27)</f>
        <v>93</v>
      </c>
      <c r="Q27" s="8"/>
      <c r="R27" s="8"/>
      <c r="S27" s="8"/>
      <c r="T27" s="8">
        <v>6</v>
      </c>
      <c r="U27" s="8">
        <f t="shared" si="18"/>
        <v>-6</v>
      </c>
      <c r="V27" s="10" t="str">
        <f t="shared" si="3"/>
        <v>Blinde vlek</v>
      </c>
      <c r="W27" s="8" t="str">
        <f t="shared" si="19"/>
        <v>Blinde vlek</v>
      </c>
      <c r="X27" s="41">
        <f>SUM(U23:U27)</f>
        <v>18</v>
      </c>
      <c r="Y27" s="8" t="str">
        <f t="shared" si="20"/>
        <v>B</v>
      </c>
      <c r="Z27" s="15" t="s">
        <v>128</v>
      </c>
      <c r="AA27" s="19" t="str">
        <f t="shared" si="4"/>
        <v>Zottegem</v>
      </c>
      <c r="AB27" s="69">
        <v>1</v>
      </c>
      <c r="AC27" s="40">
        <f t="shared" si="5"/>
        <v>2</v>
      </c>
      <c r="AD27" s="40">
        <f t="shared" si="6"/>
        <v>0</v>
      </c>
      <c r="AE27" s="40">
        <f t="shared" si="7"/>
        <v>2</v>
      </c>
      <c r="AF27" s="40">
        <f t="shared" si="8"/>
        <v>1</v>
      </c>
      <c r="AG27" s="8">
        <f t="shared" si="9"/>
        <v>-6</v>
      </c>
      <c r="AH27" s="8">
        <f t="shared" si="10"/>
        <v>-5</v>
      </c>
      <c r="AI27" s="8">
        <f t="shared" si="11"/>
        <v>6</v>
      </c>
      <c r="AJ27" s="10">
        <f t="shared" si="12"/>
        <v>-1</v>
      </c>
      <c r="AK27" s="18">
        <f t="shared" si="26"/>
        <v>1</v>
      </c>
      <c r="AL27" s="73">
        <f t="shared" si="21"/>
        <v>5</v>
      </c>
      <c r="AM27" s="74">
        <f t="shared" si="14"/>
        <v>5</v>
      </c>
      <c r="AN27" s="74" t="str">
        <f t="shared" si="22"/>
        <v>B</v>
      </c>
    </row>
    <row r="28" spans="1:40" x14ac:dyDescent="0.3">
      <c r="A28" s="14" t="s">
        <v>129</v>
      </c>
      <c r="B28" s="36" t="s">
        <v>118</v>
      </c>
      <c r="C28" s="40">
        <v>26</v>
      </c>
      <c r="D28" s="7" t="str">
        <f t="shared" si="15"/>
        <v>A-G-H-N-Z</v>
      </c>
      <c r="E28" s="7" t="str">
        <f t="shared" si="24"/>
        <v>Blinde vlek</v>
      </c>
      <c r="F28" s="7" t="str">
        <f>IF(H28&gt;5,IF(O28&lt;$O$51,"A",IF(O28&gt;$O$53,"C","B")),"Blinde vlek")</f>
        <v>Blinde vlek</v>
      </c>
      <c r="G28" s="41">
        <f>SUM(H28:H32)</f>
        <v>0</v>
      </c>
      <c r="H28" s="8">
        <v>0</v>
      </c>
      <c r="I28" s="8">
        <v>0</v>
      </c>
      <c r="J28" s="8">
        <v>0</v>
      </c>
      <c r="K28" s="8">
        <f t="shared" si="0"/>
        <v>0</v>
      </c>
      <c r="L28" s="41">
        <f>SUM(M28:M32)</f>
        <v>0</v>
      </c>
      <c r="M28" s="8">
        <f t="shared" si="1"/>
        <v>0</v>
      </c>
      <c r="N28" s="37" t="str">
        <f>IF(SUM(J28:J32)&gt;5,SUM(M28:M32)/SUM(J28:J32),"Blinde vlek")</f>
        <v>Blinde vlek</v>
      </c>
      <c r="O28" s="10" t="str">
        <f t="shared" si="2"/>
        <v>Blinde vlek</v>
      </c>
      <c r="P28" s="41">
        <f>SUM(Q28:Q32)</f>
        <v>0</v>
      </c>
      <c r="Q28" s="8"/>
      <c r="R28" s="8"/>
      <c r="S28" s="8"/>
      <c r="T28" s="8">
        <v>13</v>
      </c>
      <c r="U28" s="8">
        <f t="shared" si="18"/>
        <v>-13</v>
      </c>
      <c r="V28" s="10" t="str">
        <f t="shared" si="3"/>
        <v>Blinde vlek</v>
      </c>
      <c r="W28" s="8" t="str">
        <f t="shared" si="19"/>
        <v>Blinde vlek</v>
      </c>
      <c r="X28" s="41">
        <f>SUM(U28:U32)</f>
        <v>-48</v>
      </c>
      <c r="Y28" s="8" t="str">
        <f t="shared" si="20"/>
        <v>Blinde vlek</v>
      </c>
      <c r="Z28" s="14" t="s">
        <v>129</v>
      </c>
      <c r="AA28" s="19" t="str">
        <f t="shared" si="4"/>
        <v>Aalst</v>
      </c>
      <c r="AB28" s="69">
        <v>1</v>
      </c>
      <c r="AC28" s="40">
        <f t="shared" si="5"/>
        <v>2</v>
      </c>
      <c r="AD28" s="40">
        <f t="shared" si="6"/>
        <v>2</v>
      </c>
      <c r="AE28" s="40">
        <f t="shared" si="7"/>
        <v>2</v>
      </c>
      <c r="AF28" s="40">
        <f t="shared" si="8"/>
        <v>2</v>
      </c>
      <c r="AG28" s="8">
        <f t="shared" si="9"/>
        <v>-13</v>
      </c>
      <c r="AH28" s="8">
        <f t="shared" si="10"/>
        <v>-12</v>
      </c>
      <c r="AI28" s="8">
        <f t="shared" si="11"/>
        <v>13</v>
      </c>
      <c r="AJ28" s="10">
        <f t="shared" si="12"/>
        <v>-1</v>
      </c>
      <c r="AK28" s="43">
        <f t="shared" si="26"/>
        <v>1</v>
      </c>
      <c r="AL28" s="73">
        <f t="shared" si="21"/>
        <v>8</v>
      </c>
      <c r="AM28" s="74">
        <f t="shared" si="14"/>
        <v>8</v>
      </c>
      <c r="AN28" s="74" t="str">
        <f t="shared" si="22"/>
        <v>A</v>
      </c>
    </row>
    <row r="29" spans="1:40" x14ac:dyDescent="0.3">
      <c r="A29" s="14" t="s">
        <v>129</v>
      </c>
      <c r="B29" s="36" t="s">
        <v>121</v>
      </c>
      <c r="C29" s="40">
        <v>31</v>
      </c>
      <c r="D29" s="7" t="str">
        <f t="shared" si="15"/>
        <v>A-G-H-N-Z</v>
      </c>
      <c r="E29" s="7" t="str">
        <f t="shared" si="24"/>
        <v>Blinde vlek</v>
      </c>
      <c r="F29" s="7" t="str">
        <f>IF(H29&gt;5,IF(O29&lt;$O$51,"A",IF(O29&gt;$O$53,"C","B")),"Blinde vlek")</f>
        <v>Blinde vlek</v>
      </c>
      <c r="G29" s="41">
        <f>SUM(H28:H32)</f>
        <v>0</v>
      </c>
      <c r="H29" s="8">
        <v>0</v>
      </c>
      <c r="I29" s="8">
        <v>0</v>
      </c>
      <c r="J29" s="8">
        <v>0</v>
      </c>
      <c r="K29" s="8">
        <f t="shared" si="0"/>
        <v>0</v>
      </c>
      <c r="L29" s="41">
        <f>SUM(M28:M32)</f>
        <v>0</v>
      </c>
      <c r="M29" s="8">
        <f t="shared" si="1"/>
        <v>0</v>
      </c>
      <c r="N29" s="37" t="str">
        <f>IF(SUM(J28:J32)&gt;5,SUM(M28:M32)/SUM(J28:J32),"Blinde vlek")</f>
        <v>Blinde vlek</v>
      </c>
      <c r="O29" s="10" t="str">
        <f t="shared" si="2"/>
        <v>Blinde vlek</v>
      </c>
      <c r="P29" s="41">
        <f>SUM(Q28:Q32)</f>
        <v>0</v>
      </c>
      <c r="Q29" s="8"/>
      <c r="R29" s="8"/>
      <c r="S29" s="8"/>
      <c r="T29" s="8">
        <v>6</v>
      </c>
      <c r="U29" s="8">
        <f t="shared" si="18"/>
        <v>-6</v>
      </c>
      <c r="V29" s="10" t="str">
        <f t="shared" si="3"/>
        <v>Blinde vlek</v>
      </c>
      <c r="W29" s="8" t="str">
        <f t="shared" si="19"/>
        <v>Blinde vlek</v>
      </c>
      <c r="X29" s="41">
        <f>SUM(U28:U32)</f>
        <v>-48</v>
      </c>
      <c r="Y29" s="8" t="str">
        <f t="shared" si="20"/>
        <v>Blinde vlek</v>
      </c>
      <c r="Z29" s="14" t="s">
        <v>129</v>
      </c>
      <c r="AA29" s="19" t="str">
        <f t="shared" si="4"/>
        <v>Geraardsbergen</v>
      </c>
      <c r="AB29" s="69">
        <v>1</v>
      </c>
      <c r="AC29" s="40">
        <f t="shared" si="5"/>
        <v>2</v>
      </c>
      <c r="AD29" s="40">
        <f t="shared" si="6"/>
        <v>2</v>
      </c>
      <c r="AE29" s="40">
        <f t="shared" si="7"/>
        <v>2</v>
      </c>
      <c r="AF29" s="40">
        <f t="shared" si="8"/>
        <v>2</v>
      </c>
      <c r="AG29" s="8">
        <f t="shared" si="9"/>
        <v>-6</v>
      </c>
      <c r="AH29" s="8">
        <f t="shared" si="10"/>
        <v>-5</v>
      </c>
      <c r="AI29" s="8">
        <f t="shared" si="11"/>
        <v>6</v>
      </c>
      <c r="AJ29" s="10">
        <f t="shared" si="12"/>
        <v>-1</v>
      </c>
      <c r="AK29" s="43">
        <f t="shared" si="26"/>
        <v>1</v>
      </c>
      <c r="AL29" s="73">
        <f t="shared" si="21"/>
        <v>8</v>
      </c>
      <c r="AM29" s="74">
        <f t="shared" si="14"/>
        <v>8</v>
      </c>
      <c r="AN29" s="74" t="str">
        <f t="shared" si="22"/>
        <v>A</v>
      </c>
    </row>
    <row r="30" spans="1:40" x14ac:dyDescent="0.3">
      <c r="A30" s="14" t="s">
        <v>129</v>
      </c>
      <c r="B30" s="36" t="s">
        <v>122</v>
      </c>
      <c r="C30" s="40">
        <v>15</v>
      </c>
      <c r="D30" s="7" t="str">
        <f t="shared" si="15"/>
        <v>A-G-H-N-Z</v>
      </c>
      <c r="E30" s="7" t="str">
        <f t="shared" si="24"/>
        <v>Blinde vlek</v>
      </c>
      <c r="F30" s="7" t="str">
        <f>IF(H30&gt;5,IF(O30&lt;$O$51,"A",IF(O30&gt;$O$53,"C","B")),"Blinde vlek")</f>
        <v>Blinde vlek</v>
      </c>
      <c r="G30" s="41">
        <f>SUM(H28:H32)</f>
        <v>0</v>
      </c>
      <c r="H30" s="8">
        <v>0</v>
      </c>
      <c r="I30" s="8">
        <v>0</v>
      </c>
      <c r="J30" s="8">
        <v>0</v>
      </c>
      <c r="K30" s="8">
        <f t="shared" si="0"/>
        <v>0</v>
      </c>
      <c r="L30" s="41">
        <f>SUM(M28:M32)</f>
        <v>0</v>
      </c>
      <c r="M30" s="8">
        <f t="shared" si="1"/>
        <v>0</v>
      </c>
      <c r="N30" s="37" t="str">
        <f>IF(SUM(J28:J32)&gt;5,SUM(M28:M32)/SUM(J28:J32),"Blinde vlek")</f>
        <v>Blinde vlek</v>
      </c>
      <c r="O30" s="10" t="str">
        <f t="shared" si="2"/>
        <v>Blinde vlek</v>
      </c>
      <c r="P30" s="41">
        <f>SUM(Q28:Q32)</f>
        <v>0</v>
      </c>
      <c r="Q30" s="8"/>
      <c r="R30" s="8"/>
      <c r="S30" s="8"/>
      <c r="T30" s="8">
        <v>9</v>
      </c>
      <c r="U30" s="8">
        <f t="shared" si="18"/>
        <v>-9</v>
      </c>
      <c r="V30" s="10" t="str">
        <f t="shared" si="3"/>
        <v>Blinde vlek</v>
      </c>
      <c r="W30" s="8" t="str">
        <f t="shared" si="19"/>
        <v>Blinde vlek</v>
      </c>
      <c r="X30" s="41">
        <f>SUM(U28:U32)</f>
        <v>-48</v>
      </c>
      <c r="Y30" s="8" t="str">
        <f t="shared" si="20"/>
        <v>Blinde vlek</v>
      </c>
      <c r="Z30" s="14" t="s">
        <v>129</v>
      </c>
      <c r="AA30" s="19" t="str">
        <f t="shared" si="4"/>
        <v>Halle</v>
      </c>
      <c r="AB30" s="69">
        <v>1</v>
      </c>
      <c r="AC30" s="40">
        <f t="shared" si="5"/>
        <v>2</v>
      </c>
      <c r="AD30" s="40">
        <f t="shared" si="6"/>
        <v>2</v>
      </c>
      <c r="AE30" s="40">
        <f t="shared" si="7"/>
        <v>2</v>
      </c>
      <c r="AF30" s="40">
        <f t="shared" si="8"/>
        <v>2</v>
      </c>
      <c r="AG30" s="8">
        <f t="shared" si="9"/>
        <v>-9</v>
      </c>
      <c r="AH30" s="8">
        <f t="shared" si="10"/>
        <v>-8</v>
      </c>
      <c r="AI30" s="8">
        <f t="shared" si="11"/>
        <v>9</v>
      </c>
      <c r="AJ30" s="10">
        <f t="shared" si="12"/>
        <v>-1</v>
      </c>
      <c r="AK30" s="43">
        <f t="shared" si="26"/>
        <v>1</v>
      </c>
      <c r="AL30" s="73">
        <f t="shared" si="21"/>
        <v>8</v>
      </c>
      <c r="AM30" s="74">
        <f t="shared" si="14"/>
        <v>8</v>
      </c>
      <c r="AN30" s="74" t="str">
        <f t="shared" si="22"/>
        <v>A</v>
      </c>
    </row>
    <row r="31" spans="1:40" x14ac:dyDescent="0.3">
      <c r="A31" s="14" t="s">
        <v>129</v>
      </c>
      <c r="B31" s="36" t="s">
        <v>124</v>
      </c>
      <c r="C31" s="40">
        <v>33</v>
      </c>
      <c r="D31" s="7" t="str">
        <f t="shared" si="15"/>
        <v>A-G-H-N-Z</v>
      </c>
      <c r="E31" s="7" t="str">
        <f t="shared" si="24"/>
        <v>Blinde vlek</v>
      </c>
      <c r="F31" s="7" t="str">
        <f>IF(H31&gt;5,IF(O31&lt;$O$51,"A",IF(O31&gt;$O$53,"C","B")),"Blinde vlek")</f>
        <v>Blinde vlek</v>
      </c>
      <c r="G31" s="41">
        <f>SUM(H28:H32)</f>
        <v>0</v>
      </c>
      <c r="H31" s="8">
        <v>0</v>
      </c>
      <c r="I31" s="8">
        <v>0</v>
      </c>
      <c r="J31" s="8">
        <v>0</v>
      </c>
      <c r="K31" s="8">
        <f t="shared" si="0"/>
        <v>0</v>
      </c>
      <c r="L31" s="41">
        <f>SUM(M28:M32)</f>
        <v>0</v>
      </c>
      <c r="M31" s="8">
        <f t="shared" si="1"/>
        <v>0</v>
      </c>
      <c r="N31" s="37" t="str">
        <f>IF(SUM(J28:J32)&gt;5,SUM(M28:M32)/SUM(J28:J32),"Blinde vlek")</f>
        <v>Blinde vlek</v>
      </c>
      <c r="O31" s="10" t="str">
        <f t="shared" si="2"/>
        <v>Blinde vlek</v>
      </c>
      <c r="P31" s="41">
        <f>SUM(Q28:Q32)</f>
        <v>0</v>
      </c>
      <c r="Q31" s="8"/>
      <c r="R31" s="8"/>
      <c r="S31" s="8"/>
      <c r="T31" s="8">
        <v>9</v>
      </c>
      <c r="U31" s="8">
        <f t="shared" si="18"/>
        <v>-9</v>
      </c>
      <c r="V31" s="10" t="str">
        <f t="shared" si="3"/>
        <v>Blinde vlek</v>
      </c>
      <c r="W31" s="8" t="str">
        <f t="shared" si="19"/>
        <v>Blinde vlek</v>
      </c>
      <c r="X31" s="41">
        <f>SUM(U28:U32)</f>
        <v>-48</v>
      </c>
      <c r="Y31" s="8" t="str">
        <f t="shared" si="20"/>
        <v>Blinde vlek</v>
      </c>
      <c r="Z31" s="14" t="s">
        <v>129</v>
      </c>
      <c r="AA31" s="19" t="str">
        <f t="shared" si="4"/>
        <v>Ninove</v>
      </c>
      <c r="AB31" s="69">
        <v>1</v>
      </c>
      <c r="AC31" s="40">
        <f t="shared" si="5"/>
        <v>2</v>
      </c>
      <c r="AD31" s="40">
        <f t="shared" si="6"/>
        <v>2</v>
      </c>
      <c r="AE31" s="40">
        <f t="shared" si="7"/>
        <v>2</v>
      </c>
      <c r="AF31" s="40">
        <f t="shared" si="8"/>
        <v>2</v>
      </c>
      <c r="AG31" s="8">
        <f t="shared" si="9"/>
        <v>-9</v>
      </c>
      <c r="AH31" s="8">
        <f t="shared" si="10"/>
        <v>-8</v>
      </c>
      <c r="AI31" s="8">
        <f>R31+T31</f>
        <v>9</v>
      </c>
      <c r="AJ31" s="10">
        <f t="shared" si="12"/>
        <v>-1</v>
      </c>
      <c r="AK31" s="43">
        <f t="shared" si="26"/>
        <v>1</v>
      </c>
      <c r="AL31" s="73">
        <f t="shared" si="21"/>
        <v>8</v>
      </c>
      <c r="AM31" s="74">
        <f t="shared" si="14"/>
        <v>8</v>
      </c>
      <c r="AN31" s="74" t="str">
        <f t="shared" si="22"/>
        <v>A</v>
      </c>
    </row>
    <row r="32" spans="1:40" x14ac:dyDescent="0.3">
      <c r="A32" s="14" t="s">
        <v>129</v>
      </c>
      <c r="B32" s="36" t="s">
        <v>125</v>
      </c>
      <c r="C32" s="40">
        <v>36</v>
      </c>
      <c r="D32" s="7" t="str">
        <f t="shared" si="15"/>
        <v>A-G-H-N-Z</v>
      </c>
      <c r="E32" s="7" t="str">
        <f t="shared" si="24"/>
        <v>Blinde vlek</v>
      </c>
      <c r="F32" s="7" t="str">
        <f t="shared" ref="F32:F37" si="27">IF(H32&gt;5,IF(O32&lt;$O$51,"A",IF(O32&gt;$O$53,"C","B")),"Blinde vlek")</f>
        <v>Blinde vlek</v>
      </c>
      <c r="G32" s="41">
        <f>SUM(H28:H32)</f>
        <v>0</v>
      </c>
      <c r="H32" s="8">
        <v>0</v>
      </c>
      <c r="I32" s="8">
        <v>0</v>
      </c>
      <c r="J32" s="8">
        <v>0</v>
      </c>
      <c r="K32" s="8">
        <f t="shared" si="0"/>
        <v>0</v>
      </c>
      <c r="L32" s="41">
        <f>SUM(M28:M32)</f>
        <v>0</v>
      </c>
      <c r="M32" s="8">
        <f t="shared" si="1"/>
        <v>0</v>
      </c>
      <c r="N32" s="37" t="str">
        <f>IF(SUM(J28:J32)&gt;5,SUM(M28:M32)/SUM(J28:J32),"Blinde vlek")</f>
        <v>Blinde vlek</v>
      </c>
      <c r="O32" s="10" t="str">
        <f t="shared" si="2"/>
        <v>Blinde vlek</v>
      </c>
      <c r="P32" s="41">
        <f>SUM(Q28:Q32)</f>
        <v>0</v>
      </c>
      <c r="Q32" s="8"/>
      <c r="R32" s="8"/>
      <c r="S32" s="8"/>
      <c r="T32" s="8">
        <v>11</v>
      </c>
      <c r="U32" s="8">
        <f t="shared" si="18"/>
        <v>-11</v>
      </c>
      <c r="V32" s="10" t="str">
        <f t="shared" si="3"/>
        <v>Blinde vlek</v>
      </c>
      <c r="W32" s="8" t="str">
        <f t="shared" si="19"/>
        <v>Blinde vlek</v>
      </c>
      <c r="X32" s="41">
        <f>SUM(U28:U32)</f>
        <v>-48</v>
      </c>
      <c r="Y32" s="8" t="str">
        <f t="shared" si="20"/>
        <v>Blinde vlek</v>
      </c>
      <c r="Z32" s="14" t="s">
        <v>129</v>
      </c>
      <c r="AA32" s="19" t="str">
        <f t="shared" si="4"/>
        <v>Zottegem</v>
      </c>
      <c r="AB32" s="69">
        <v>1</v>
      </c>
      <c r="AC32" s="40">
        <f t="shared" si="5"/>
        <v>2</v>
      </c>
      <c r="AD32" s="40">
        <f t="shared" si="6"/>
        <v>2</v>
      </c>
      <c r="AE32" s="40">
        <f t="shared" si="7"/>
        <v>2</v>
      </c>
      <c r="AF32" s="40">
        <f t="shared" si="8"/>
        <v>2</v>
      </c>
      <c r="AG32" s="8">
        <f t="shared" si="9"/>
        <v>-11</v>
      </c>
      <c r="AH32" s="8">
        <f t="shared" si="10"/>
        <v>-10</v>
      </c>
      <c r="AI32" s="8">
        <f t="shared" ref="AI32" si="28">R32+T32</f>
        <v>11</v>
      </c>
      <c r="AJ32" s="10">
        <f t="shared" si="12"/>
        <v>-1</v>
      </c>
      <c r="AK32" s="43">
        <f t="shared" si="26"/>
        <v>1</v>
      </c>
      <c r="AL32" s="73">
        <f t="shared" si="21"/>
        <v>8</v>
      </c>
      <c r="AM32" s="74">
        <f t="shared" si="14"/>
        <v>8</v>
      </c>
      <c r="AN32" s="74" t="str">
        <f t="shared" si="22"/>
        <v>A</v>
      </c>
    </row>
    <row r="33" spans="1:40" x14ac:dyDescent="0.3">
      <c r="A33" s="16" t="s">
        <v>130</v>
      </c>
      <c r="B33" s="36" t="s">
        <v>118</v>
      </c>
      <c r="C33" s="40">
        <v>26</v>
      </c>
      <c r="D33" s="7" t="str">
        <f t="shared" si="15"/>
        <v>A-G-H-N-Z</v>
      </c>
      <c r="E33" s="7" t="str">
        <f>IF(G33&gt;5,IF(N33&lt;$N$51,"A",IF(N33&gt;$N$53,"C","B")),"Blinde vlek")</f>
        <v>Blinde vlek</v>
      </c>
      <c r="F33" s="7" t="str">
        <f t="shared" si="27"/>
        <v>Blinde vlek</v>
      </c>
      <c r="G33" s="41">
        <f>SUM(H33:H37)</f>
        <v>0</v>
      </c>
      <c r="H33" s="8">
        <v>0</v>
      </c>
      <c r="I33" s="8">
        <v>0</v>
      </c>
      <c r="J33" s="8">
        <v>0</v>
      </c>
      <c r="K33" s="8">
        <f t="shared" si="0"/>
        <v>0</v>
      </c>
      <c r="L33" s="41">
        <f>SUM(M33:M37)</f>
        <v>0</v>
      </c>
      <c r="M33" s="8">
        <f t="shared" si="1"/>
        <v>0</v>
      </c>
      <c r="N33" s="37" t="str">
        <f>IF(SUM(J33:J37)&gt;5,SUM(M33:M37)/SUM(J33:J37),"Blinde vlek")</f>
        <v>Blinde vlek</v>
      </c>
      <c r="O33" s="10" t="str">
        <f t="shared" si="2"/>
        <v>Blinde vlek</v>
      </c>
      <c r="P33" s="41">
        <f>SUM(Q33:Q37)</f>
        <v>0</v>
      </c>
      <c r="Q33" s="8"/>
      <c r="R33" s="8"/>
      <c r="S33" s="8"/>
      <c r="T33" s="8">
        <v>1</v>
      </c>
      <c r="U33" s="8">
        <f t="shared" si="18"/>
        <v>-1</v>
      </c>
      <c r="V33" s="10" t="str">
        <f t="shared" si="3"/>
        <v>Blinde vlek</v>
      </c>
      <c r="W33" s="8" t="str">
        <f t="shared" si="19"/>
        <v>Blinde vlek</v>
      </c>
      <c r="X33" s="41">
        <f>SUM(U33:U37)</f>
        <v>-13</v>
      </c>
      <c r="Y33" s="8" t="str">
        <f t="shared" si="20"/>
        <v>Blinde vlek</v>
      </c>
      <c r="Z33" s="16" t="s">
        <v>130</v>
      </c>
      <c r="AA33" s="19" t="str">
        <f t="shared" si="4"/>
        <v>Aalst</v>
      </c>
      <c r="AB33" s="69">
        <v>1</v>
      </c>
      <c r="AC33" s="40">
        <f t="shared" si="5"/>
        <v>2</v>
      </c>
      <c r="AD33" s="40">
        <f t="shared" si="6"/>
        <v>2</v>
      </c>
      <c r="AE33" s="40">
        <f t="shared" si="7"/>
        <v>2</v>
      </c>
      <c r="AF33" s="40">
        <f t="shared" si="8"/>
        <v>2</v>
      </c>
      <c r="AG33" s="111">
        <f>L33+X33</f>
        <v>-13</v>
      </c>
      <c r="AH33" s="111">
        <f>SUM(AB33:AB37)+AG33</f>
        <v>-8</v>
      </c>
      <c r="AI33" s="111">
        <f>SUM(R33:R37,T33:T37)</f>
        <v>13</v>
      </c>
      <c r="AJ33" s="114">
        <f>AG33/AI33</f>
        <v>-1</v>
      </c>
      <c r="AK33" s="111">
        <f>IF(Y33= "Blinde vlek",IF(SUM(AB33:AB37)&lt;-X33,SUM(AB33:AB37),-X33),IF(L33&gt;0,0,IF(L33&lt;-SUM(AB33:AB37),SUM(AB33:AB37),-L33)))</f>
        <v>5</v>
      </c>
      <c r="AL33" s="117">
        <f>AK33*$AQ$10*(AD33+AF33)</f>
        <v>40</v>
      </c>
      <c r="AM33" s="106">
        <f>IF(AK33&gt;0,AL33/SUM(AB33:AB37),0)</f>
        <v>8</v>
      </c>
      <c r="AN33" s="106" t="str">
        <f>IF(AM33&gt;=$AQ$5,$AQ$4,IF(AM33&gt;=$AR$5,$AR$4,IF(AM33&gt;=$AS$5,$AS$4,$AT$4)))</f>
        <v>A</v>
      </c>
    </row>
    <row r="34" spans="1:40" x14ac:dyDescent="0.3">
      <c r="A34" s="16" t="s">
        <v>130</v>
      </c>
      <c r="B34" s="36" t="s">
        <v>121</v>
      </c>
      <c r="C34" s="40">
        <v>31</v>
      </c>
      <c r="D34" s="7" t="str">
        <f t="shared" si="15"/>
        <v>A-G-H-N-Z</v>
      </c>
      <c r="E34" s="7" t="str">
        <f>IF(G34&gt;5,IF(N34&lt;$N$51,"A",IF(N34&gt;$N$53,"C","B")),"Blinde vlek")</f>
        <v>Blinde vlek</v>
      </c>
      <c r="F34" s="7" t="str">
        <f t="shared" si="27"/>
        <v>Blinde vlek</v>
      </c>
      <c r="G34" s="41">
        <f>SUM(H33:H37)</f>
        <v>0</v>
      </c>
      <c r="H34" s="8">
        <v>0</v>
      </c>
      <c r="I34" s="8">
        <v>0</v>
      </c>
      <c r="J34" s="8">
        <v>0</v>
      </c>
      <c r="K34" s="8">
        <f t="shared" si="0"/>
        <v>0</v>
      </c>
      <c r="L34" s="41">
        <f>SUM(M33:M37)</f>
        <v>0</v>
      </c>
      <c r="M34" s="8">
        <f t="shared" si="1"/>
        <v>0</v>
      </c>
      <c r="N34" s="37" t="str">
        <f>IF(SUM(J33:J37)&gt;5,SUM(M33:M37)/SUM(J33:J37),"Blinde vlek")</f>
        <v>Blinde vlek</v>
      </c>
      <c r="O34" s="10" t="str">
        <f t="shared" si="2"/>
        <v>Blinde vlek</v>
      </c>
      <c r="P34" s="41">
        <f>SUM(Q33:Q37)</f>
        <v>0</v>
      </c>
      <c r="Q34" s="8"/>
      <c r="R34" s="8"/>
      <c r="S34" s="8"/>
      <c r="T34" s="8">
        <v>2</v>
      </c>
      <c r="U34" s="8">
        <f t="shared" si="18"/>
        <v>-2</v>
      </c>
      <c r="V34" s="10" t="str">
        <f t="shared" si="3"/>
        <v>Blinde vlek</v>
      </c>
      <c r="W34" s="8" t="str">
        <f t="shared" si="19"/>
        <v>Blinde vlek</v>
      </c>
      <c r="X34" s="41">
        <f>SUM(U33:U37)</f>
        <v>-13</v>
      </c>
      <c r="Y34" s="8" t="str">
        <f t="shared" si="20"/>
        <v>Blinde vlek</v>
      </c>
      <c r="Z34" s="16" t="s">
        <v>130</v>
      </c>
      <c r="AA34" s="19" t="str">
        <f t="shared" si="4"/>
        <v>Geraardsbergen</v>
      </c>
      <c r="AB34" s="69">
        <v>1</v>
      </c>
      <c r="AC34" s="40">
        <f t="shared" si="5"/>
        <v>2</v>
      </c>
      <c r="AD34" s="40">
        <f t="shared" si="6"/>
        <v>2</v>
      </c>
      <c r="AE34" s="40">
        <f t="shared" si="7"/>
        <v>2</v>
      </c>
      <c r="AF34" s="40">
        <f t="shared" si="8"/>
        <v>2</v>
      </c>
      <c r="AG34" s="112"/>
      <c r="AH34" s="112"/>
      <c r="AI34" s="112"/>
      <c r="AJ34" s="115"/>
      <c r="AK34" s="112"/>
      <c r="AL34" s="118"/>
      <c r="AM34" s="107"/>
      <c r="AN34" s="107"/>
    </row>
    <row r="35" spans="1:40" x14ac:dyDescent="0.3">
      <c r="A35" s="16" t="s">
        <v>130</v>
      </c>
      <c r="B35" s="36" t="s">
        <v>122</v>
      </c>
      <c r="C35" s="40">
        <v>15</v>
      </c>
      <c r="D35" s="7" t="str">
        <f t="shared" si="15"/>
        <v>A-G-H-N-Z</v>
      </c>
      <c r="E35" s="7" t="str">
        <f>IF(G35&gt;5,IF(N35&lt;$N$51,"A",IF(N35&gt;$N$53,"C","B")),"Blinde vlek")</f>
        <v>Blinde vlek</v>
      </c>
      <c r="F35" s="7" t="str">
        <f t="shared" si="27"/>
        <v>Blinde vlek</v>
      </c>
      <c r="G35" s="41">
        <f>SUM(H33:H37)</f>
        <v>0</v>
      </c>
      <c r="H35" s="8">
        <v>0</v>
      </c>
      <c r="I35" s="8">
        <v>0</v>
      </c>
      <c r="J35" s="8">
        <v>0</v>
      </c>
      <c r="K35" s="8">
        <f t="shared" si="0"/>
        <v>0</v>
      </c>
      <c r="L35" s="41">
        <f>SUM(M33:M37)</f>
        <v>0</v>
      </c>
      <c r="M35" s="8">
        <f t="shared" si="1"/>
        <v>0</v>
      </c>
      <c r="N35" s="37" t="str">
        <f>IF(SUM(J33:J37)&gt;5,SUM(M33:M37)/SUM(J33:J37),"Blinde vlek")</f>
        <v>Blinde vlek</v>
      </c>
      <c r="O35" s="10" t="str">
        <f t="shared" si="2"/>
        <v>Blinde vlek</v>
      </c>
      <c r="P35" s="41">
        <f>SUM(Q33:Q37)</f>
        <v>0</v>
      </c>
      <c r="Q35" s="8"/>
      <c r="R35" s="8"/>
      <c r="S35" s="8"/>
      <c r="T35" s="8">
        <v>4</v>
      </c>
      <c r="U35" s="8">
        <f t="shared" si="18"/>
        <v>-4</v>
      </c>
      <c r="V35" s="10" t="str">
        <f t="shared" si="3"/>
        <v>Blinde vlek</v>
      </c>
      <c r="W35" s="8" t="str">
        <f t="shared" si="19"/>
        <v>Blinde vlek</v>
      </c>
      <c r="X35" s="41">
        <f>SUM(U33:U37)</f>
        <v>-13</v>
      </c>
      <c r="Y35" s="8" t="str">
        <f t="shared" si="20"/>
        <v>Blinde vlek</v>
      </c>
      <c r="Z35" s="16" t="s">
        <v>130</v>
      </c>
      <c r="AA35" s="19" t="str">
        <f t="shared" si="4"/>
        <v>Halle</v>
      </c>
      <c r="AB35" s="69">
        <v>1</v>
      </c>
      <c r="AC35" s="40">
        <f t="shared" si="5"/>
        <v>2</v>
      </c>
      <c r="AD35" s="40">
        <f t="shared" si="6"/>
        <v>2</v>
      </c>
      <c r="AE35" s="40">
        <f t="shared" si="7"/>
        <v>2</v>
      </c>
      <c r="AF35" s="40">
        <f t="shared" si="8"/>
        <v>2</v>
      </c>
      <c r="AG35" s="112"/>
      <c r="AH35" s="112"/>
      <c r="AI35" s="112"/>
      <c r="AJ35" s="115"/>
      <c r="AK35" s="112"/>
      <c r="AL35" s="118"/>
      <c r="AM35" s="107"/>
      <c r="AN35" s="107"/>
    </row>
    <row r="36" spans="1:40" x14ac:dyDescent="0.3">
      <c r="A36" s="16" t="s">
        <v>130</v>
      </c>
      <c r="B36" s="36" t="s">
        <v>124</v>
      </c>
      <c r="C36" s="40">
        <v>33</v>
      </c>
      <c r="D36" s="7" t="str">
        <f t="shared" si="15"/>
        <v>A-G-H-N-Z</v>
      </c>
      <c r="E36" s="7" t="str">
        <f>IF(G36&gt;5,IF(N36&lt;$N$51,"A",IF(N36&gt;$N$53,"C","B")),"Blinde vlek")</f>
        <v>Blinde vlek</v>
      </c>
      <c r="F36" s="7" t="str">
        <f t="shared" si="27"/>
        <v>Blinde vlek</v>
      </c>
      <c r="G36" s="41">
        <f>SUM(H33:H37)</f>
        <v>0</v>
      </c>
      <c r="H36" s="8">
        <v>0</v>
      </c>
      <c r="I36" s="8">
        <v>0</v>
      </c>
      <c r="J36" s="8">
        <v>0</v>
      </c>
      <c r="K36" s="8">
        <f t="shared" si="0"/>
        <v>0</v>
      </c>
      <c r="L36" s="41">
        <f>SUM(M33:M37)</f>
        <v>0</v>
      </c>
      <c r="M36" s="8">
        <f t="shared" si="1"/>
        <v>0</v>
      </c>
      <c r="N36" s="37" t="str">
        <f>IF(SUM(J33:J37)&gt;5,SUM(M33:M37)/SUM(J33:J37),"Blinde vlek")</f>
        <v>Blinde vlek</v>
      </c>
      <c r="O36" s="10" t="str">
        <f t="shared" si="2"/>
        <v>Blinde vlek</v>
      </c>
      <c r="P36" s="41">
        <f>SUM(Q33:Q37)</f>
        <v>0</v>
      </c>
      <c r="Q36" s="8"/>
      <c r="R36" s="8"/>
      <c r="S36" s="8"/>
      <c r="T36" s="8">
        <v>4</v>
      </c>
      <c r="U36" s="8">
        <f t="shared" si="18"/>
        <v>-4</v>
      </c>
      <c r="V36" s="10" t="str">
        <f t="shared" si="3"/>
        <v>Blinde vlek</v>
      </c>
      <c r="W36" s="8" t="str">
        <f t="shared" si="19"/>
        <v>Blinde vlek</v>
      </c>
      <c r="X36" s="41">
        <f>SUM(U33:U37)</f>
        <v>-13</v>
      </c>
      <c r="Y36" s="8" t="str">
        <f t="shared" si="20"/>
        <v>Blinde vlek</v>
      </c>
      <c r="Z36" s="16" t="s">
        <v>130</v>
      </c>
      <c r="AA36" s="19" t="str">
        <f t="shared" si="4"/>
        <v>Ninove</v>
      </c>
      <c r="AB36" s="69">
        <v>1</v>
      </c>
      <c r="AC36" s="40">
        <f t="shared" si="5"/>
        <v>2</v>
      </c>
      <c r="AD36" s="40">
        <f t="shared" si="6"/>
        <v>2</v>
      </c>
      <c r="AE36" s="40">
        <f t="shared" si="7"/>
        <v>2</v>
      </c>
      <c r="AF36" s="40">
        <f t="shared" si="8"/>
        <v>2</v>
      </c>
      <c r="AG36" s="112"/>
      <c r="AH36" s="112"/>
      <c r="AI36" s="112"/>
      <c r="AJ36" s="115"/>
      <c r="AK36" s="112"/>
      <c r="AL36" s="118"/>
      <c r="AM36" s="107"/>
      <c r="AN36" s="107"/>
    </row>
    <row r="37" spans="1:40" x14ac:dyDescent="0.3">
      <c r="A37" s="16" t="s">
        <v>130</v>
      </c>
      <c r="B37" s="36" t="s">
        <v>125</v>
      </c>
      <c r="C37" s="40">
        <v>36</v>
      </c>
      <c r="D37" s="7" t="str">
        <f t="shared" si="15"/>
        <v>A-G-H-N-Z</v>
      </c>
      <c r="E37" s="7" t="str">
        <f t="shared" ref="E37:E42" si="29">IF(G37&gt;5,IF(N37&lt;$N$51,"A",IF(N37&gt;$N$53,"C","B")),"Blinde vlek")</f>
        <v>Blinde vlek</v>
      </c>
      <c r="F37" s="7" t="str">
        <f t="shared" si="27"/>
        <v>Blinde vlek</v>
      </c>
      <c r="G37" s="41">
        <f>SUM(H33:H37)</f>
        <v>0</v>
      </c>
      <c r="H37" s="8">
        <v>0</v>
      </c>
      <c r="I37" s="8">
        <v>0</v>
      </c>
      <c r="J37" s="8">
        <v>0</v>
      </c>
      <c r="K37" s="8">
        <f t="shared" si="0"/>
        <v>0</v>
      </c>
      <c r="L37" s="41">
        <f>SUM(M33:M37)</f>
        <v>0</v>
      </c>
      <c r="M37" s="8">
        <f t="shared" si="1"/>
        <v>0</v>
      </c>
      <c r="N37" s="37" t="str">
        <f>IF(SUM(J33:J37)&gt;5,SUM(M33:M37)/SUM(J33:J37),"Blinde vlek")</f>
        <v>Blinde vlek</v>
      </c>
      <c r="O37" s="10" t="str">
        <f t="shared" si="2"/>
        <v>Blinde vlek</v>
      </c>
      <c r="P37" s="41">
        <f>SUM(Q33:Q37)</f>
        <v>0</v>
      </c>
      <c r="Q37" s="8"/>
      <c r="R37" s="8"/>
      <c r="S37" s="8"/>
      <c r="T37" s="8">
        <v>2</v>
      </c>
      <c r="U37" s="8">
        <f t="shared" si="18"/>
        <v>-2</v>
      </c>
      <c r="V37" s="10" t="str">
        <f t="shared" si="3"/>
        <v>Blinde vlek</v>
      </c>
      <c r="W37" s="8" t="str">
        <f t="shared" si="19"/>
        <v>Blinde vlek</v>
      </c>
      <c r="X37" s="41">
        <f>SUM(U33:U37)</f>
        <v>-13</v>
      </c>
      <c r="Y37" s="8" t="str">
        <f t="shared" si="20"/>
        <v>Blinde vlek</v>
      </c>
      <c r="Z37" s="16" t="s">
        <v>130</v>
      </c>
      <c r="AA37" s="19" t="str">
        <f t="shared" si="4"/>
        <v>Zottegem</v>
      </c>
      <c r="AB37" s="69">
        <v>1</v>
      </c>
      <c r="AC37" s="40">
        <f t="shared" si="5"/>
        <v>2</v>
      </c>
      <c r="AD37" s="40">
        <f t="shared" si="6"/>
        <v>2</v>
      </c>
      <c r="AE37" s="40">
        <f t="shared" si="7"/>
        <v>2</v>
      </c>
      <c r="AF37" s="40">
        <f t="shared" si="8"/>
        <v>2</v>
      </c>
      <c r="AG37" s="113"/>
      <c r="AH37" s="113"/>
      <c r="AI37" s="113"/>
      <c r="AJ37" s="116"/>
      <c r="AK37" s="113"/>
      <c r="AL37" s="119"/>
      <c r="AM37" s="108"/>
      <c r="AN37" s="108"/>
    </row>
    <row r="38" spans="1:40" x14ac:dyDescent="0.3">
      <c r="A38" s="13" t="s">
        <v>131</v>
      </c>
      <c r="B38" s="36" t="s">
        <v>118</v>
      </c>
      <c r="C38" s="40">
        <v>26</v>
      </c>
      <c r="D38" s="7" t="str">
        <f t="shared" si="15"/>
        <v>A-G-H-N-Z</v>
      </c>
      <c r="E38" s="7" t="str">
        <f t="shared" si="29"/>
        <v>Blinde vlek</v>
      </c>
      <c r="F38" s="7" t="str">
        <f>IF(H38&gt;5,IF(O38&lt;$O$51,"A",IF(O38&gt;$O$53,"C","B")),"Blinde vlek")</f>
        <v>Blinde vlek</v>
      </c>
      <c r="G38" s="41">
        <f>SUM(H38:H42)</f>
        <v>0</v>
      </c>
      <c r="H38" s="8">
        <v>0</v>
      </c>
      <c r="I38" s="8">
        <v>0</v>
      </c>
      <c r="J38" s="8">
        <v>0</v>
      </c>
      <c r="K38" s="8">
        <f t="shared" si="0"/>
        <v>0</v>
      </c>
      <c r="L38" s="41">
        <f>SUM(M38:M42)</f>
        <v>0</v>
      </c>
      <c r="M38" s="8">
        <f t="shared" si="1"/>
        <v>0</v>
      </c>
      <c r="N38" s="37" t="str">
        <f>IF(SUM(J38:J42)&gt;5,SUM(M38:M42)/SUM(J38:J42),"Blinde vlek")</f>
        <v>Blinde vlek</v>
      </c>
      <c r="O38" s="10" t="str">
        <f t="shared" si="2"/>
        <v>Blinde vlek</v>
      </c>
      <c r="P38" s="41">
        <f>SUM(Q38:Q42)</f>
        <v>0</v>
      </c>
      <c r="Q38" s="8"/>
      <c r="R38" s="8"/>
      <c r="S38" s="8"/>
      <c r="T38" s="8">
        <v>11</v>
      </c>
      <c r="U38" s="8">
        <f t="shared" si="18"/>
        <v>-11</v>
      </c>
      <c r="V38" s="10" t="str">
        <f t="shared" si="3"/>
        <v>Blinde vlek</v>
      </c>
      <c r="W38" s="8" t="str">
        <f t="shared" si="19"/>
        <v>Blinde vlek</v>
      </c>
      <c r="X38" s="41">
        <f>SUM(U38:U42)</f>
        <v>-56</v>
      </c>
      <c r="Y38" s="8" t="str">
        <f t="shared" si="20"/>
        <v>Blinde vlek</v>
      </c>
      <c r="Z38" s="13" t="s">
        <v>131</v>
      </c>
      <c r="AA38" s="19" t="str">
        <f t="shared" si="4"/>
        <v>Aalst</v>
      </c>
      <c r="AB38" s="69">
        <v>1</v>
      </c>
      <c r="AC38" s="40">
        <f t="shared" si="5"/>
        <v>2</v>
      </c>
      <c r="AD38" s="40">
        <f t="shared" si="6"/>
        <v>2</v>
      </c>
      <c r="AE38" s="40">
        <f t="shared" si="7"/>
        <v>2</v>
      </c>
      <c r="AF38" s="40">
        <f t="shared" si="8"/>
        <v>2</v>
      </c>
      <c r="AG38" s="129">
        <f>L38+X38</f>
        <v>-56</v>
      </c>
      <c r="AH38" s="129">
        <f>SUM(AB38:AB42)+AG38</f>
        <v>-51</v>
      </c>
      <c r="AI38" s="129">
        <f>SUM(R38:R42,T38:T42)</f>
        <v>56</v>
      </c>
      <c r="AJ38" s="130">
        <f>AG38/AI38</f>
        <v>-1</v>
      </c>
      <c r="AK38" s="131">
        <f>IF(Y38= "Blinde vlek",IF(SUM(AB38:AB42)&lt;-X38,SUM(AB38:AB42),-X38),IF(L38&gt;0,0,IF(L38&lt;-SUM(AB38:AB42),SUM(AB38:AB42),-L38)))</f>
        <v>5</v>
      </c>
      <c r="AL38" s="134">
        <f>AK38*$AQ$10*(AD38+AF38)</f>
        <v>40</v>
      </c>
      <c r="AM38" s="124">
        <f>IF(AK38&gt;0,AL38/SUM(AB38:AB42),0)</f>
        <v>8</v>
      </c>
      <c r="AN38" s="124" t="str">
        <f>IF(AM38&gt;=$AQ$5,$AQ$4,IF(AM38&gt;=$AR$5,$AR$4,IF(AM38&gt;=$AS$5,$AS$4,$AT$4)))</f>
        <v>A</v>
      </c>
    </row>
    <row r="39" spans="1:40" x14ac:dyDescent="0.3">
      <c r="A39" s="13" t="s">
        <v>131</v>
      </c>
      <c r="B39" s="36" t="s">
        <v>121</v>
      </c>
      <c r="C39" s="40">
        <v>31</v>
      </c>
      <c r="D39" s="7" t="str">
        <f t="shared" si="15"/>
        <v>A-G-H-N-Z</v>
      </c>
      <c r="E39" s="7" t="str">
        <f t="shared" si="29"/>
        <v>Blinde vlek</v>
      </c>
      <c r="F39" s="7" t="str">
        <f>IF(H39&gt;5,IF(O39&lt;$O$51,"A",IF(O39&gt;$O$53,"C","B")),"Blinde vlek")</f>
        <v>Blinde vlek</v>
      </c>
      <c r="G39" s="41">
        <f>SUM(H38:H42)</f>
        <v>0</v>
      </c>
      <c r="H39" s="8">
        <v>0</v>
      </c>
      <c r="I39" s="8">
        <v>0</v>
      </c>
      <c r="J39" s="8">
        <v>0</v>
      </c>
      <c r="K39" s="8">
        <f t="shared" si="0"/>
        <v>0</v>
      </c>
      <c r="L39" s="41">
        <f>SUM(M38:M42)</f>
        <v>0</v>
      </c>
      <c r="M39" s="8">
        <f t="shared" si="1"/>
        <v>0</v>
      </c>
      <c r="N39" s="37" t="str">
        <f>IF(SUM(J38:J42)&gt;5,SUM(M38:M42)/SUM(J38:J42),"Blinde vlek")</f>
        <v>Blinde vlek</v>
      </c>
      <c r="O39" s="10" t="str">
        <f t="shared" si="2"/>
        <v>Blinde vlek</v>
      </c>
      <c r="P39" s="41">
        <f>SUM(Q38:Q42)</f>
        <v>0</v>
      </c>
      <c r="Q39" s="8"/>
      <c r="R39" s="8"/>
      <c r="S39" s="8"/>
      <c r="T39" s="8">
        <v>4</v>
      </c>
      <c r="U39" s="8">
        <f t="shared" si="18"/>
        <v>-4</v>
      </c>
      <c r="V39" s="10" t="str">
        <f t="shared" si="3"/>
        <v>Blinde vlek</v>
      </c>
      <c r="W39" s="8" t="str">
        <f t="shared" si="19"/>
        <v>Blinde vlek</v>
      </c>
      <c r="X39" s="41">
        <f>SUM(U38:U42)</f>
        <v>-56</v>
      </c>
      <c r="Y39" s="8" t="str">
        <f t="shared" si="20"/>
        <v>Blinde vlek</v>
      </c>
      <c r="Z39" s="13" t="s">
        <v>131</v>
      </c>
      <c r="AA39" s="19" t="str">
        <f t="shared" si="4"/>
        <v>Geraardsbergen</v>
      </c>
      <c r="AB39" s="69">
        <v>1</v>
      </c>
      <c r="AC39" s="40">
        <f t="shared" si="5"/>
        <v>2</v>
      </c>
      <c r="AD39" s="40">
        <f t="shared" si="6"/>
        <v>2</v>
      </c>
      <c r="AE39" s="40">
        <f t="shared" si="7"/>
        <v>2</v>
      </c>
      <c r="AF39" s="40">
        <f t="shared" si="8"/>
        <v>2</v>
      </c>
      <c r="AG39" s="129"/>
      <c r="AH39" s="129"/>
      <c r="AI39" s="129"/>
      <c r="AJ39" s="130"/>
      <c r="AK39" s="132"/>
      <c r="AL39" s="134"/>
      <c r="AM39" s="124"/>
      <c r="AN39" s="124"/>
    </row>
    <row r="40" spans="1:40" x14ac:dyDescent="0.3">
      <c r="A40" s="13" t="s">
        <v>131</v>
      </c>
      <c r="B40" s="36" t="s">
        <v>122</v>
      </c>
      <c r="C40" s="40">
        <v>15</v>
      </c>
      <c r="D40" s="7" t="str">
        <f t="shared" si="15"/>
        <v>A-G-H-N-Z</v>
      </c>
      <c r="E40" s="7" t="str">
        <f t="shared" si="29"/>
        <v>Blinde vlek</v>
      </c>
      <c r="F40" s="7" t="str">
        <f t="shared" ref="F40:F42" si="30">IF(H40&gt;5,IF(O40&lt;$O$51,"A",IF(O40&gt;$O$53,"C","B")),"Blinde vlek")</f>
        <v>Blinde vlek</v>
      </c>
      <c r="G40" s="41">
        <f>SUM(H38:H42)</f>
        <v>0</v>
      </c>
      <c r="H40" s="8">
        <v>0</v>
      </c>
      <c r="I40" s="8">
        <v>0</v>
      </c>
      <c r="J40" s="8">
        <v>0</v>
      </c>
      <c r="K40" s="8">
        <f t="shared" si="0"/>
        <v>0</v>
      </c>
      <c r="L40" s="41">
        <f>SUM(M38:M42)</f>
        <v>0</v>
      </c>
      <c r="M40" s="8">
        <f t="shared" si="1"/>
        <v>0</v>
      </c>
      <c r="N40" s="37" t="str">
        <f>IF(SUM(J38:J42)&gt;5,SUM(M38:M42)/SUM(J38:J42),"Blinde vlek")</f>
        <v>Blinde vlek</v>
      </c>
      <c r="O40" s="10" t="str">
        <f t="shared" si="2"/>
        <v>Blinde vlek</v>
      </c>
      <c r="P40" s="41">
        <f>SUM(Q38:Q42)</f>
        <v>0</v>
      </c>
      <c r="Q40" s="8"/>
      <c r="R40" s="8"/>
      <c r="S40" s="8"/>
      <c r="T40" s="8">
        <v>21</v>
      </c>
      <c r="U40" s="8">
        <f t="shared" si="18"/>
        <v>-21</v>
      </c>
      <c r="V40" s="10" t="str">
        <f t="shared" si="3"/>
        <v>Blinde vlek</v>
      </c>
      <c r="W40" s="8" t="str">
        <f t="shared" si="19"/>
        <v>Blinde vlek</v>
      </c>
      <c r="X40" s="41">
        <f>SUM(U38:U42)</f>
        <v>-56</v>
      </c>
      <c r="Y40" s="8" t="str">
        <f t="shared" si="20"/>
        <v>Blinde vlek</v>
      </c>
      <c r="Z40" s="13" t="s">
        <v>131</v>
      </c>
      <c r="AA40" s="19" t="str">
        <f t="shared" si="4"/>
        <v>Halle</v>
      </c>
      <c r="AB40" s="69">
        <v>1</v>
      </c>
      <c r="AC40" s="40">
        <f t="shared" si="5"/>
        <v>2</v>
      </c>
      <c r="AD40" s="40">
        <f t="shared" si="6"/>
        <v>2</v>
      </c>
      <c r="AE40" s="40">
        <f t="shared" si="7"/>
        <v>2</v>
      </c>
      <c r="AF40" s="40">
        <f t="shared" si="8"/>
        <v>2</v>
      </c>
      <c r="AG40" s="129"/>
      <c r="AH40" s="129"/>
      <c r="AI40" s="129"/>
      <c r="AJ40" s="130"/>
      <c r="AK40" s="132"/>
      <c r="AL40" s="134"/>
      <c r="AM40" s="124"/>
      <c r="AN40" s="124"/>
    </row>
    <row r="41" spans="1:40" x14ac:dyDescent="0.3">
      <c r="A41" s="13" t="s">
        <v>131</v>
      </c>
      <c r="B41" s="36" t="s">
        <v>124</v>
      </c>
      <c r="C41" s="40">
        <v>33</v>
      </c>
      <c r="D41" s="7" t="str">
        <f t="shared" si="15"/>
        <v>A-G-H-N-Z</v>
      </c>
      <c r="E41" s="7" t="str">
        <f t="shared" si="29"/>
        <v>Blinde vlek</v>
      </c>
      <c r="F41" s="7" t="str">
        <f t="shared" si="30"/>
        <v>Blinde vlek</v>
      </c>
      <c r="G41" s="41">
        <f>SUM(H38:H42)</f>
        <v>0</v>
      </c>
      <c r="H41" s="8">
        <v>0</v>
      </c>
      <c r="I41" s="8">
        <v>0</v>
      </c>
      <c r="J41" s="8">
        <v>0</v>
      </c>
      <c r="K41" s="8">
        <f t="shared" si="0"/>
        <v>0</v>
      </c>
      <c r="L41" s="41">
        <f>SUM(M38:M42)</f>
        <v>0</v>
      </c>
      <c r="M41" s="8">
        <f t="shared" si="1"/>
        <v>0</v>
      </c>
      <c r="N41" s="37" t="str">
        <f>IF(SUM(J38:J42)&gt;5,SUM(M38:M42)/SUM(J38:J42),"Blinde vlek")</f>
        <v>Blinde vlek</v>
      </c>
      <c r="O41" s="10" t="str">
        <f t="shared" si="2"/>
        <v>Blinde vlek</v>
      </c>
      <c r="P41" s="41">
        <f>SUM(Q38:Q42)</f>
        <v>0</v>
      </c>
      <c r="Q41" s="8"/>
      <c r="R41" s="8"/>
      <c r="S41" s="8"/>
      <c r="T41" s="8">
        <v>13</v>
      </c>
      <c r="U41" s="8">
        <f t="shared" si="18"/>
        <v>-13</v>
      </c>
      <c r="V41" s="10" t="str">
        <f t="shared" si="3"/>
        <v>Blinde vlek</v>
      </c>
      <c r="W41" s="8" t="str">
        <f t="shared" si="19"/>
        <v>Blinde vlek</v>
      </c>
      <c r="X41" s="41">
        <f>SUM(U38:U42)</f>
        <v>-56</v>
      </c>
      <c r="Y41" s="8" t="str">
        <f t="shared" si="20"/>
        <v>Blinde vlek</v>
      </c>
      <c r="Z41" s="13" t="s">
        <v>131</v>
      </c>
      <c r="AA41" s="19" t="str">
        <f t="shared" si="4"/>
        <v>Ninove</v>
      </c>
      <c r="AB41" s="69">
        <v>1</v>
      </c>
      <c r="AC41" s="40">
        <f t="shared" si="5"/>
        <v>2</v>
      </c>
      <c r="AD41" s="40">
        <f t="shared" si="6"/>
        <v>2</v>
      </c>
      <c r="AE41" s="40">
        <f t="shared" si="7"/>
        <v>2</v>
      </c>
      <c r="AF41" s="40">
        <f t="shared" si="8"/>
        <v>2</v>
      </c>
      <c r="AG41" s="129"/>
      <c r="AH41" s="129"/>
      <c r="AI41" s="129"/>
      <c r="AJ41" s="130"/>
      <c r="AK41" s="132"/>
      <c r="AL41" s="134"/>
      <c r="AM41" s="124"/>
      <c r="AN41" s="124"/>
    </row>
    <row r="42" spans="1:40" x14ac:dyDescent="0.3">
      <c r="A42" s="13" t="s">
        <v>131</v>
      </c>
      <c r="B42" s="36" t="s">
        <v>125</v>
      </c>
      <c r="C42" s="40">
        <v>36</v>
      </c>
      <c r="D42" s="7" t="str">
        <f t="shared" si="15"/>
        <v>A-G-H-N-Z</v>
      </c>
      <c r="E42" s="7" t="str">
        <f t="shared" si="29"/>
        <v>Blinde vlek</v>
      </c>
      <c r="F42" s="7" t="str">
        <f t="shared" si="30"/>
        <v>Blinde vlek</v>
      </c>
      <c r="G42" s="41">
        <f>SUM(H38:H42)</f>
        <v>0</v>
      </c>
      <c r="H42" s="8">
        <v>0</v>
      </c>
      <c r="I42" s="8">
        <v>0</v>
      </c>
      <c r="J42" s="8">
        <v>0</v>
      </c>
      <c r="K42" s="8">
        <f t="shared" si="0"/>
        <v>0</v>
      </c>
      <c r="L42" s="41">
        <f>SUM(M38:M42)</f>
        <v>0</v>
      </c>
      <c r="M42" s="8">
        <f t="shared" si="1"/>
        <v>0</v>
      </c>
      <c r="N42" s="37" t="str">
        <f>IF(SUM(J38:J42)&gt;5,SUM(M38:M42)/SUM(J38:J42),"Blinde vlek")</f>
        <v>Blinde vlek</v>
      </c>
      <c r="O42" s="10" t="str">
        <f t="shared" si="2"/>
        <v>Blinde vlek</v>
      </c>
      <c r="P42" s="41">
        <f>SUM(Q38:Q42)</f>
        <v>0</v>
      </c>
      <c r="Q42" s="8"/>
      <c r="R42" s="8"/>
      <c r="S42" s="8"/>
      <c r="T42" s="8">
        <v>7</v>
      </c>
      <c r="U42" s="8">
        <f t="shared" si="18"/>
        <v>-7</v>
      </c>
      <c r="V42" s="10" t="str">
        <f t="shared" si="3"/>
        <v>Blinde vlek</v>
      </c>
      <c r="W42" s="8" t="str">
        <f t="shared" si="19"/>
        <v>Blinde vlek</v>
      </c>
      <c r="X42" s="41">
        <f>SUM(U38:U42)</f>
        <v>-56</v>
      </c>
      <c r="Y42" s="8" t="str">
        <f t="shared" si="20"/>
        <v>Blinde vlek</v>
      </c>
      <c r="Z42" s="13" t="s">
        <v>131</v>
      </c>
      <c r="AA42" s="19" t="str">
        <f t="shared" si="4"/>
        <v>Zottegem</v>
      </c>
      <c r="AB42" s="69">
        <v>1</v>
      </c>
      <c r="AC42" s="40">
        <f t="shared" si="5"/>
        <v>2</v>
      </c>
      <c r="AD42" s="40">
        <f t="shared" si="6"/>
        <v>2</v>
      </c>
      <c r="AE42" s="40">
        <f t="shared" si="7"/>
        <v>2</v>
      </c>
      <c r="AF42" s="40">
        <f t="shared" si="8"/>
        <v>2</v>
      </c>
      <c r="AG42" s="129"/>
      <c r="AH42" s="129"/>
      <c r="AI42" s="129"/>
      <c r="AJ42" s="130"/>
      <c r="AK42" s="133"/>
      <c r="AL42" s="134"/>
      <c r="AM42" s="124"/>
      <c r="AN42" s="124"/>
    </row>
    <row r="47" spans="1:40" hidden="1" x14ac:dyDescent="0.3"/>
    <row r="48" spans="1:40" hidden="1" x14ac:dyDescent="0.3"/>
    <row r="49" spans="5:25" ht="43.2" hidden="1" x14ac:dyDescent="0.3">
      <c r="E49" s="20" t="s">
        <v>76</v>
      </c>
      <c r="F49" s="20" t="s">
        <v>132</v>
      </c>
      <c r="G49" s="38" t="s">
        <v>14</v>
      </c>
      <c r="H49" s="38" t="s">
        <v>14</v>
      </c>
      <c r="I49" s="125" t="s">
        <v>133</v>
      </c>
      <c r="J49" s="126"/>
      <c r="K49" s="126"/>
      <c r="L49" s="126"/>
      <c r="M49" s="127"/>
      <c r="N49" s="27" t="s">
        <v>114</v>
      </c>
      <c r="O49" s="27" t="s">
        <v>114</v>
      </c>
      <c r="P49" s="20" t="s">
        <v>134</v>
      </c>
      <c r="Q49" s="6" t="s">
        <v>84</v>
      </c>
      <c r="R49" s="128" t="s">
        <v>89</v>
      </c>
      <c r="S49" s="128"/>
      <c r="T49" s="128"/>
      <c r="U49" s="128"/>
      <c r="V49" s="128"/>
      <c r="W49" s="128"/>
      <c r="X49" s="29" t="s">
        <v>135</v>
      </c>
      <c r="Y49" s="29" t="s">
        <v>136</v>
      </c>
    </row>
    <row r="50" spans="5:25" hidden="1" x14ac:dyDescent="0.3">
      <c r="E50" s="7" t="s">
        <v>12</v>
      </c>
      <c r="F50" s="7" t="s">
        <v>12</v>
      </c>
      <c r="G50" s="40" t="s">
        <v>13</v>
      </c>
      <c r="H50" s="40" t="s">
        <v>13</v>
      </c>
      <c r="I50" s="120" t="s">
        <v>137</v>
      </c>
      <c r="J50" s="121"/>
      <c r="K50" s="121"/>
      <c r="L50" s="121"/>
      <c r="M50" s="122"/>
      <c r="N50" s="25"/>
      <c r="O50" s="25"/>
      <c r="P50" s="7" t="s">
        <v>12</v>
      </c>
      <c r="Q50" s="40">
        <v>0</v>
      </c>
      <c r="R50" s="123"/>
      <c r="S50" s="123"/>
      <c r="T50" s="123"/>
      <c r="U50" s="123"/>
      <c r="V50" s="123"/>
      <c r="W50" s="123"/>
      <c r="X50" s="49"/>
      <c r="Y50" s="25"/>
    </row>
    <row r="51" spans="5:25" hidden="1" x14ac:dyDescent="0.3">
      <c r="E51" s="23" t="s">
        <v>14</v>
      </c>
      <c r="F51" s="23" t="s">
        <v>14</v>
      </c>
      <c r="G51" s="40" t="s">
        <v>15</v>
      </c>
      <c r="H51" s="40" t="s">
        <v>15</v>
      </c>
      <c r="I51" s="120" t="s">
        <v>16</v>
      </c>
      <c r="J51" s="121"/>
      <c r="K51" s="121"/>
      <c r="L51" s="121"/>
      <c r="M51" s="122"/>
      <c r="N51" s="28">
        <v>-0.25</v>
      </c>
      <c r="O51" s="28">
        <v>-0.25</v>
      </c>
      <c r="P51" s="23" t="s">
        <v>14</v>
      </c>
      <c r="Q51" s="40" t="s">
        <v>26</v>
      </c>
      <c r="R51" s="123" t="s">
        <v>27</v>
      </c>
      <c r="S51" s="123"/>
      <c r="T51" s="123"/>
      <c r="U51" s="123"/>
      <c r="V51" s="123"/>
      <c r="W51" s="123"/>
      <c r="X51" s="28">
        <v>-0.2</v>
      </c>
      <c r="Y51" s="26">
        <v>-0.2</v>
      </c>
    </row>
    <row r="52" spans="5:25" hidden="1" x14ac:dyDescent="0.3">
      <c r="E52" s="23" t="s">
        <v>17</v>
      </c>
      <c r="F52" s="23" t="s">
        <v>17</v>
      </c>
      <c r="G52" s="40" t="s">
        <v>15</v>
      </c>
      <c r="H52" s="40" t="s">
        <v>15</v>
      </c>
      <c r="I52" s="120" t="s">
        <v>18</v>
      </c>
      <c r="J52" s="121"/>
      <c r="K52" s="121"/>
      <c r="L52" s="121"/>
      <c r="M52" s="122"/>
      <c r="N52" s="39"/>
      <c r="O52" s="39"/>
      <c r="P52" s="23" t="s">
        <v>17</v>
      </c>
      <c r="Q52" s="40" t="s">
        <v>26</v>
      </c>
      <c r="R52" s="123" t="s">
        <v>28</v>
      </c>
      <c r="S52" s="123"/>
      <c r="T52" s="123"/>
      <c r="U52" s="123"/>
      <c r="V52" s="123"/>
      <c r="W52" s="123"/>
      <c r="X52" s="39"/>
      <c r="Y52" s="40"/>
    </row>
    <row r="53" spans="5:25" hidden="1" x14ac:dyDescent="0.3">
      <c r="E53" s="23" t="s">
        <v>19</v>
      </c>
      <c r="F53" s="23" t="s">
        <v>19</v>
      </c>
      <c r="G53" s="40" t="s">
        <v>15</v>
      </c>
      <c r="H53" s="40" t="s">
        <v>15</v>
      </c>
      <c r="I53" s="120" t="s">
        <v>20</v>
      </c>
      <c r="J53" s="121"/>
      <c r="K53" s="121"/>
      <c r="L53" s="121"/>
      <c r="M53" s="122"/>
      <c r="N53" s="35">
        <v>0.1</v>
      </c>
      <c r="O53" s="35">
        <v>0.1</v>
      </c>
      <c r="P53" s="23" t="s">
        <v>19</v>
      </c>
      <c r="Q53" s="40" t="s">
        <v>26</v>
      </c>
      <c r="R53" s="123" t="s">
        <v>29</v>
      </c>
      <c r="S53" s="123"/>
      <c r="T53" s="123"/>
      <c r="U53" s="123"/>
      <c r="V53" s="123"/>
      <c r="W53" s="123"/>
      <c r="X53" s="35">
        <v>0.2</v>
      </c>
      <c r="Y53" s="10">
        <v>0.2</v>
      </c>
    </row>
    <row r="54" spans="5:25" hidden="1" x14ac:dyDescent="0.3"/>
    <row r="55" spans="5:25" hidden="1" x14ac:dyDescent="0.3"/>
    <row r="56" spans="5:25" hidden="1" x14ac:dyDescent="0.3"/>
  </sheetData>
  <sheetProtection algorithmName="SHA-512" hashValue="zfv5072q2ORFd3ia3FgP8T7hg2wwi6fjz1qLEoyz1nBy1Twikf5WpXBx+oCdLazkQn+9p8JvJlvI11HBs8+h4w==" saltValue="m+qp1ggKtV+ThJKEHeREBA==" spinCount="100000" sheet="1" autoFilter="0"/>
  <autoFilter ref="A7:AN42" xr:uid="{3617F911-2F0E-4664-BA5B-A507DC112745}"/>
  <mergeCells count="31">
    <mergeCell ref="B1:F1"/>
    <mergeCell ref="I51:M51"/>
    <mergeCell ref="R51:W51"/>
    <mergeCell ref="I52:M52"/>
    <mergeCell ref="R52:W52"/>
    <mergeCell ref="I53:M53"/>
    <mergeCell ref="R53:W53"/>
    <mergeCell ref="AM38:AM42"/>
    <mergeCell ref="AN38:AN42"/>
    <mergeCell ref="I49:M49"/>
    <mergeCell ref="R49:W49"/>
    <mergeCell ref="I50:M50"/>
    <mergeCell ref="R50:W50"/>
    <mergeCell ref="AG38:AG42"/>
    <mergeCell ref="AH38:AH42"/>
    <mergeCell ref="AI38:AI42"/>
    <mergeCell ref="AJ38:AJ42"/>
    <mergeCell ref="AK38:AK42"/>
    <mergeCell ref="AL38:AL42"/>
    <mergeCell ref="AN33:AN37"/>
    <mergeCell ref="G3:H3"/>
    <mergeCell ref="L3:M3"/>
    <mergeCell ref="N3:O3"/>
    <mergeCell ref="P3:Y3"/>
    <mergeCell ref="AG33:AG37"/>
    <mergeCell ref="AH33:AH37"/>
    <mergeCell ref="AI33:AI37"/>
    <mergeCell ref="AJ33:AJ37"/>
    <mergeCell ref="AK33:AK37"/>
    <mergeCell ref="AL33:AL37"/>
    <mergeCell ref="AM33:AM37"/>
  </mergeCells>
  <conditionalFormatting sqref="I49">
    <cfRule type="colorScale" priority="166">
      <colorScale>
        <cfvo type="min"/>
        <cfvo type="percentile" val="50"/>
        <cfvo type="max"/>
        <color rgb="FFF8696B"/>
        <color rgb="FFFFEB84"/>
        <color rgb="FF63BE7B"/>
      </colorScale>
    </cfRule>
  </conditionalFormatting>
  <conditionalFormatting sqref="L3">
    <cfRule type="colorScale" priority="170">
      <colorScale>
        <cfvo type="min"/>
        <cfvo type="percentile" val="50"/>
        <cfvo type="max"/>
        <color rgb="FFF8696B"/>
        <color rgb="FFFFEB84"/>
        <color rgb="FF63BE7B"/>
      </colorScale>
    </cfRule>
  </conditionalFormatting>
  <conditionalFormatting sqref="L7:M7">
    <cfRule type="colorScale" priority="172">
      <colorScale>
        <cfvo type="min"/>
        <cfvo type="percentile" val="50"/>
        <cfvo type="max"/>
        <color rgb="FFF8696B"/>
        <color rgb="FFFFEB84"/>
        <color rgb="FF63BE7B"/>
      </colorScale>
    </cfRule>
  </conditionalFormatting>
  <conditionalFormatting sqref="M8:M42">
    <cfRule type="colorScale" priority="169">
      <colorScale>
        <cfvo type="min"/>
        <cfvo type="percentile" val="50"/>
        <cfvo type="max"/>
        <color rgb="FFF8696B"/>
        <color rgb="FFFFEB84"/>
        <color rgb="FF63BE7B"/>
      </colorScale>
    </cfRule>
    <cfRule type="colorScale" priority="174">
      <colorScale>
        <cfvo type="min"/>
        <cfvo type="percentile" val="50"/>
        <cfvo type="max"/>
        <color rgb="FFF8696B"/>
        <color rgb="FFFFEB84"/>
        <color rgb="FF63BE7B"/>
      </colorScale>
    </cfRule>
  </conditionalFormatting>
  <conditionalFormatting sqref="N3">
    <cfRule type="colorScale" priority="167">
      <colorScale>
        <cfvo type="min"/>
        <cfvo type="percentile" val="50"/>
        <cfvo type="max"/>
        <color rgb="FFF8696B"/>
        <color rgb="FFFFEB84"/>
        <color rgb="FF63BE7B"/>
      </colorScale>
    </cfRule>
  </conditionalFormatting>
  <conditionalFormatting sqref="N8">
    <cfRule type="colorScale" priority="155">
      <colorScale>
        <cfvo type="min"/>
        <cfvo type="percentile" val="50"/>
        <cfvo type="max"/>
        <color rgb="FFF8696B"/>
        <color rgb="FFFFEB84"/>
        <color rgb="FF63BE7B"/>
      </colorScale>
    </cfRule>
    <cfRule type="colorScale" priority="154">
      <colorScale>
        <cfvo type="min"/>
        <cfvo type="percentile" val="50"/>
        <cfvo type="max"/>
        <color rgb="FFF8696B"/>
        <color rgb="FFFFEB84"/>
        <color rgb="FF63BE7B"/>
      </colorScale>
    </cfRule>
    <cfRule type="colorScale" priority="153">
      <colorScale>
        <cfvo type="min"/>
        <cfvo type="percentile" val="50"/>
        <cfvo type="max"/>
        <color rgb="FFF8696B"/>
        <color rgb="FFFFEB84"/>
        <color rgb="FF63BE7B"/>
      </colorScale>
    </cfRule>
  </conditionalFormatting>
  <conditionalFormatting sqref="N8:N12">
    <cfRule type="colorScale" priority="152">
      <colorScale>
        <cfvo type="min"/>
        <cfvo type="percentile" val="50"/>
        <cfvo type="max"/>
        <color rgb="FFF8696B"/>
        <color rgb="FFFFEB84"/>
        <color rgb="FF63BE7B"/>
      </colorScale>
    </cfRule>
  </conditionalFormatting>
  <conditionalFormatting sqref="N8:N42">
    <cfRule type="colorScale" priority="1">
      <colorScale>
        <cfvo type="min"/>
        <cfvo type="percentile" val="50"/>
        <cfvo type="max"/>
        <color rgb="FFF8696B"/>
        <color rgb="FFFFEB84"/>
        <color rgb="FF63BE7B"/>
      </colorScale>
    </cfRule>
  </conditionalFormatting>
  <conditionalFormatting sqref="N9">
    <cfRule type="colorScale" priority="159">
      <colorScale>
        <cfvo type="min"/>
        <cfvo type="percentile" val="50"/>
        <cfvo type="max"/>
        <color rgb="FFF8696B"/>
        <color rgb="FFFFEB84"/>
        <color rgb="FF63BE7B"/>
      </colorScale>
    </cfRule>
  </conditionalFormatting>
  <conditionalFormatting sqref="N9:N12">
    <cfRule type="colorScale" priority="156">
      <colorScale>
        <cfvo type="min"/>
        <cfvo type="percentile" val="50"/>
        <cfvo type="max"/>
        <color rgb="FFF8696B"/>
        <color rgb="FFFFEB84"/>
        <color rgb="FF63BE7B"/>
      </colorScale>
    </cfRule>
  </conditionalFormatting>
  <conditionalFormatting sqref="N10">
    <cfRule type="colorScale" priority="158">
      <colorScale>
        <cfvo type="min"/>
        <cfvo type="percentile" val="50"/>
        <cfvo type="max"/>
        <color rgb="FFF8696B"/>
        <color rgb="FFFFEB84"/>
        <color rgb="FF63BE7B"/>
      </colorScale>
    </cfRule>
  </conditionalFormatting>
  <conditionalFormatting sqref="N11:N12">
    <cfRule type="colorScale" priority="160">
      <colorScale>
        <cfvo type="min"/>
        <cfvo type="percentile" val="50"/>
        <cfvo type="max"/>
        <color rgb="FFF8696B"/>
        <color rgb="FFFFEB84"/>
        <color rgb="FF63BE7B"/>
      </colorScale>
    </cfRule>
    <cfRule type="colorScale" priority="157">
      <colorScale>
        <cfvo type="min"/>
        <cfvo type="percentile" val="50"/>
        <cfvo type="max"/>
        <color rgb="FFF8696B"/>
        <color rgb="FFFFEB84"/>
        <color rgb="FF63BE7B"/>
      </colorScale>
    </cfRule>
  </conditionalFormatting>
  <conditionalFormatting sqref="N13">
    <cfRule type="colorScale" priority="146">
      <colorScale>
        <cfvo type="min"/>
        <cfvo type="percentile" val="50"/>
        <cfvo type="max"/>
        <color rgb="FFF8696B"/>
        <color rgb="FFFFEB84"/>
        <color rgb="FF63BE7B"/>
      </colorScale>
    </cfRule>
    <cfRule type="colorScale" priority="145">
      <colorScale>
        <cfvo type="min"/>
        <cfvo type="percentile" val="50"/>
        <cfvo type="max"/>
        <color rgb="FFF8696B"/>
        <color rgb="FFFFEB84"/>
        <color rgb="FF63BE7B"/>
      </colorScale>
    </cfRule>
    <cfRule type="colorScale" priority="93">
      <colorScale>
        <cfvo type="min"/>
        <cfvo type="percentile" val="50"/>
        <cfvo type="max"/>
        <color rgb="FFF8696B"/>
        <color rgb="FFFFEB84"/>
        <color rgb="FF63BE7B"/>
      </colorScale>
    </cfRule>
    <cfRule type="colorScale" priority="144">
      <colorScale>
        <cfvo type="min"/>
        <cfvo type="percentile" val="50"/>
        <cfvo type="max"/>
        <color rgb="FFF8696B"/>
        <color rgb="FFFFEB84"/>
        <color rgb="FF63BE7B"/>
      </colorScale>
    </cfRule>
    <cfRule type="colorScale" priority="94">
      <colorScale>
        <cfvo type="min"/>
        <cfvo type="percentile" val="50"/>
        <cfvo type="max"/>
        <color rgb="FFF8696B"/>
        <color rgb="FFFFEB84"/>
        <color rgb="FF63BE7B"/>
      </colorScale>
    </cfRule>
    <cfRule type="colorScale" priority="95">
      <colorScale>
        <cfvo type="min"/>
        <cfvo type="percentile" val="50"/>
        <cfvo type="max"/>
        <color rgb="FFF8696B"/>
        <color rgb="FFFFEB84"/>
        <color rgb="FF63BE7B"/>
      </colorScale>
    </cfRule>
  </conditionalFormatting>
  <conditionalFormatting sqref="N13:N17">
    <cfRule type="colorScale" priority="143">
      <colorScale>
        <cfvo type="min"/>
        <cfvo type="percentile" val="50"/>
        <cfvo type="max"/>
        <color rgb="FFF8696B"/>
        <color rgb="FFFFEB84"/>
        <color rgb="FF63BE7B"/>
      </colorScale>
    </cfRule>
    <cfRule type="colorScale" priority="92">
      <colorScale>
        <cfvo type="min"/>
        <cfvo type="percentile" val="50"/>
        <cfvo type="max"/>
        <color rgb="FFF8696B"/>
        <color rgb="FFFFEB84"/>
        <color rgb="FF63BE7B"/>
      </colorScale>
    </cfRule>
  </conditionalFormatting>
  <conditionalFormatting sqref="N14">
    <cfRule type="colorScale" priority="150">
      <colorScale>
        <cfvo type="min"/>
        <cfvo type="percentile" val="50"/>
        <cfvo type="max"/>
        <color rgb="FFF8696B"/>
        <color rgb="FFFFEB84"/>
        <color rgb="FF63BE7B"/>
      </colorScale>
    </cfRule>
    <cfRule type="colorScale" priority="99">
      <colorScale>
        <cfvo type="min"/>
        <cfvo type="percentile" val="50"/>
        <cfvo type="max"/>
        <color rgb="FFF8696B"/>
        <color rgb="FFFFEB84"/>
        <color rgb="FF63BE7B"/>
      </colorScale>
    </cfRule>
  </conditionalFormatting>
  <conditionalFormatting sqref="N14:N17">
    <cfRule type="colorScale" priority="147">
      <colorScale>
        <cfvo type="min"/>
        <cfvo type="percentile" val="50"/>
        <cfvo type="max"/>
        <color rgb="FFF8696B"/>
        <color rgb="FFFFEB84"/>
        <color rgb="FF63BE7B"/>
      </colorScale>
    </cfRule>
    <cfRule type="colorScale" priority="96">
      <colorScale>
        <cfvo type="min"/>
        <cfvo type="percentile" val="50"/>
        <cfvo type="max"/>
        <color rgb="FFF8696B"/>
        <color rgb="FFFFEB84"/>
        <color rgb="FF63BE7B"/>
      </colorScale>
    </cfRule>
  </conditionalFormatting>
  <conditionalFormatting sqref="N15">
    <cfRule type="colorScale" priority="149">
      <colorScale>
        <cfvo type="min"/>
        <cfvo type="percentile" val="50"/>
        <cfvo type="max"/>
        <color rgb="FFF8696B"/>
        <color rgb="FFFFEB84"/>
        <color rgb="FF63BE7B"/>
      </colorScale>
    </cfRule>
    <cfRule type="colorScale" priority="98">
      <colorScale>
        <cfvo type="min"/>
        <cfvo type="percentile" val="50"/>
        <cfvo type="max"/>
        <color rgb="FFF8696B"/>
        <color rgb="FFFFEB84"/>
        <color rgb="FF63BE7B"/>
      </colorScale>
    </cfRule>
  </conditionalFormatting>
  <conditionalFormatting sqref="N16:N17">
    <cfRule type="colorScale" priority="151">
      <colorScale>
        <cfvo type="min"/>
        <cfvo type="percentile" val="50"/>
        <cfvo type="max"/>
        <color rgb="FFF8696B"/>
        <color rgb="FFFFEB84"/>
        <color rgb="FF63BE7B"/>
      </colorScale>
    </cfRule>
    <cfRule type="colorScale" priority="148">
      <colorScale>
        <cfvo type="min"/>
        <cfvo type="percentile" val="50"/>
        <cfvo type="max"/>
        <color rgb="FFF8696B"/>
        <color rgb="FFFFEB84"/>
        <color rgb="FF63BE7B"/>
      </colorScale>
    </cfRule>
    <cfRule type="colorScale" priority="97">
      <colorScale>
        <cfvo type="min"/>
        <cfvo type="percentile" val="50"/>
        <cfvo type="max"/>
        <color rgb="FFF8696B"/>
        <color rgb="FFFFEB84"/>
        <color rgb="FF63BE7B"/>
      </colorScale>
    </cfRule>
    <cfRule type="colorScale" priority="100">
      <colorScale>
        <cfvo type="min"/>
        <cfvo type="percentile" val="50"/>
        <cfvo type="max"/>
        <color rgb="FFF8696B"/>
        <color rgb="FFFFEB84"/>
        <color rgb="FF63BE7B"/>
      </colorScale>
    </cfRule>
  </conditionalFormatting>
  <conditionalFormatting sqref="N18">
    <cfRule type="colorScale" priority="84">
      <colorScale>
        <cfvo type="min"/>
        <cfvo type="percentile" val="50"/>
        <cfvo type="max"/>
        <color rgb="FFF8696B"/>
        <color rgb="FFFFEB84"/>
        <color rgb="FF63BE7B"/>
      </colorScale>
    </cfRule>
    <cfRule type="colorScale" priority="137">
      <colorScale>
        <cfvo type="min"/>
        <cfvo type="percentile" val="50"/>
        <cfvo type="max"/>
        <color rgb="FFF8696B"/>
        <color rgb="FFFFEB84"/>
        <color rgb="FF63BE7B"/>
      </colorScale>
    </cfRule>
    <cfRule type="colorScale" priority="136">
      <colorScale>
        <cfvo type="min"/>
        <cfvo type="percentile" val="50"/>
        <cfvo type="max"/>
        <color rgb="FFF8696B"/>
        <color rgb="FFFFEB84"/>
        <color rgb="FF63BE7B"/>
      </colorScale>
    </cfRule>
    <cfRule type="colorScale" priority="135">
      <colorScale>
        <cfvo type="min"/>
        <cfvo type="percentile" val="50"/>
        <cfvo type="max"/>
        <color rgb="FFF8696B"/>
        <color rgb="FFFFEB84"/>
        <color rgb="FF63BE7B"/>
      </colorScale>
    </cfRule>
    <cfRule type="colorScale" priority="85">
      <colorScale>
        <cfvo type="min"/>
        <cfvo type="percentile" val="50"/>
        <cfvo type="max"/>
        <color rgb="FFF8696B"/>
        <color rgb="FFFFEB84"/>
        <color rgb="FF63BE7B"/>
      </colorScale>
    </cfRule>
    <cfRule type="colorScale" priority="86">
      <colorScale>
        <cfvo type="min"/>
        <cfvo type="percentile" val="50"/>
        <cfvo type="max"/>
        <color rgb="FFF8696B"/>
        <color rgb="FFFFEB84"/>
        <color rgb="FF63BE7B"/>
      </colorScale>
    </cfRule>
    <cfRule type="colorScale" priority="75">
      <colorScale>
        <cfvo type="min"/>
        <cfvo type="percentile" val="50"/>
        <cfvo type="max"/>
        <color rgb="FFF8696B"/>
        <color rgb="FFFFEB84"/>
        <color rgb="FF63BE7B"/>
      </colorScale>
    </cfRule>
    <cfRule type="colorScale" priority="76">
      <colorScale>
        <cfvo type="min"/>
        <cfvo type="percentile" val="50"/>
        <cfvo type="max"/>
        <color rgb="FFF8696B"/>
        <color rgb="FFFFEB84"/>
        <color rgb="FF63BE7B"/>
      </colorScale>
    </cfRule>
    <cfRule type="colorScale" priority="77">
      <colorScale>
        <cfvo type="min"/>
        <cfvo type="percentile" val="50"/>
        <cfvo type="max"/>
        <color rgb="FFF8696B"/>
        <color rgb="FFFFEB84"/>
        <color rgb="FF63BE7B"/>
      </colorScale>
    </cfRule>
  </conditionalFormatting>
  <conditionalFormatting sqref="N18:N22">
    <cfRule type="colorScale" priority="134">
      <colorScale>
        <cfvo type="min"/>
        <cfvo type="percentile" val="50"/>
        <cfvo type="max"/>
        <color rgb="FFF8696B"/>
        <color rgb="FFFFEB84"/>
        <color rgb="FF63BE7B"/>
      </colorScale>
    </cfRule>
    <cfRule type="colorScale" priority="83">
      <colorScale>
        <cfvo type="min"/>
        <cfvo type="percentile" val="50"/>
        <cfvo type="max"/>
        <color rgb="FFF8696B"/>
        <color rgb="FFFFEB84"/>
        <color rgb="FF63BE7B"/>
      </colorScale>
    </cfRule>
    <cfRule type="colorScale" priority="74">
      <colorScale>
        <cfvo type="min"/>
        <cfvo type="percentile" val="50"/>
        <cfvo type="max"/>
        <color rgb="FFF8696B"/>
        <color rgb="FFFFEB84"/>
        <color rgb="FF63BE7B"/>
      </colorScale>
    </cfRule>
  </conditionalFormatting>
  <conditionalFormatting sqref="N19">
    <cfRule type="colorScale" priority="141">
      <colorScale>
        <cfvo type="min"/>
        <cfvo type="percentile" val="50"/>
        <cfvo type="max"/>
        <color rgb="FFF8696B"/>
        <color rgb="FFFFEB84"/>
        <color rgb="FF63BE7B"/>
      </colorScale>
    </cfRule>
    <cfRule type="colorScale" priority="90">
      <colorScale>
        <cfvo type="min"/>
        <cfvo type="percentile" val="50"/>
        <cfvo type="max"/>
        <color rgb="FFF8696B"/>
        <color rgb="FFFFEB84"/>
        <color rgb="FF63BE7B"/>
      </colorScale>
    </cfRule>
    <cfRule type="colorScale" priority="81">
      <colorScale>
        <cfvo type="min"/>
        <cfvo type="percentile" val="50"/>
        <cfvo type="max"/>
        <color rgb="FFF8696B"/>
        <color rgb="FFFFEB84"/>
        <color rgb="FF63BE7B"/>
      </colorScale>
    </cfRule>
  </conditionalFormatting>
  <conditionalFormatting sqref="N19:N22">
    <cfRule type="colorScale" priority="87">
      <colorScale>
        <cfvo type="min"/>
        <cfvo type="percentile" val="50"/>
        <cfvo type="max"/>
        <color rgb="FFF8696B"/>
        <color rgb="FFFFEB84"/>
        <color rgb="FF63BE7B"/>
      </colorScale>
    </cfRule>
    <cfRule type="colorScale" priority="78">
      <colorScale>
        <cfvo type="min"/>
        <cfvo type="percentile" val="50"/>
        <cfvo type="max"/>
        <color rgb="FFF8696B"/>
        <color rgb="FFFFEB84"/>
        <color rgb="FF63BE7B"/>
      </colorScale>
    </cfRule>
    <cfRule type="colorScale" priority="138">
      <colorScale>
        <cfvo type="min"/>
        <cfvo type="percentile" val="50"/>
        <cfvo type="max"/>
        <color rgb="FFF8696B"/>
        <color rgb="FFFFEB84"/>
        <color rgb="FF63BE7B"/>
      </colorScale>
    </cfRule>
  </conditionalFormatting>
  <conditionalFormatting sqref="N20">
    <cfRule type="colorScale" priority="89">
      <colorScale>
        <cfvo type="min"/>
        <cfvo type="percentile" val="50"/>
        <cfvo type="max"/>
        <color rgb="FFF8696B"/>
        <color rgb="FFFFEB84"/>
        <color rgb="FF63BE7B"/>
      </colorScale>
    </cfRule>
    <cfRule type="colorScale" priority="140">
      <colorScale>
        <cfvo type="min"/>
        <cfvo type="percentile" val="50"/>
        <cfvo type="max"/>
        <color rgb="FFF8696B"/>
        <color rgb="FFFFEB84"/>
        <color rgb="FF63BE7B"/>
      </colorScale>
    </cfRule>
    <cfRule type="colorScale" priority="80">
      <colorScale>
        <cfvo type="min"/>
        <cfvo type="percentile" val="50"/>
        <cfvo type="max"/>
        <color rgb="FFF8696B"/>
        <color rgb="FFFFEB84"/>
        <color rgb="FF63BE7B"/>
      </colorScale>
    </cfRule>
  </conditionalFormatting>
  <conditionalFormatting sqref="N21:N22">
    <cfRule type="colorScale" priority="91">
      <colorScale>
        <cfvo type="min"/>
        <cfvo type="percentile" val="50"/>
        <cfvo type="max"/>
        <color rgb="FFF8696B"/>
        <color rgb="FFFFEB84"/>
        <color rgb="FF63BE7B"/>
      </colorScale>
    </cfRule>
    <cfRule type="colorScale" priority="88">
      <colorScale>
        <cfvo type="min"/>
        <cfvo type="percentile" val="50"/>
        <cfvo type="max"/>
        <color rgb="FFF8696B"/>
        <color rgb="FFFFEB84"/>
        <color rgb="FF63BE7B"/>
      </colorScale>
    </cfRule>
    <cfRule type="colorScale" priority="139">
      <colorScale>
        <cfvo type="min"/>
        <cfvo type="percentile" val="50"/>
        <cfvo type="max"/>
        <color rgb="FFF8696B"/>
        <color rgb="FFFFEB84"/>
        <color rgb="FF63BE7B"/>
      </colorScale>
    </cfRule>
    <cfRule type="colorScale" priority="142">
      <colorScale>
        <cfvo type="min"/>
        <cfvo type="percentile" val="50"/>
        <cfvo type="max"/>
        <color rgb="FFF8696B"/>
        <color rgb="FFFFEB84"/>
        <color rgb="FF63BE7B"/>
      </colorScale>
    </cfRule>
    <cfRule type="colorScale" priority="79">
      <colorScale>
        <cfvo type="min"/>
        <cfvo type="percentile" val="50"/>
        <cfvo type="max"/>
        <color rgb="FFF8696B"/>
        <color rgb="FFFFEB84"/>
        <color rgb="FF63BE7B"/>
      </colorScale>
    </cfRule>
    <cfRule type="colorScale" priority="82">
      <colorScale>
        <cfvo type="min"/>
        <cfvo type="percentile" val="50"/>
        <cfvo type="max"/>
        <color rgb="FFF8696B"/>
        <color rgb="FFFFEB84"/>
        <color rgb="FF63BE7B"/>
      </colorScale>
    </cfRule>
  </conditionalFormatting>
  <conditionalFormatting sqref="N23">
    <cfRule type="colorScale" priority="126">
      <colorScale>
        <cfvo type="min"/>
        <cfvo type="percentile" val="50"/>
        <cfvo type="max"/>
        <color rgb="FFF8696B"/>
        <color rgb="FFFFEB84"/>
        <color rgb="FF63BE7B"/>
      </colorScale>
    </cfRule>
    <cfRule type="colorScale" priority="57">
      <colorScale>
        <cfvo type="min"/>
        <cfvo type="percentile" val="50"/>
        <cfvo type="max"/>
        <color rgb="FFF8696B"/>
        <color rgb="FFFFEB84"/>
        <color rgb="FF63BE7B"/>
      </colorScale>
    </cfRule>
    <cfRule type="colorScale" priority="58">
      <colorScale>
        <cfvo type="min"/>
        <cfvo type="percentile" val="50"/>
        <cfvo type="max"/>
        <color rgb="FFF8696B"/>
        <color rgb="FFFFEB84"/>
        <color rgb="FF63BE7B"/>
      </colorScale>
    </cfRule>
    <cfRule type="colorScale" priority="59">
      <colorScale>
        <cfvo type="min"/>
        <cfvo type="percentile" val="50"/>
        <cfvo type="max"/>
        <color rgb="FFF8696B"/>
        <color rgb="FFFFEB84"/>
        <color rgb="FF63BE7B"/>
      </colorScale>
    </cfRule>
    <cfRule type="colorScale" priority="128">
      <colorScale>
        <cfvo type="min"/>
        <cfvo type="percentile" val="50"/>
        <cfvo type="max"/>
        <color rgb="FFF8696B"/>
        <color rgb="FFFFEB84"/>
        <color rgb="FF63BE7B"/>
      </colorScale>
    </cfRule>
    <cfRule type="colorScale" priority="66">
      <colorScale>
        <cfvo type="min"/>
        <cfvo type="percentile" val="50"/>
        <cfvo type="max"/>
        <color rgb="FFF8696B"/>
        <color rgb="FFFFEB84"/>
        <color rgb="FF63BE7B"/>
      </colorScale>
    </cfRule>
    <cfRule type="colorScale" priority="68">
      <colorScale>
        <cfvo type="min"/>
        <cfvo type="percentile" val="50"/>
        <cfvo type="max"/>
        <color rgb="FFF8696B"/>
        <color rgb="FFFFEB84"/>
        <color rgb="FF63BE7B"/>
      </colorScale>
    </cfRule>
    <cfRule type="colorScale" priority="127">
      <colorScale>
        <cfvo type="min"/>
        <cfvo type="percentile" val="50"/>
        <cfvo type="max"/>
        <color rgb="FFF8696B"/>
        <color rgb="FFFFEB84"/>
        <color rgb="FF63BE7B"/>
      </colorScale>
    </cfRule>
    <cfRule type="colorScale" priority="67">
      <colorScale>
        <cfvo type="min"/>
        <cfvo type="percentile" val="50"/>
        <cfvo type="max"/>
        <color rgb="FFF8696B"/>
        <color rgb="FFFFEB84"/>
        <color rgb="FF63BE7B"/>
      </colorScale>
    </cfRule>
  </conditionalFormatting>
  <conditionalFormatting sqref="N23:N27">
    <cfRule type="colorScale" priority="56">
      <colorScale>
        <cfvo type="min"/>
        <cfvo type="percentile" val="50"/>
        <cfvo type="max"/>
        <color rgb="FFF8696B"/>
        <color rgb="FFFFEB84"/>
        <color rgb="FF63BE7B"/>
      </colorScale>
    </cfRule>
    <cfRule type="colorScale" priority="125">
      <colorScale>
        <cfvo type="min"/>
        <cfvo type="percentile" val="50"/>
        <cfvo type="max"/>
        <color rgb="FFF8696B"/>
        <color rgb="FFFFEB84"/>
        <color rgb="FF63BE7B"/>
      </colorScale>
    </cfRule>
    <cfRule type="colorScale" priority="65">
      <colorScale>
        <cfvo type="min"/>
        <cfvo type="percentile" val="50"/>
        <cfvo type="max"/>
        <color rgb="FFF8696B"/>
        <color rgb="FFFFEB84"/>
        <color rgb="FF63BE7B"/>
      </colorScale>
    </cfRule>
  </conditionalFormatting>
  <conditionalFormatting sqref="N24">
    <cfRule type="colorScale" priority="72">
      <colorScale>
        <cfvo type="min"/>
        <cfvo type="percentile" val="50"/>
        <cfvo type="max"/>
        <color rgb="FFF8696B"/>
        <color rgb="FFFFEB84"/>
        <color rgb="FF63BE7B"/>
      </colorScale>
    </cfRule>
    <cfRule type="colorScale" priority="132">
      <colorScale>
        <cfvo type="min"/>
        <cfvo type="percentile" val="50"/>
        <cfvo type="max"/>
        <color rgb="FFF8696B"/>
        <color rgb="FFFFEB84"/>
        <color rgb="FF63BE7B"/>
      </colorScale>
    </cfRule>
    <cfRule type="colorScale" priority="63">
      <colorScale>
        <cfvo type="min"/>
        <cfvo type="percentile" val="50"/>
        <cfvo type="max"/>
        <color rgb="FFF8696B"/>
        <color rgb="FFFFEB84"/>
        <color rgb="FF63BE7B"/>
      </colorScale>
    </cfRule>
  </conditionalFormatting>
  <conditionalFormatting sqref="N24:N27">
    <cfRule type="colorScale" priority="60">
      <colorScale>
        <cfvo type="min"/>
        <cfvo type="percentile" val="50"/>
        <cfvo type="max"/>
        <color rgb="FFF8696B"/>
        <color rgb="FFFFEB84"/>
        <color rgb="FF63BE7B"/>
      </colorScale>
    </cfRule>
    <cfRule type="colorScale" priority="129">
      <colorScale>
        <cfvo type="min"/>
        <cfvo type="percentile" val="50"/>
        <cfvo type="max"/>
        <color rgb="FFF8696B"/>
        <color rgb="FFFFEB84"/>
        <color rgb="FF63BE7B"/>
      </colorScale>
    </cfRule>
    <cfRule type="colorScale" priority="69">
      <colorScale>
        <cfvo type="min"/>
        <cfvo type="percentile" val="50"/>
        <cfvo type="max"/>
        <color rgb="FFF8696B"/>
        <color rgb="FFFFEB84"/>
        <color rgb="FF63BE7B"/>
      </colorScale>
    </cfRule>
  </conditionalFormatting>
  <conditionalFormatting sqref="N25">
    <cfRule type="colorScale" priority="62">
      <colorScale>
        <cfvo type="min"/>
        <cfvo type="percentile" val="50"/>
        <cfvo type="max"/>
        <color rgb="FFF8696B"/>
        <color rgb="FFFFEB84"/>
        <color rgb="FF63BE7B"/>
      </colorScale>
    </cfRule>
    <cfRule type="colorScale" priority="131">
      <colorScale>
        <cfvo type="min"/>
        <cfvo type="percentile" val="50"/>
        <cfvo type="max"/>
        <color rgb="FFF8696B"/>
        <color rgb="FFFFEB84"/>
        <color rgb="FF63BE7B"/>
      </colorScale>
    </cfRule>
    <cfRule type="colorScale" priority="71">
      <colorScale>
        <cfvo type="min"/>
        <cfvo type="percentile" val="50"/>
        <cfvo type="max"/>
        <color rgb="FFF8696B"/>
        <color rgb="FFFFEB84"/>
        <color rgb="FF63BE7B"/>
      </colorScale>
    </cfRule>
  </conditionalFormatting>
  <conditionalFormatting sqref="N26:N27">
    <cfRule type="colorScale" priority="130">
      <colorScale>
        <cfvo type="min"/>
        <cfvo type="percentile" val="50"/>
        <cfvo type="max"/>
        <color rgb="FFF8696B"/>
        <color rgb="FFFFEB84"/>
        <color rgb="FF63BE7B"/>
      </colorScale>
    </cfRule>
    <cfRule type="colorScale" priority="61">
      <colorScale>
        <cfvo type="min"/>
        <cfvo type="percentile" val="50"/>
        <cfvo type="max"/>
        <color rgb="FFF8696B"/>
        <color rgb="FFFFEB84"/>
        <color rgb="FF63BE7B"/>
      </colorScale>
    </cfRule>
    <cfRule type="colorScale" priority="64">
      <colorScale>
        <cfvo type="min"/>
        <cfvo type="percentile" val="50"/>
        <cfvo type="max"/>
        <color rgb="FFF8696B"/>
        <color rgb="FFFFEB84"/>
        <color rgb="FF63BE7B"/>
      </colorScale>
    </cfRule>
    <cfRule type="colorScale" priority="70">
      <colorScale>
        <cfvo type="min"/>
        <cfvo type="percentile" val="50"/>
        <cfvo type="max"/>
        <color rgb="FFF8696B"/>
        <color rgb="FFFFEB84"/>
        <color rgb="FF63BE7B"/>
      </colorScale>
    </cfRule>
    <cfRule type="colorScale" priority="73">
      <colorScale>
        <cfvo type="min"/>
        <cfvo type="percentile" val="50"/>
        <cfvo type="max"/>
        <color rgb="FFF8696B"/>
        <color rgb="FFFFEB84"/>
        <color rgb="FF63BE7B"/>
      </colorScale>
    </cfRule>
    <cfRule type="colorScale" priority="133">
      <colorScale>
        <cfvo type="min"/>
        <cfvo type="percentile" val="50"/>
        <cfvo type="max"/>
        <color rgb="FFF8696B"/>
        <color rgb="FFFFEB84"/>
        <color rgb="FF63BE7B"/>
      </colorScale>
    </cfRule>
  </conditionalFormatting>
  <conditionalFormatting sqref="N28">
    <cfRule type="colorScale" priority="41">
      <colorScale>
        <cfvo type="min"/>
        <cfvo type="percentile" val="50"/>
        <cfvo type="max"/>
        <color rgb="FFF8696B"/>
        <color rgb="FFFFEB84"/>
        <color rgb="FF63BE7B"/>
      </colorScale>
    </cfRule>
    <cfRule type="colorScale" priority="50">
      <colorScale>
        <cfvo type="min"/>
        <cfvo type="percentile" val="50"/>
        <cfvo type="max"/>
        <color rgb="FFF8696B"/>
        <color rgb="FFFFEB84"/>
        <color rgb="FF63BE7B"/>
      </colorScale>
    </cfRule>
    <cfRule type="colorScale" priority="49">
      <colorScale>
        <cfvo type="min"/>
        <cfvo type="percentile" val="50"/>
        <cfvo type="max"/>
        <color rgb="FFF8696B"/>
        <color rgb="FFFFEB84"/>
        <color rgb="FF63BE7B"/>
      </colorScale>
    </cfRule>
    <cfRule type="colorScale" priority="48">
      <colorScale>
        <cfvo type="min"/>
        <cfvo type="percentile" val="50"/>
        <cfvo type="max"/>
        <color rgb="FFF8696B"/>
        <color rgb="FFFFEB84"/>
        <color rgb="FF63BE7B"/>
      </colorScale>
    </cfRule>
    <cfRule type="colorScale" priority="117">
      <colorScale>
        <cfvo type="min"/>
        <cfvo type="percentile" val="50"/>
        <cfvo type="max"/>
        <color rgb="FFF8696B"/>
        <color rgb="FFFFEB84"/>
        <color rgb="FF63BE7B"/>
      </colorScale>
    </cfRule>
    <cfRule type="colorScale" priority="40">
      <colorScale>
        <cfvo type="min"/>
        <cfvo type="percentile" val="50"/>
        <cfvo type="max"/>
        <color rgb="FFF8696B"/>
        <color rgb="FFFFEB84"/>
        <color rgb="FF63BE7B"/>
      </colorScale>
    </cfRule>
    <cfRule type="colorScale" priority="39">
      <colorScale>
        <cfvo type="min"/>
        <cfvo type="percentile" val="50"/>
        <cfvo type="max"/>
        <color rgb="FFF8696B"/>
        <color rgb="FFFFEB84"/>
        <color rgb="FF63BE7B"/>
      </colorScale>
    </cfRule>
    <cfRule type="colorScale" priority="118">
      <colorScale>
        <cfvo type="min"/>
        <cfvo type="percentile" val="50"/>
        <cfvo type="max"/>
        <color rgb="FFF8696B"/>
        <color rgb="FFFFEB84"/>
        <color rgb="FF63BE7B"/>
      </colorScale>
    </cfRule>
    <cfRule type="colorScale" priority="119">
      <colorScale>
        <cfvo type="min"/>
        <cfvo type="percentile" val="50"/>
        <cfvo type="max"/>
        <color rgb="FFF8696B"/>
        <color rgb="FFFFEB84"/>
        <color rgb="FF63BE7B"/>
      </colorScale>
    </cfRule>
  </conditionalFormatting>
  <conditionalFormatting sqref="N28:N32">
    <cfRule type="colorScale" priority="47">
      <colorScale>
        <cfvo type="min"/>
        <cfvo type="percentile" val="50"/>
        <cfvo type="max"/>
        <color rgb="FFF8696B"/>
        <color rgb="FFFFEB84"/>
        <color rgb="FF63BE7B"/>
      </colorScale>
    </cfRule>
    <cfRule type="colorScale" priority="116">
      <colorScale>
        <cfvo type="min"/>
        <cfvo type="percentile" val="50"/>
        <cfvo type="max"/>
        <color rgb="FFF8696B"/>
        <color rgb="FFFFEB84"/>
        <color rgb="FF63BE7B"/>
      </colorScale>
    </cfRule>
    <cfRule type="colorScale" priority="38">
      <colorScale>
        <cfvo type="min"/>
        <cfvo type="percentile" val="50"/>
        <cfvo type="max"/>
        <color rgb="FFF8696B"/>
        <color rgb="FFFFEB84"/>
        <color rgb="FF63BE7B"/>
      </colorScale>
    </cfRule>
  </conditionalFormatting>
  <conditionalFormatting sqref="N29">
    <cfRule type="colorScale" priority="54">
      <colorScale>
        <cfvo type="min"/>
        <cfvo type="percentile" val="50"/>
        <cfvo type="max"/>
        <color rgb="FFF8696B"/>
        <color rgb="FFFFEB84"/>
        <color rgb="FF63BE7B"/>
      </colorScale>
    </cfRule>
    <cfRule type="colorScale" priority="45">
      <colorScale>
        <cfvo type="min"/>
        <cfvo type="percentile" val="50"/>
        <cfvo type="max"/>
        <color rgb="FFF8696B"/>
        <color rgb="FFFFEB84"/>
        <color rgb="FF63BE7B"/>
      </colorScale>
    </cfRule>
    <cfRule type="colorScale" priority="123">
      <colorScale>
        <cfvo type="min"/>
        <cfvo type="percentile" val="50"/>
        <cfvo type="max"/>
        <color rgb="FFF8696B"/>
        <color rgb="FFFFEB84"/>
        <color rgb="FF63BE7B"/>
      </colorScale>
    </cfRule>
  </conditionalFormatting>
  <conditionalFormatting sqref="N29:N32">
    <cfRule type="colorScale" priority="51">
      <colorScale>
        <cfvo type="min"/>
        <cfvo type="percentile" val="50"/>
        <cfvo type="max"/>
        <color rgb="FFF8696B"/>
        <color rgb="FFFFEB84"/>
        <color rgb="FF63BE7B"/>
      </colorScale>
    </cfRule>
    <cfRule type="colorScale" priority="120">
      <colorScale>
        <cfvo type="min"/>
        <cfvo type="percentile" val="50"/>
        <cfvo type="max"/>
        <color rgb="FFF8696B"/>
        <color rgb="FFFFEB84"/>
        <color rgb="FF63BE7B"/>
      </colorScale>
    </cfRule>
    <cfRule type="colorScale" priority="42">
      <colorScale>
        <cfvo type="min"/>
        <cfvo type="percentile" val="50"/>
        <cfvo type="max"/>
        <color rgb="FFF8696B"/>
        <color rgb="FFFFEB84"/>
        <color rgb="FF63BE7B"/>
      </colorScale>
    </cfRule>
  </conditionalFormatting>
  <conditionalFormatting sqref="N30">
    <cfRule type="colorScale" priority="53">
      <colorScale>
        <cfvo type="min"/>
        <cfvo type="percentile" val="50"/>
        <cfvo type="max"/>
        <color rgb="FFF8696B"/>
        <color rgb="FFFFEB84"/>
        <color rgb="FF63BE7B"/>
      </colorScale>
    </cfRule>
    <cfRule type="colorScale" priority="122">
      <colorScale>
        <cfvo type="min"/>
        <cfvo type="percentile" val="50"/>
        <cfvo type="max"/>
        <color rgb="FFF8696B"/>
        <color rgb="FFFFEB84"/>
        <color rgb="FF63BE7B"/>
      </colorScale>
    </cfRule>
    <cfRule type="colorScale" priority="44">
      <colorScale>
        <cfvo type="min"/>
        <cfvo type="percentile" val="50"/>
        <cfvo type="max"/>
        <color rgb="FFF8696B"/>
        <color rgb="FFFFEB84"/>
        <color rgb="FF63BE7B"/>
      </colorScale>
    </cfRule>
  </conditionalFormatting>
  <conditionalFormatting sqref="N31:N32">
    <cfRule type="colorScale" priority="52">
      <colorScale>
        <cfvo type="min"/>
        <cfvo type="percentile" val="50"/>
        <cfvo type="max"/>
        <color rgb="FFF8696B"/>
        <color rgb="FFFFEB84"/>
        <color rgb="FF63BE7B"/>
      </colorScale>
    </cfRule>
    <cfRule type="colorScale" priority="46">
      <colorScale>
        <cfvo type="min"/>
        <cfvo type="percentile" val="50"/>
        <cfvo type="max"/>
        <color rgb="FFF8696B"/>
        <color rgb="FFFFEB84"/>
        <color rgb="FF63BE7B"/>
      </colorScale>
    </cfRule>
    <cfRule type="colorScale" priority="55">
      <colorScale>
        <cfvo type="min"/>
        <cfvo type="percentile" val="50"/>
        <cfvo type="max"/>
        <color rgb="FFF8696B"/>
        <color rgb="FFFFEB84"/>
        <color rgb="FF63BE7B"/>
      </colorScale>
    </cfRule>
    <cfRule type="colorScale" priority="121">
      <colorScale>
        <cfvo type="min"/>
        <cfvo type="percentile" val="50"/>
        <cfvo type="max"/>
        <color rgb="FFF8696B"/>
        <color rgb="FFFFEB84"/>
        <color rgb="FF63BE7B"/>
      </colorScale>
    </cfRule>
    <cfRule type="colorScale" priority="124">
      <colorScale>
        <cfvo type="min"/>
        <cfvo type="percentile" val="50"/>
        <cfvo type="max"/>
        <color rgb="FFF8696B"/>
        <color rgb="FFFFEB84"/>
        <color rgb="FF63BE7B"/>
      </colorScale>
    </cfRule>
    <cfRule type="colorScale" priority="43">
      <colorScale>
        <cfvo type="min"/>
        <cfvo type="percentile" val="50"/>
        <cfvo type="max"/>
        <color rgb="FFF8696B"/>
        <color rgb="FFFFEB84"/>
        <color rgb="FF63BE7B"/>
      </colorScale>
    </cfRule>
  </conditionalFormatting>
  <conditionalFormatting sqref="N33">
    <cfRule type="colorScale" priority="112">
      <colorScale>
        <cfvo type="min"/>
        <cfvo type="percentile" val="50"/>
        <cfvo type="max"/>
        <color rgb="FFF8696B"/>
        <color rgb="FFFFEB84"/>
        <color rgb="FF63BE7B"/>
      </colorScale>
    </cfRule>
    <cfRule type="colorScale" priority="110">
      <colorScale>
        <cfvo type="min"/>
        <cfvo type="percentile" val="50"/>
        <cfvo type="max"/>
        <color rgb="FFF8696B"/>
        <color rgb="FFFFEB84"/>
        <color rgb="FF63BE7B"/>
      </colorScale>
    </cfRule>
    <cfRule type="colorScale" priority="111">
      <colorScale>
        <cfvo type="min"/>
        <cfvo type="percentile" val="50"/>
        <cfvo type="max"/>
        <color rgb="FFF8696B"/>
        <color rgb="FFFFEB84"/>
        <color rgb="FF63BE7B"/>
      </colorScale>
    </cfRule>
    <cfRule type="colorScale" priority="30">
      <colorScale>
        <cfvo type="min"/>
        <cfvo type="percentile" val="50"/>
        <cfvo type="max"/>
        <color rgb="FFF8696B"/>
        <color rgb="FFFFEB84"/>
        <color rgb="FF63BE7B"/>
      </colorScale>
    </cfRule>
    <cfRule type="colorScale" priority="32">
      <colorScale>
        <cfvo type="min"/>
        <cfvo type="percentile" val="50"/>
        <cfvo type="max"/>
        <color rgb="FFF8696B"/>
        <color rgb="FFFFEB84"/>
        <color rgb="FF63BE7B"/>
      </colorScale>
    </cfRule>
    <cfRule type="colorScale" priority="31">
      <colorScale>
        <cfvo type="min"/>
        <cfvo type="percentile" val="50"/>
        <cfvo type="max"/>
        <color rgb="FFF8696B"/>
        <color rgb="FFFFEB84"/>
        <color rgb="FF63BE7B"/>
      </colorScale>
    </cfRule>
    <cfRule type="colorScale" priority="23">
      <colorScale>
        <cfvo type="min"/>
        <cfvo type="percentile" val="50"/>
        <cfvo type="max"/>
        <color rgb="FFF8696B"/>
        <color rgb="FFFFEB84"/>
        <color rgb="FF63BE7B"/>
      </colorScale>
    </cfRule>
    <cfRule type="colorScale" priority="21">
      <colorScale>
        <cfvo type="min"/>
        <cfvo type="percentile" val="50"/>
        <cfvo type="max"/>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N33:N37">
    <cfRule type="colorScale" priority="177">
      <colorScale>
        <cfvo type="min"/>
        <cfvo type="percentile" val="50"/>
        <cfvo type="max"/>
        <color rgb="FFF8696B"/>
        <color rgb="FFFFEB84"/>
        <color rgb="FF63BE7B"/>
      </colorScale>
    </cfRule>
    <cfRule type="colorScale" priority="29">
      <colorScale>
        <cfvo type="min"/>
        <cfvo type="percentile" val="50"/>
        <cfvo type="max"/>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N34">
    <cfRule type="colorScale" priority="27">
      <colorScale>
        <cfvo type="min"/>
        <cfvo type="percentile" val="50"/>
        <cfvo type="max"/>
        <color rgb="FFF8696B"/>
        <color rgb="FFFFEB84"/>
        <color rgb="FF63BE7B"/>
      </colorScale>
    </cfRule>
    <cfRule type="colorScale" priority="114">
      <colorScale>
        <cfvo type="min"/>
        <cfvo type="percentile" val="50"/>
        <cfvo type="max"/>
        <color rgb="FFF8696B"/>
        <color rgb="FFFFEB84"/>
        <color rgb="FF63BE7B"/>
      </colorScale>
    </cfRule>
    <cfRule type="colorScale" priority="36">
      <colorScale>
        <cfvo type="min"/>
        <cfvo type="percentile" val="50"/>
        <cfvo type="max"/>
        <color rgb="FFF8696B"/>
        <color rgb="FFFFEB84"/>
        <color rgb="FF63BE7B"/>
      </colorScale>
    </cfRule>
  </conditionalFormatting>
  <conditionalFormatting sqref="N34:N37">
    <cfRule type="colorScale" priority="33">
      <colorScale>
        <cfvo type="min"/>
        <cfvo type="percentile" val="50"/>
        <cfvo type="max"/>
        <color rgb="FFF8696B"/>
        <color rgb="FFFFEB84"/>
        <color rgb="FF63BE7B"/>
      </colorScale>
    </cfRule>
    <cfRule type="colorScale" priority="24">
      <colorScale>
        <cfvo type="min"/>
        <cfvo type="percentile" val="50"/>
        <cfvo type="max"/>
        <color rgb="FFF8696B"/>
        <color rgb="FFFFEB84"/>
        <color rgb="FF63BE7B"/>
      </colorScale>
    </cfRule>
    <cfRule type="colorScale" priority="175">
      <colorScale>
        <cfvo type="min"/>
        <cfvo type="percentile" val="50"/>
        <cfvo type="max"/>
        <color rgb="FFF8696B"/>
        <color rgb="FFFFEB84"/>
        <color rgb="FF63BE7B"/>
      </colorScale>
    </cfRule>
  </conditionalFormatting>
  <conditionalFormatting sqref="N35">
    <cfRule type="colorScale" priority="35">
      <colorScale>
        <cfvo type="min"/>
        <cfvo type="percentile" val="50"/>
        <cfvo type="max"/>
        <color rgb="FFF8696B"/>
        <color rgb="FFFFEB84"/>
        <color rgb="FF63BE7B"/>
      </colorScale>
    </cfRule>
    <cfRule type="colorScale" priority="26">
      <colorScale>
        <cfvo type="min"/>
        <cfvo type="percentile" val="50"/>
        <cfvo type="max"/>
        <color rgb="FFF8696B"/>
        <color rgb="FFFFEB84"/>
        <color rgb="FF63BE7B"/>
      </colorScale>
    </cfRule>
    <cfRule type="colorScale" priority="176">
      <colorScale>
        <cfvo type="min"/>
        <cfvo type="percentile" val="50"/>
        <cfvo type="max"/>
        <color rgb="FFF8696B"/>
        <color rgb="FFFFEB84"/>
        <color rgb="FF63BE7B"/>
      </colorScale>
    </cfRule>
  </conditionalFormatting>
  <conditionalFormatting sqref="N36:N37">
    <cfRule type="colorScale" priority="34">
      <colorScale>
        <cfvo type="min"/>
        <cfvo type="percentile" val="50"/>
        <cfvo type="max"/>
        <color rgb="FFF8696B"/>
        <color rgb="FFFFEB84"/>
        <color rgb="FF63BE7B"/>
      </colorScale>
    </cfRule>
    <cfRule type="colorScale" priority="28">
      <colorScale>
        <cfvo type="min"/>
        <cfvo type="percentile" val="50"/>
        <cfvo type="max"/>
        <color rgb="FFF8696B"/>
        <color rgb="FFFFEB84"/>
        <color rgb="FF63BE7B"/>
      </colorScale>
    </cfRule>
    <cfRule type="colorScale" priority="37">
      <colorScale>
        <cfvo type="min"/>
        <cfvo type="percentile" val="50"/>
        <cfvo type="max"/>
        <color rgb="FFF8696B"/>
        <color rgb="FFFFEB84"/>
        <color rgb="FF63BE7B"/>
      </colorScale>
    </cfRule>
    <cfRule type="colorScale" priority="115">
      <colorScale>
        <cfvo type="min"/>
        <cfvo type="percentile" val="50"/>
        <cfvo type="max"/>
        <color rgb="FFF8696B"/>
        <color rgb="FFFFEB84"/>
        <color rgb="FF63BE7B"/>
      </colorScale>
    </cfRule>
    <cfRule type="colorScale" priority="113">
      <colorScale>
        <cfvo type="min"/>
        <cfvo type="percentile" val="50"/>
        <cfvo type="max"/>
        <color rgb="FFF8696B"/>
        <color rgb="FFFFEB84"/>
        <color rgb="FF63BE7B"/>
      </colorScale>
    </cfRule>
    <cfRule type="colorScale" priority="25">
      <colorScale>
        <cfvo type="min"/>
        <cfvo type="percentile" val="50"/>
        <cfvo type="max"/>
        <color rgb="FFF8696B"/>
        <color rgb="FFFFEB84"/>
        <color rgb="FF63BE7B"/>
      </colorScale>
    </cfRule>
  </conditionalFormatting>
  <conditionalFormatting sqref="N38">
    <cfRule type="colorScale" priority="103">
      <colorScale>
        <cfvo type="min"/>
        <cfvo type="percentile" val="50"/>
        <cfvo type="max"/>
        <color rgb="FFF8696B"/>
        <color rgb="FFFFEB84"/>
        <color rgb="FF63BE7B"/>
      </colorScale>
    </cfRule>
    <cfRule type="colorScale" priority="104">
      <colorScale>
        <cfvo type="min"/>
        <cfvo type="percentile" val="50"/>
        <cfvo type="max"/>
        <color rgb="FFF8696B"/>
        <color rgb="FFFFEB84"/>
        <color rgb="FF63BE7B"/>
      </colorScale>
    </cfRule>
    <cfRule type="colorScale" priority="5">
      <colorScale>
        <cfvo type="min"/>
        <cfvo type="percentile" val="50"/>
        <cfvo type="max"/>
        <color rgb="FFF8696B"/>
        <color rgb="FFFFEB84"/>
        <color rgb="FF63BE7B"/>
      </colorScale>
    </cfRule>
    <cfRule type="colorScale" priority="102">
      <colorScale>
        <cfvo type="min"/>
        <cfvo type="percentile" val="50"/>
        <cfvo type="max"/>
        <color rgb="FFF8696B"/>
        <color rgb="FFFFEB84"/>
        <color rgb="FF63BE7B"/>
      </colorScale>
    </cfRule>
    <cfRule type="colorScale" priority="4">
      <colorScale>
        <cfvo type="min"/>
        <cfvo type="percentile" val="50"/>
        <cfvo type="max"/>
        <color rgb="FFF8696B"/>
        <color rgb="FFFFEB84"/>
        <color rgb="FF63BE7B"/>
      </colorScale>
    </cfRule>
    <cfRule type="colorScale" priority="13">
      <colorScale>
        <cfvo type="min"/>
        <cfvo type="percentile" val="50"/>
        <cfvo type="max"/>
        <color rgb="FFF8696B"/>
        <color rgb="FFFFEB84"/>
        <color rgb="FF63BE7B"/>
      </colorScale>
    </cfRule>
    <cfRule type="colorScale" priority="14">
      <colorScale>
        <cfvo type="min"/>
        <cfvo type="percentile" val="50"/>
        <cfvo type="max"/>
        <color rgb="FFF8696B"/>
        <color rgb="FFFFEB84"/>
        <color rgb="FF63BE7B"/>
      </colorScale>
    </cfRule>
    <cfRule type="colorScale" priority="12">
      <colorScale>
        <cfvo type="min"/>
        <cfvo type="percentile" val="50"/>
        <cfvo type="max"/>
        <color rgb="FFF8696B"/>
        <color rgb="FFFFEB84"/>
        <color rgb="FF63BE7B"/>
      </colorScale>
    </cfRule>
    <cfRule type="colorScale" priority="3">
      <colorScale>
        <cfvo type="min"/>
        <cfvo type="percentile" val="50"/>
        <cfvo type="max"/>
        <color rgb="FFF8696B"/>
        <color rgb="FFFFEB84"/>
        <color rgb="FF63BE7B"/>
      </colorScale>
    </cfRule>
  </conditionalFormatting>
  <conditionalFormatting sqref="N38:N42">
    <cfRule type="colorScale" priority="101">
      <colorScale>
        <cfvo type="min"/>
        <cfvo type="percentile" val="50"/>
        <cfvo type="max"/>
        <color rgb="FFF8696B"/>
        <color rgb="FFFFEB84"/>
        <color rgb="FF63BE7B"/>
      </colorScale>
    </cfRule>
    <cfRule type="colorScale" priority="2">
      <colorScale>
        <cfvo type="min"/>
        <cfvo type="percentile" val="50"/>
        <cfvo type="max"/>
        <color rgb="FFF8696B"/>
        <color rgb="FFFFEB84"/>
        <color rgb="FF63BE7B"/>
      </colorScale>
    </cfRule>
    <cfRule type="colorScale" priority="11">
      <colorScale>
        <cfvo type="min"/>
        <cfvo type="percentile" val="50"/>
        <cfvo type="max"/>
        <color rgb="FFF8696B"/>
        <color rgb="FFFFEB84"/>
        <color rgb="FF63BE7B"/>
      </colorScale>
    </cfRule>
  </conditionalFormatting>
  <conditionalFormatting sqref="N39">
    <cfRule type="colorScale" priority="108">
      <colorScale>
        <cfvo type="min"/>
        <cfvo type="percentile" val="50"/>
        <cfvo type="max"/>
        <color rgb="FFF8696B"/>
        <color rgb="FFFFEB84"/>
        <color rgb="FF63BE7B"/>
      </colorScale>
    </cfRule>
    <cfRule type="colorScale" priority="18">
      <colorScale>
        <cfvo type="min"/>
        <cfvo type="percentile" val="50"/>
        <cfvo type="max"/>
        <color rgb="FFF8696B"/>
        <color rgb="FFFFEB84"/>
        <color rgb="FF63BE7B"/>
      </colorScale>
    </cfRule>
    <cfRule type="colorScale" priority="9">
      <colorScale>
        <cfvo type="min"/>
        <cfvo type="percentile" val="50"/>
        <cfvo type="max"/>
        <color rgb="FFF8696B"/>
        <color rgb="FFFFEB84"/>
        <color rgb="FF63BE7B"/>
      </colorScale>
    </cfRule>
  </conditionalFormatting>
  <conditionalFormatting sqref="N39:N42">
    <cfRule type="colorScale" priority="6">
      <colorScale>
        <cfvo type="min"/>
        <cfvo type="percentile" val="50"/>
        <cfvo type="max"/>
        <color rgb="FFF8696B"/>
        <color rgb="FFFFEB84"/>
        <color rgb="FF63BE7B"/>
      </colorScale>
    </cfRule>
    <cfRule type="colorScale" priority="105">
      <colorScale>
        <cfvo type="min"/>
        <cfvo type="percentile" val="50"/>
        <cfvo type="max"/>
        <color rgb="FFF8696B"/>
        <color rgb="FFFFEB84"/>
        <color rgb="FF63BE7B"/>
      </colorScale>
    </cfRule>
    <cfRule type="colorScale" priority="15">
      <colorScale>
        <cfvo type="min"/>
        <cfvo type="percentile" val="50"/>
        <cfvo type="max"/>
        <color rgb="FFF8696B"/>
        <color rgb="FFFFEB84"/>
        <color rgb="FF63BE7B"/>
      </colorScale>
    </cfRule>
  </conditionalFormatting>
  <conditionalFormatting sqref="N40">
    <cfRule type="colorScale" priority="107">
      <colorScale>
        <cfvo type="min"/>
        <cfvo type="percentile" val="50"/>
        <cfvo type="max"/>
        <color rgb="FFF8696B"/>
        <color rgb="FFFFEB84"/>
        <color rgb="FF63BE7B"/>
      </colorScale>
    </cfRule>
    <cfRule type="colorScale" priority="17">
      <colorScale>
        <cfvo type="min"/>
        <cfvo type="percentile" val="50"/>
        <cfvo type="max"/>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N41:N42">
    <cfRule type="colorScale" priority="19">
      <colorScale>
        <cfvo type="min"/>
        <cfvo type="percentile" val="50"/>
        <cfvo type="max"/>
        <color rgb="FFF8696B"/>
        <color rgb="FFFFEB84"/>
        <color rgb="FF63BE7B"/>
      </colorScale>
    </cfRule>
    <cfRule type="colorScale" priority="10">
      <colorScale>
        <cfvo type="min"/>
        <cfvo type="percentile" val="50"/>
        <cfvo type="max"/>
        <color rgb="FFF8696B"/>
        <color rgb="FFFFEB84"/>
        <color rgb="FF63BE7B"/>
      </colorScale>
    </cfRule>
    <cfRule type="colorScale" priority="109">
      <colorScale>
        <cfvo type="min"/>
        <cfvo type="percentile" val="50"/>
        <cfvo type="max"/>
        <color rgb="FFF8696B"/>
        <color rgb="FFFFEB84"/>
        <color rgb="FF63BE7B"/>
      </colorScale>
    </cfRule>
    <cfRule type="colorScale" priority="7">
      <colorScale>
        <cfvo type="min"/>
        <cfvo type="percentile" val="50"/>
        <cfvo type="max"/>
        <color rgb="FFF8696B"/>
        <color rgb="FFFFEB84"/>
        <color rgb="FF63BE7B"/>
      </colorScale>
    </cfRule>
    <cfRule type="colorScale" priority="106">
      <colorScale>
        <cfvo type="min"/>
        <cfvo type="percentile" val="50"/>
        <cfvo type="max"/>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N49">
    <cfRule type="colorScale" priority="162">
      <colorScale>
        <cfvo type="min"/>
        <cfvo type="percentile" val="50"/>
        <cfvo type="max"/>
        <color rgb="FFF8696B"/>
        <color rgb="FFFFEB84"/>
        <color rgb="FF63BE7B"/>
      </colorScale>
    </cfRule>
  </conditionalFormatting>
  <conditionalFormatting sqref="N7:O7">
    <cfRule type="colorScale" priority="168">
      <colorScale>
        <cfvo type="min"/>
        <cfvo type="percentile" val="50"/>
        <cfvo type="max"/>
        <color rgb="FFF8696B"/>
        <color rgb="FFFFEB84"/>
        <color rgb="FF63BE7B"/>
      </colorScale>
    </cfRule>
  </conditionalFormatting>
  <conditionalFormatting sqref="O8:O42">
    <cfRule type="colorScale" priority="173">
      <colorScale>
        <cfvo type="min"/>
        <cfvo type="percentile" val="50"/>
        <cfvo type="max"/>
        <color rgb="FFF8696B"/>
        <color rgb="FFFFEB84"/>
        <color rgb="FF63BE7B"/>
      </colorScale>
    </cfRule>
  </conditionalFormatting>
  <conditionalFormatting sqref="O49">
    <cfRule type="colorScale" priority="165">
      <colorScale>
        <cfvo type="min"/>
        <cfvo type="percentile" val="50"/>
        <cfvo type="max"/>
        <color rgb="FFF8696B"/>
        <color rgb="FFFFEB84"/>
        <color rgb="FF63BE7B"/>
      </colorScale>
    </cfRule>
  </conditionalFormatting>
  <conditionalFormatting sqref="R49">
    <cfRule type="colorScale" priority="164">
      <colorScale>
        <cfvo type="min"/>
        <cfvo type="percentile" val="50"/>
        <cfvo type="max"/>
        <color rgb="FFF8696B"/>
        <color rgb="FFFFEB84"/>
        <color rgb="FF63BE7B"/>
      </colorScale>
    </cfRule>
  </conditionalFormatting>
  <conditionalFormatting sqref="AG3">
    <cfRule type="colorScale" priority="163">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1C91B-CA0C-47DC-A1F5-99B61192C184}">
  <dimension ref="A1:AT51"/>
  <sheetViews>
    <sheetView zoomScale="88" zoomScaleNormal="60" workbookViewId="0">
      <pane ySplit="5" topLeftCell="A6" activePane="bottomLeft" state="frozen"/>
      <selection pane="bottomLeft"/>
    </sheetView>
  </sheetViews>
  <sheetFormatPr defaultRowHeight="14.4" x14ac:dyDescent="0.3"/>
  <cols>
    <col min="1" max="1" width="10.6640625" bestFit="1" customWidth="1"/>
    <col min="2" max="2" width="14" style="1" bestFit="1" customWidth="1"/>
    <col min="3" max="3" width="8.88671875" style="1"/>
    <col min="4" max="4" width="12.33203125" style="1" customWidth="1"/>
    <col min="5" max="5" width="12.33203125" customWidth="1"/>
    <col min="6" max="6" width="15.6640625" customWidth="1"/>
    <col min="7" max="7" width="14.6640625" customWidth="1"/>
    <col min="8" max="8" width="14.33203125" customWidth="1"/>
    <col min="9" max="9" width="19.33203125" customWidth="1"/>
    <col min="10" max="10" width="24.109375" customWidth="1"/>
    <col min="11" max="11" width="12.88671875" customWidth="1"/>
    <col min="12" max="13" width="11.88671875" customWidth="1"/>
    <col min="14" max="14" width="10.6640625" customWidth="1"/>
    <col min="15" max="15" width="15" customWidth="1"/>
    <col min="16" max="16" width="12.109375" customWidth="1"/>
    <col min="17" max="17" width="12.6640625" customWidth="1"/>
    <col min="18" max="18" width="14.5546875" customWidth="1"/>
    <col min="19" max="19" width="11.6640625" customWidth="1"/>
    <col min="20" max="20" width="11.88671875" customWidth="1"/>
    <col min="21" max="21" width="12.88671875" customWidth="1"/>
    <col min="22" max="22" width="13.33203125" customWidth="1"/>
    <col min="23" max="23" width="12.88671875" customWidth="1"/>
    <col min="24" max="24" width="17.6640625" customWidth="1"/>
    <col min="25" max="25" width="14.33203125" customWidth="1"/>
    <col min="26" max="26" width="18" style="3" customWidth="1"/>
    <col min="27" max="27" width="14" style="3" customWidth="1"/>
    <col min="28" max="28" width="16.6640625" customWidth="1"/>
    <col min="29" max="29" width="13.21875" customWidth="1"/>
    <col min="30" max="30" width="13" customWidth="1"/>
    <col min="31" max="31" width="12.33203125" customWidth="1"/>
    <col min="32" max="32" width="12.6640625" customWidth="1"/>
    <col min="33" max="33" width="27" customWidth="1"/>
    <col min="34" max="34" width="11.5546875" customWidth="1"/>
    <col min="35" max="35" width="28.44140625" customWidth="1"/>
    <col min="36" max="36" width="11.5546875" customWidth="1"/>
    <col min="37" max="37" width="12.5546875" customWidth="1"/>
    <col min="38" max="38" width="11.44140625" bestFit="1" customWidth="1"/>
    <col min="39" max="39" width="22.88671875" bestFit="1" customWidth="1"/>
    <col min="40" max="40" width="12.6640625" customWidth="1"/>
    <col min="42" max="42" width="39.109375" customWidth="1"/>
  </cols>
  <sheetData>
    <row r="1" spans="1:46" ht="28.8" x14ac:dyDescent="0.3">
      <c r="G1" s="138" t="s">
        <v>64</v>
      </c>
      <c r="H1" s="139"/>
      <c r="I1" s="2" t="s">
        <v>65</v>
      </c>
      <c r="J1" s="2" t="s">
        <v>66</v>
      </c>
      <c r="K1" s="2" t="s">
        <v>67</v>
      </c>
      <c r="L1" s="138" t="s">
        <v>68</v>
      </c>
      <c r="M1" s="140"/>
      <c r="N1" s="138" t="s">
        <v>69</v>
      </c>
      <c r="O1" s="140"/>
      <c r="P1" s="141" t="s">
        <v>70</v>
      </c>
      <c r="Q1" s="142"/>
      <c r="R1" s="142"/>
      <c r="S1" s="142"/>
      <c r="T1" s="142"/>
      <c r="U1" s="142"/>
      <c r="V1" s="142"/>
      <c r="W1" s="142"/>
      <c r="X1" s="142"/>
      <c r="Y1" s="143"/>
      <c r="AB1" s="5" t="s">
        <v>93</v>
      </c>
      <c r="AG1" s="2" t="s">
        <v>71</v>
      </c>
      <c r="AI1" s="2" t="s">
        <v>72</v>
      </c>
    </row>
    <row r="2" spans="1:46" ht="57.6" x14ac:dyDescent="0.3">
      <c r="A2" s="4" t="s">
        <v>73</v>
      </c>
      <c r="B2" s="5" t="s">
        <v>74</v>
      </c>
      <c r="C2" s="5" t="s">
        <v>75</v>
      </c>
      <c r="D2" s="5" t="s">
        <v>74</v>
      </c>
      <c r="E2" s="20" t="s">
        <v>76</v>
      </c>
      <c r="F2" s="20" t="s">
        <v>77</v>
      </c>
      <c r="G2" s="56" t="s">
        <v>78</v>
      </c>
      <c r="H2" s="56" t="s">
        <v>78</v>
      </c>
      <c r="I2" s="56" t="s">
        <v>150</v>
      </c>
      <c r="J2" s="56" t="s">
        <v>151</v>
      </c>
      <c r="K2" s="56" t="s">
        <v>152</v>
      </c>
      <c r="L2" s="56" t="s">
        <v>80</v>
      </c>
      <c r="M2" s="56" t="s">
        <v>80</v>
      </c>
      <c r="N2" s="56" t="s">
        <v>82</v>
      </c>
      <c r="O2" s="56" t="s">
        <v>82</v>
      </c>
      <c r="P2" s="20" t="s">
        <v>83</v>
      </c>
      <c r="Q2" s="6" t="s">
        <v>84</v>
      </c>
      <c r="R2" s="6" t="s">
        <v>85</v>
      </c>
      <c r="S2" s="6" t="s">
        <v>86</v>
      </c>
      <c r="T2" s="6" t="s">
        <v>87</v>
      </c>
      <c r="U2" s="20" t="s">
        <v>88</v>
      </c>
      <c r="V2" s="20" t="s">
        <v>89</v>
      </c>
      <c r="W2" s="20" t="s">
        <v>138</v>
      </c>
      <c r="X2" s="20" t="s">
        <v>91</v>
      </c>
      <c r="Y2" s="20" t="s">
        <v>92</v>
      </c>
      <c r="Z2" s="4" t="s">
        <v>73</v>
      </c>
      <c r="AA2" s="12" t="s">
        <v>74</v>
      </c>
      <c r="AB2" s="5" t="s">
        <v>59</v>
      </c>
      <c r="AC2" s="6" t="s">
        <v>94</v>
      </c>
      <c r="AD2" s="6" t="s">
        <v>95</v>
      </c>
      <c r="AE2" s="6" t="s">
        <v>96</v>
      </c>
      <c r="AF2" s="6" t="s">
        <v>97</v>
      </c>
      <c r="AG2" s="21" t="s">
        <v>98</v>
      </c>
      <c r="AH2" s="21" t="s">
        <v>99</v>
      </c>
      <c r="AI2" s="21" t="s">
        <v>100</v>
      </c>
      <c r="AJ2" s="21" t="s">
        <v>101</v>
      </c>
      <c r="AK2" s="6" t="s">
        <v>102</v>
      </c>
      <c r="AL2" s="11" t="s">
        <v>103</v>
      </c>
      <c r="AM2" s="11" t="s">
        <v>104</v>
      </c>
      <c r="AN2" s="11" t="s">
        <v>105</v>
      </c>
      <c r="AP2" s="24" t="s">
        <v>58</v>
      </c>
      <c r="AQ2" s="23" t="s">
        <v>14</v>
      </c>
      <c r="AR2" s="23" t="s">
        <v>17</v>
      </c>
      <c r="AS2" s="23" t="s">
        <v>19</v>
      </c>
      <c r="AT2" s="23" t="s">
        <v>59</v>
      </c>
    </row>
    <row r="3" spans="1:46" x14ac:dyDescent="0.3">
      <c r="A3" s="51" t="s">
        <v>106</v>
      </c>
      <c r="B3" s="76" t="str">
        <f>'Scoreblad AGHNZ'!B5</f>
        <v>A-G-H-N-Z</v>
      </c>
      <c r="C3" s="32" t="s">
        <v>108</v>
      </c>
      <c r="D3" s="7" t="str">
        <f>B3</f>
        <v>A-G-H-N-Z</v>
      </c>
      <c r="E3" s="45" t="str">
        <f>IF(G3&gt;5,IF(N3&lt;$N$49,"A",IF(N3&gt;$N$51,"C","B")),"Blinde vlek")</f>
        <v>B</v>
      </c>
      <c r="F3" s="45" t="s">
        <v>108</v>
      </c>
      <c r="G3" s="33">
        <f>SUM(G6:G40)/5</f>
        <v>1782.4748700801658</v>
      </c>
      <c r="H3" s="33">
        <f>SUM(H6:H40)</f>
        <v>1782.4748700801665</v>
      </c>
      <c r="I3" s="33">
        <f>SUM(I6:I40)</f>
        <v>1887.7999999999997</v>
      </c>
      <c r="J3" s="33">
        <f>SUM(J6:J40)</f>
        <v>1604.6299999999999</v>
      </c>
      <c r="K3" s="33">
        <f>I3-H3</f>
        <v>105.32512991983322</v>
      </c>
      <c r="L3" s="33">
        <f>SUM(L6:L40)/5</f>
        <v>-177.84487008016663</v>
      </c>
      <c r="M3" s="33">
        <f>J3-H3</f>
        <v>-177.84487008016663</v>
      </c>
      <c r="N3" s="34">
        <f>O3</f>
        <v>-0.11083232276609975</v>
      </c>
      <c r="O3" s="34">
        <f>M3/J3</f>
        <v>-0.11083232276609975</v>
      </c>
      <c r="P3" s="33">
        <f>SUM(P6:P40)/5</f>
        <v>1742</v>
      </c>
      <c r="Q3" s="33">
        <f>SUM(Q6:Q40)</f>
        <v>1742</v>
      </c>
      <c r="R3" s="33">
        <f>SUM(R6:R40)</f>
        <v>1011</v>
      </c>
      <c r="S3" s="33">
        <f>SUM(S6:S40)</f>
        <v>731</v>
      </c>
      <c r="T3" s="33">
        <f>SUM(T6:T40)</f>
        <v>659</v>
      </c>
      <c r="U3" s="33">
        <f>S3-T3</f>
        <v>72</v>
      </c>
      <c r="V3" s="34">
        <f>IF(R3=0,"Blinde vlek",U3/Q3)</f>
        <v>4.1331802525832378E-2</v>
      </c>
      <c r="W3" s="44" t="s">
        <v>108</v>
      </c>
      <c r="X3" s="33">
        <f>SUM(X6:X40)/5</f>
        <v>72</v>
      </c>
      <c r="Y3" s="33" t="str">
        <f>IF(P3=0,"Blinde vlek",IF(X3/P3&lt;$Y$49,"A",IF(X3/P3&gt;$Y$51,"C","B")))</f>
        <v>B</v>
      </c>
      <c r="Z3" s="51" t="s">
        <v>106</v>
      </c>
      <c r="AA3" s="31" t="str">
        <f>B3</f>
        <v>A-G-H-N-Z</v>
      </c>
      <c r="AB3" s="33">
        <f>SUM(AB6:AB40)</f>
        <v>3500</v>
      </c>
      <c r="AC3" s="44" t="s">
        <v>108</v>
      </c>
      <c r="AD3" s="44">
        <f>IF(E3= "A",2,IF(E3 = "Blinde vlek",2,IF(E3 = "B",1,0)))</f>
        <v>1</v>
      </c>
      <c r="AE3" s="44" t="s">
        <v>108</v>
      </c>
      <c r="AF3" s="44">
        <f>IF(Y3= "A",2,IF(Y3 = "Blinde vlek",2,IF(Y3 = "B",1,0)))</f>
        <v>1</v>
      </c>
      <c r="AG3" s="33">
        <f>M3+U3</f>
        <v>-105.84487008016663</v>
      </c>
      <c r="AH3" s="33">
        <f>M3+U3+AB3</f>
        <v>3394.1551299198336</v>
      </c>
      <c r="AI3" s="33">
        <f>R3+T3</f>
        <v>1670</v>
      </c>
      <c r="AJ3" s="34">
        <f>AG3/AI3</f>
        <v>-6.3380161724650677E-2</v>
      </c>
      <c r="AK3" s="33">
        <f>SUM(AK6:AK40)</f>
        <v>1352.5298203067919</v>
      </c>
      <c r="AL3" s="60">
        <f>SUM(AL6:AL40)</f>
        <v>8069.1748481815575</v>
      </c>
      <c r="AM3" s="52">
        <f>IF(AK3&gt;0,AL3/AB3,0)</f>
        <v>2.3054785280518737</v>
      </c>
      <c r="AN3" s="52" t="str">
        <f>IF(AM3&gt;=$AQ$3,$AQ$2,IF(AM3&gt;=$AR$3,$AR$2,IF(AM3&gt;=$AS$3,$AS$2,$AT$2)))</f>
        <v>C</v>
      </c>
      <c r="AP3" s="24" t="s">
        <v>109</v>
      </c>
      <c r="AQ3" s="42">
        <v>6</v>
      </c>
      <c r="AR3" s="42">
        <v>4</v>
      </c>
      <c r="AS3" s="42">
        <v>2</v>
      </c>
      <c r="AT3" s="42">
        <v>0</v>
      </c>
    </row>
    <row r="4" spans="1:46" x14ac:dyDescent="0.3">
      <c r="A4" s="46"/>
      <c r="B4" s="47"/>
      <c r="C4" s="47"/>
      <c r="D4" s="47"/>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48"/>
    </row>
    <row r="5" spans="1:46" ht="57.6" x14ac:dyDescent="0.3">
      <c r="A5" s="53" t="s">
        <v>36</v>
      </c>
      <c r="B5" s="54" t="s">
        <v>110</v>
      </c>
      <c r="C5" s="54" t="s">
        <v>75</v>
      </c>
      <c r="D5" s="54" t="s">
        <v>74</v>
      </c>
      <c r="E5" s="55" t="s">
        <v>76</v>
      </c>
      <c r="F5" s="55" t="s">
        <v>77</v>
      </c>
      <c r="G5" s="56" t="s">
        <v>78</v>
      </c>
      <c r="H5" s="81" t="s">
        <v>111</v>
      </c>
      <c r="I5" s="81" t="s">
        <v>112</v>
      </c>
      <c r="J5" s="81" t="s">
        <v>113</v>
      </c>
      <c r="K5" s="56" t="s">
        <v>79</v>
      </c>
      <c r="L5" s="56" t="s">
        <v>80</v>
      </c>
      <c r="M5" s="56" t="s">
        <v>81</v>
      </c>
      <c r="N5" s="56" t="s">
        <v>82</v>
      </c>
      <c r="O5" s="56" t="s">
        <v>114</v>
      </c>
      <c r="P5" s="55" t="s">
        <v>83</v>
      </c>
      <c r="Q5" s="82" t="s">
        <v>84</v>
      </c>
      <c r="R5" s="82" t="s">
        <v>85</v>
      </c>
      <c r="S5" s="82" t="s">
        <v>86</v>
      </c>
      <c r="T5" s="82" t="s">
        <v>87</v>
      </c>
      <c r="U5" s="55" t="s">
        <v>88</v>
      </c>
      <c r="V5" s="55" t="s">
        <v>89</v>
      </c>
      <c r="W5" s="55" t="s">
        <v>138</v>
      </c>
      <c r="X5" s="55" t="s">
        <v>91</v>
      </c>
      <c r="Y5" s="55" t="s">
        <v>92</v>
      </c>
      <c r="Z5" s="53" t="s">
        <v>36</v>
      </c>
      <c r="AA5" s="54" t="s">
        <v>110</v>
      </c>
      <c r="AB5" s="54" t="s">
        <v>59</v>
      </c>
      <c r="AC5" s="57" t="s">
        <v>94</v>
      </c>
      <c r="AD5" s="57" t="s">
        <v>95</v>
      </c>
      <c r="AE5" s="57" t="s">
        <v>96</v>
      </c>
      <c r="AF5" s="57" t="s">
        <v>97</v>
      </c>
      <c r="AG5" s="59" t="s">
        <v>98</v>
      </c>
      <c r="AH5" s="59" t="s">
        <v>99</v>
      </c>
      <c r="AI5" s="59" t="s">
        <v>100</v>
      </c>
      <c r="AJ5" s="59" t="s">
        <v>101</v>
      </c>
      <c r="AK5" s="57" t="s">
        <v>102</v>
      </c>
      <c r="AL5" s="58" t="s">
        <v>60</v>
      </c>
      <c r="AM5" s="58" t="s">
        <v>115</v>
      </c>
      <c r="AN5" s="58" t="s">
        <v>116</v>
      </c>
    </row>
    <row r="6" spans="1:46" x14ac:dyDescent="0.3">
      <c r="A6" s="14" t="s">
        <v>117</v>
      </c>
      <c r="B6" s="36" t="str">
        <f>'Scoreblad AGHNZ'!B8</f>
        <v>Aalst</v>
      </c>
      <c r="C6" s="40">
        <f>'Scoreblad AGHNZ'!C8</f>
        <v>26</v>
      </c>
      <c r="D6" s="7" t="str">
        <f>B$3</f>
        <v>A-G-H-N-Z</v>
      </c>
      <c r="E6" s="9" t="str">
        <f>IF(G6&gt;5,IF(N6&lt;$N$49,"A",IF(N6&gt;$N$51,"C","B")),"Blinde vlek")</f>
        <v>B</v>
      </c>
      <c r="F6" s="9" t="str">
        <f>IF(H6&gt;5,IF(O6&lt;$O$49,"A",IF(O6&gt;$O$51,"C","B")),"Blinde vlek")</f>
        <v>B</v>
      </c>
      <c r="G6" s="41">
        <f>SUM(H6:H10)</f>
        <v>429.22384755559375</v>
      </c>
      <c r="H6" s="8">
        <f>'Scoreblad AGHNZ'!H8</f>
        <v>213.24846624283171</v>
      </c>
      <c r="I6" s="8">
        <f>'Scoreblad AGHNZ'!I8</f>
        <v>207.99999999999997</v>
      </c>
      <c r="J6" s="8">
        <f>'Scoreblad AGHNZ'!J8</f>
        <v>176.79999999999998</v>
      </c>
      <c r="K6" s="8">
        <f t="shared" ref="K6:K40" si="0">I6-H6</f>
        <v>-5.2484662428317392</v>
      </c>
      <c r="L6" s="41">
        <f>SUM(M6:M10)</f>
        <v>-66.999457311691344</v>
      </c>
      <c r="M6" s="8">
        <f t="shared" ref="M6:M40" si="1">J6-H6</f>
        <v>-36.448466242831728</v>
      </c>
      <c r="N6" s="37">
        <f>IF(SUM(J6:J10)&gt;5,SUM(M6:M10)/SUM(J6:J10),"Blinde vlek")</f>
        <v>-0.18496671984616364</v>
      </c>
      <c r="O6" s="10">
        <f t="shared" ref="O6:O40" si="2">IF(J6&gt;0,(J6-H6)/J6,"Blinde vlek")</f>
        <v>-0.20615648327393513</v>
      </c>
      <c r="P6" s="41">
        <f>SUM(Q6:Q10)</f>
        <v>419</v>
      </c>
      <c r="Q6" s="8">
        <f>'Scoreblad AGHNZ'!Q8</f>
        <v>208</v>
      </c>
      <c r="R6" s="8">
        <f>'Scoreblad AGHNZ'!R8</f>
        <v>112</v>
      </c>
      <c r="S6" s="8">
        <f>'Scoreblad AGHNZ'!S8</f>
        <v>96</v>
      </c>
      <c r="T6" s="8">
        <f>'Scoreblad AGHNZ'!T8</f>
        <v>15</v>
      </c>
      <c r="U6" s="8">
        <f>S6-T6</f>
        <v>81</v>
      </c>
      <c r="V6" s="10">
        <f t="shared" ref="V6:V40" si="3">IF(R6=0,"Blinde vlek",U6/Q6)</f>
        <v>0.38942307692307693</v>
      </c>
      <c r="W6" s="8" t="str">
        <f>IF(Q6=0,"Blinde vlek",IF(U6/Q6&lt;$X$49,"A",IF(U6/Q6&gt;$X$51,"C","B")))</f>
        <v>C</v>
      </c>
      <c r="X6" s="41">
        <f>SUM(U6:U10)</f>
        <v>25</v>
      </c>
      <c r="Y6" s="8" t="str">
        <f>IF(P6=0,"Blinde vlek",IF(X6/P6&lt;$Y$49,"A",IF(X6/P6&gt;$Y$51,"C","B")))</f>
        <v>B</v>
      </c>
      <c r="Z6" s="14" t="s">
        <v>117</v>
      </c>
      <c r="AA6" s="19" t="str">
        <f t="shared" ref="AA6:AA40" si="4">B6</f>
        <v>Aalst</v>
      </c>
      <c r="AB6" s="69">
        <v>100</v>
      </c>
      <c r="AC6" s="40">
        <f t="shared" ref="AC6:AC39" si="5">IF(F6= "A",2,IF(F6 = "Blinde vlek",2,IF(F6 = "B",1,0)))</f>
        <v>1</v>
      </c>
      <c r="AD6" s="40">
        <f t="shared" ref="AD6:AD39" si="6">IF(E6= "A",2,IF(E6 = "Blinde vlek",2,IF(E6 = "B",1,0)))</f>
        <v>1</v>
      </c>
      <c r="AE6" s="40">
        <f t="shared" ref="AE6:AE31" si="7">IF(W6= "A",2,IF(W6 = "Blinde vlek",2,IF(W6 = "B",1,0)))</f>
        <v>0</v>
      </c>
      <c r="AF6" s="40">
        <f t="shared" ref="AF6:AF31" si="8">IF(Y6= "A",2,IF(Y6 = "Blinde vlek",2,IF(Y6 = "B",1,0)))</f>
        <v>1</v>
      </c>
      <c r="AG6" s="8">
        <f t="shared" ref="AG6:AG29" si="9">M6+U6</f>
        <v>44.551533757168272</v>
      </c>
      <c r="AH6" s="8">
        <f t="shared" ref="AH6:AH29" si="10">M6+U6+AB6</f>
        <v>144.55153375716827</v>
      </c>
      <c r="AI6" s="8">
        <f t="shared" ref="AI6:AI21" si="11">R6+T6</f>
        <v>127</v>
      </c>
      <c r="AJ6" s="10">
        <f t="shared" ref="AJ6:AJ28" si="12">AG6/AI6</f>
        <v>0.35079947840289977</v>
      </c>
      <c r="AK6" s="17">
        <f>IF(AG6&gt;0,0,IF(AG6&lt;-AB6,AB6,-AG6))</f>
        <v>0</v>
      </c>
      <c r="AL6" s="50">
        <f>AK6*SUM(AC6:AF6)</f>
        <v>0</v>
      </c>
      <c r="AM6" s="30">
        <f t="shared" ref="AM6:AM28" si="13">IF(AK6&gt;0,AL6/AB6,0)</f>
        <v>0</v>
      </c>
      <c r="AN6" s="30" t="str">
        <f>IF(AM6&gt;=$AQ$3,$AQ$2,IF(AM6&gt;=$AR$3,$AR$2,IF(AM6&gt;=$AS$3,$AS$2,$AT$2)))</f>
        <v>D</v>
      </c>
      <c r="AP6" s="24" t="s">
        <v>119</v>
      </c>
      <c r="AQ6" s="10">
        <v>0.6</v>
      </c>
      <c r="AR6" s="65" t="s">
        <v>120</v>
      </c>
      <c r="AS6" s="66"/>
      <c r="AT6" s="67"/>
    </row>
    <row r="7" spans="1:46" x14ac:dyDescent="0.3">
      <c r="A7" s="14" t="s">
        <v>117</v>
      </c>
      <c r="B7" s="36" t="str">
        <f>'Scoreblad AGHNZ'!B9</f>
        <v>Geraardsbergen</v>
      </c>
      <c r="C7" s="40">
        <f>'Scoreblad AGHNZ'!C9</f>
        <v>31</v>
      </c>
      <c r="D7" s="7" t="str">
        <f t="shared" ref="D7:D40" si="14">B$3</f>
        <v>A-G-H-N-Z</v>
      </c>
      <c r="E7" s="9" t="str">
        <f t="shared" ref="E7:E15" si="15">IF(G7&gt;5,IF(N7&lt;$N$49,"A",IF(N7&gt;$N$51,"C","B")),"Blinde vlek")</f>
        <v>B</v>
      </c>
      <c r="F7" s="9" t="str">
        <f t="shared" ref="F7:F15" si="16">IF(H7&gt;5,IF(O7&lt;$O$49,"A",IF(O7&gt;$O$51,"C","B")),"Blinde vlek")</f>
        <v>B</v>
      </c>
      <c r="G7" s="41">
        <f>SUM(H6:H10)</f>
        <v>429.22384755559375</v>
      </c>
      <c r="H7" s="8">
        <f>'Scoreblad AGHNZ'!H9</f>
        <v>67.646535963735431</v>
      </c>
      <c r="I7" s="8">
        <f>'Scoreblad AGHNZ'!I9</f>
        <v>64.146341463414629</v>
      </c>
      <c r="J7" s="8">
        <f>'Scoreblad AGHNZ'!J9</f>
        <v>54.524390243902431</v>
      </c>
      <c r="K7" s="8">
        <f t="shared" si="0"/>
        <v>-3.5001945003208021</v>
      </c>
      <c r="L7" s="41">
        <f>SUM(M6:M10)</f>
        <v>-66.999457311691344</v>
      </c>
      <c r="M7" s="8">
        <f t="shared" si="1"/>
        <v>-13.122145719833</v>
      </c>
      <c r="N7" s="37">
        <f>IF(SUM(J6:J10)&gt;5,SUM(M6:M10)/SUM(J6:J10),"Blinde vlek")</f>
        <v>-0.18496671984616364</v>
      </c>
      <c r="O7" s="10">
        <f t="shared" si="2"/>
        <v>-0.24066561150219329</v>
      </c>
      <c r="P7" s="41">
        <f>SUM(Q6:Q10)</f>
        <v>419</v>
      </c>
      <c r="Q7" s="8">
        <f>'Scoreblad AGHNZ'!Q9</f>
        <v>66</v>
      </c>
      <c r="R7" s="8">
        <f>'Scoreblad AGHNZ'!R9</f>
        <v>34</v>
      </c>
      <c r="S7" s="8">
        <f>'Scoreblad AGHNZ'!S9</f>
        <v>32</v>
      </c>
      <c r="T7" s="8">
        <f>'Scoreblad AGHNZ'!T9</f>
        <v>15</v>
      </c>
      <c r="U7" s="8">
        <f t="shared" ref="U7:U40" si="17">S7-T7</f>
        <v>17</v>
      </c>
      <c r="V7" s="10">
        <f t="shared" si="3"/>
        <v>0.25757575757575757</v>
      </c>
      <c r="W7" s="8" t="str">
        <f t="shared" ref="W7:W40" si="18">IF(Q7=0,"Blinde vlek",IF(U7/Q7&lt;$X$49,"A",IF(U7/Q7&gt;$X$51,"C","B")))</f>
        <v>C</v>
      </c>
      <c r="X7" s="41">
        <f>SUM(U6:U10)</f>
        <v>25</v>
      </c>
      <c r="Y7" s="8" t="str">
        <f t="shared" ref="Y7:Y40" si="19">IF(P7=0,"Blinde vlek",IF(X7/P7&lt;$Y$49,"A",IF(X7/P7&gt;$Y$51,"C","B")))</f>
        <v>B</v>
      </c>
      <c r="Z7" s="14" t="s">
        <v>117</v>
      </c>
      <c r="AA7" s="19" t="str">
        <f t="shared" si="4"/>
        <v>Geraardsbergen</v>
      </c>
      <c r="AB7" s="69">
        <v>100</v>
      </c>
      <c r="AC7" s="40">
        <f t="shared" si="5"/>
        <v>1</v>
      </c>
      <c r="AD7" s="40">
        <f t="shared" si="6"/>
        <v>1</v>
      </c>
      <c r="AE7" s="40">
        <f t="shared" si="7"/>
        <v>0</v>
      </c>
      <c r="AF7" s="40">
        <f t="shared" si="8"/>
        <v>1</v>
      </c>
      <c r="AG7" s="8">
        <f t="shared" si="9"/>
        <v>3.877854280167</v>
      </c>
      <c r="AH7" s="8">
        <f t="shared" si="10"/>
        <v>103.877854280167</v>
      </c>
      <c r="AI7" s="8">
        <f t="shared" si="11"/>
        <v>49</v>
      </c>
      <c r="AJ7" s="10">
        <f t="shared" si="12"/>
        <v>7.9139883268714281E-2</v>
      </c>
      <c r="AK7" s="17">
        <f t="shared" ref="AK7:AK19" si="20">IF(AG7&gt;0,0,IF(AG7&lt;-AB7,AB7,-AG7))</f>
        <v>0</v>
      </c>
      <c r="AL7" s="50">
        <f t="shared" ref="AL7:AL29" si="21">AK7*SUM(AC7:AF7)</f>
        <v>0</v>
      </c>
      <c r="AM7" s="30">
        <f t="shared" si="13"/>
        <v>0</v>
      </c>
      <c r="AN7" s="30" t="str">
        <f t="shared" ref="AN7:AN29" si="22">IF(AM7&gt;=$AQ$3,$AQ$2,IF(AM7&gt;=$AR$3,$AR$2,IF(AM7&gt;=$AS$3,$AS$2,$AT$2)))</f>
        <v>D</v>
      </c>
    </row>
    <row r="8" spans="1:46" x14ac:dyDescent="0.3">
      <c r="A8" s="14" t="s">
        <v>117</v>
      </c>
      <c r="B8" s="36" t="str">
        <f>'Scoreblad AGHNZ'!B10</f>
        <v>Halle</v>
      </c>
      <c r="C8" s="40">
        <f>'Scoreblad AGHNZ'!C10</f>
        <v>15</v>
      </c>
      <c r="D8" s="7" t="str">
        <f t="shared" si="14"/>
        <v>A-G-H-N-Z</v>
      </c>
      <c r="E8" s="9" t="str">
        <f t="shared" si="15"/>
        <v>B</v>
      </c>
      <c r="F8" s="9" t="str">
        <f t="shared" si="16"/>
        <v>C</v>
      </c>
      <c r="G8" s="41">
        <f>SUM(H6:H10)</f>
        <v>429.22384755559375</v>
      </c>
      <c r="H8" s="8">
        <f>'Scoreblad AGHNZ'!H10</f>
        <v>7.2437149970830905</v>
      </c>
      <c r="I8" s="8">
        <f>'Scoreblad AGHNZ'!I10</f>
        <v>11</v>
      </c>
      <c r="J8" s="8">
        <f>'Scoreblad AGHNZ'!J10</f>
        <v>9.35</v>
      </c>
      <c r="K8" s="8">
        <f t="shared" si="0"/>
        <v>3.7562850029169095</v>
      </c>
      <c r="L8" s="41">
        <f>SUM(M6:M10)</f>
        <v>-66.999457311691344</v>
      </c>
      <c r="M8" s="8">
        <f t="shared" si="1"/>
        <v>2.1062850029169091</v>
      </c>
      <c r="N8" s="37">
        <f>IF(SUM(J6:J10)&gt;5,SUM(M6:M10)/SUM(J6:J10),"Blinde vlek")</f>
        <v>-0.18496671984616364</v>
      </c>
      <c r="O8" s="10">
        <f t="shared" si="2"/>
        <v>0.2252711233066213</v>
      </c>
      <c r="P8" s="41">
        <f>SUM(Q6:Q10)</f>
        <v>419</v>
      </c>
      <c r="Q8" s="8">
        <f>'Scoreblad AGHNZ'!Q10</f>
        <v>7</v>
      </c>
      <c r="R8" s="8">
        <f>'Scoreblad AGHNZ'!R10</f>
        <v>1</v>
      </c>
      <c r="S8" s="8">
        <f>'Scoreblad AGHNZ'!S10</f>
        <v>6</v>
      </c>
      <c r="T8" s="8">
        <f>'Scoreblad AGHNZ'!T10</f>
        <v>60</v>
      </c>
      <c r="U8" s="8">
        <f t="shared" si="17"/>
        <v>-54</v>
      </c>
      <c r="V8" s="10">
        <f t="shared" si="3"/>
        <v>-7.7142857142857144</v>
      </c>
      <c r="W8" s="8" t="str">
        <f t="shared" si="18"/>
        <v>A</v>
      </c>
      <c r="X8" s="41">
        <f>SUM(U6:U10)</f>
        <v>25</v>
      </c>
      <c r="Y8" s="8" t="str">
        <f t="shared" si="19"/>
        <v>B</v>
      </c>
      <c r="Z8" s="14" t="s">
        <v>117</v>
      </c>
      <c r="AA8" s="19" t="str">
        <f t="shared" si="4"/>
        <v>Halle</v>
      </c>
      <c r="AB8" s="69">
        <v>100</v>
      </c>
      <c r="AC8" s="40">
        <f t="shared" si="5"/>
        <v>0</v>
      </c>
      <c r="AD8" s="40">
        <f t="shared" si="6"/>
        <v>1</v>
      </c>
      <c r="AE8" s="40">
        <f t="shared" si="7"/>
        <v>2</v>
      </c>
      <c r="AF8" s="40">
        <f t="shared" si="8"/>
        <v>1</v>
      </c>
      <c r="AG8" s="8">
        <f t="shared" si="9"/>
        <v>-51.893714997083094</v>
      </c>
      <c r="AH8" s="8">
        <f t="shared" si="10"/>
        <v>48.106285002916906</v>
      </c>
      <c r="AI8" s="8">
        <f t="shared" si="11"/>
        <v>61</v>
      </c>
      <c r="AJ8" s="10">
        <f t="shared" si="12"/>
        <v>-0.85071663929644414</v>
      </c>
      <c r="AK8" s="17">
        <f t="shared" si="20"/>
        <v>51.893714997083094</v>
      </c>
      <c r="AL8" s="50">
        <f t="shared" si="21"/>
        <v>207.57485998833238</v>
      </c>
      <c r="AM8" s="30">
        <f t="shared" si="13"/>
        <v>2.0757485998833238</v>
      </c>
      <c r="AN8" s="30" t="str">
        <f t="shared" si="22"/>
        <v>C</v>
      </c>
      <c r="AP8" s="61" t="s">
        <v>123</v>
      </c>
      <c r="AQ8" s="40">
        <v>2</v>
      </c>
    </row>
    <row r="9" spans="1:46" ht="14.4" customHeight="1" x14ac:dyDescent="0.3">
      <c r="A9" s="14" t="s">
        <v>117</v>
      </c>
      <c r="B9" s="36" t="str">
        <f>'Scoreblad AGHNZ'!B11</f>
        <v>Ninove</v>
      </c>
      <c r="C9" s="40">
        <f>'Scoreblad AGHNZ'!C11</f>
        <v>33</v>
      </c>
      <c r="D9" s="7" t="str">
        <f t="shared" si="14"/>
        <v>A-G-H-N-Z</v>
      </c>
      <c r="E9" s="9" t="str">
        <f t="shared" si="15"/>
        <v>B</v>
      </c>
      <c r="F9" s="9" t="str">
        <f t="shared" si="16"/>
        <v>B</v>
      </c>
      <c r="G9" s="41">
        <f>SUM(H6:H10)</f>
        <v>429.22384755559375</v>
      </c>
      <c r="H9" s="8">
        <f>'Scoreblad AGHNZ'!H11</f>
        <v>141.08513035194352</v>
      </c>
      <c r="I9" s="8">
        <f>'Scoreblad AGHNZ'!I11</f>
        <v>143</v>
      </c>
      <c r="J9" s="8">
        <f>'Scoreblad AGHNZ'!J11</f>
        <v>121.55</v>
      </c>
      <c r="K9" s="8">
        <f t="shared" si="0"/>
        <v>1.9148696480564809</v>
      </c>
      <c r="L9" s="41">
        <f>SUM(M6:M10)</f>
        <v>-66.999457311691344</v>
      </c>
      <c r="M9" s="8">
        <f t="shared" si="1"/>
        <v>-19.535130351943522</v>
      </c>
      <c r="N9" s="37">
        <f>IF(SUM(J6:J10)&gt;5,SUM(M6:M10)/SUM(J6:J10),"Blinde vlek")</f>
        <v>-0.18496671984616364</v>
      </c>
      <c r="O9" s="10">
        <f t="shared" si="2"/>
        <v>-0.16071682724758143</v>
      </c>
      <c r="P9" s="41">
        <f>SUM(Q6:Q10)</f>
        <v>419</v>
      </c>
      <c r="Q9" s="8">
        <f>'Scoreblad AGHNZ'!Q11</f>
        <v>138</v>
      </c>
      <c r="R9" s="8">
        <f>'Scoreblad AGHNZ'!R11</f>
        <v>46</v>
      </c>
      <c r="S9" s="8">
        <f>'Scoreblad AGHNZ'!S11</f>
        <v>92</v>
      </c>
      <c r="T9" s="8">
        <f>'Scoreblad AGHNZ'!T11</f>
        <v>56</v>
      </c>
      <c r="U9" s="8">
        <f t="shared" si="17"/>
        <v>36</v>
      </c>
      <c r="V9" s="10">
        <f t="shared" si="3"/>
        <v>0.2608695652173913</v>
      </c>
      <c r="W9" s="8" t="str">
        <f t="shared" si="18"/>
        <v>C</v>
      </c>
      <c r="X9" s="41">
        <f>SUM(U6:U10)</f>
        <v>25</v>
      </c>
      <c r="Y9" s="8" t="str">
        <f t="shared" si="19"/>
        <v>B</v>
      </c>
      <c r="Z9" s="14" t="s">
        <v>117</v>
      </c>
      <c r="AA9" s="19" t="str">
        <f t="shared" si="4"/>
        <v>Ninove</v>
      </c>
      <c r="AB9" s="69">
        <v>100</v>
      </c>
      <c r="AC9" s="40">
        <f t="shared" si="5"/>
        <v>1</v>
      </c>
      <c r="AD9" s="40">
        <f t="shared" si="6"/>
        <v>1</v>
      </c>
      <c r="AE9" s="40">
        <f t="shared" si="7"/>
        <v>0</v>
      </c>
      <c r="AF9" s="40">
        <f t="shared" si="8"/>
        <v>1</v>
      </c>
      <c r="AG9" s="8">
        <f t="shared" si="9"/>
        <v>16.464869648056478</v>
      </c>
      <c r="AH9" s="8">
        <f t="shared" si="10"/>
        <v>116.46486964805648</v>
      </c>
      <c r="AI9" s="8">
        <f t="shared" si="11"/>
        <v>102</v>
      </c>
      <c r="AJ9" s="10">
        <f t="shared" si="12"/>
        <v>0.16142029066722038</v>
      </c>
      <c r="AK9" s="17">
        <f t="shared" si="20"/>
        <v>0</v>
      </c>
      <c r="AL9" s="50">
        <f t="shared" si="21"/>
        <v>0</v>
      </c>
      <c r="AM9" s="30">
        <f t="shared" si="13"/>
        <v>0</v>
      </c>
      <c r="AN9" s="30" t="str">
        <f t="shared" si="22"/>
        <v>D</v>
      </c>
    </row>
    <row r="10" spans="1:46" ht="14.4" customHeight="1" x14ac:dyDescent="0.3">
      <c r="A10" s="14" t="s">
        <v>117</v>
      </c>
      <c r="B10" s="36" t="str">
        <f>'Scoreblad AGHNZ'!B12</f>
        <v>Zottegem</v>
      </c>
      <c r="C10" s="40">
        <f>'Scoreblad AGHNZ'!C12</f>
        <v>36</v>
      </c>
      <c r="D10" s="7" t="str">
        <f t="shared" si="14"/>
        <v>A-G-H-N-Z</v>
      </c>
      <c r="E10" s="9" t="str">
        <f t="shared" si="15"/>
        <v>B</v>
      </c>
      <c r="F10" s="9" t="str">
        <f t="shared" si="16"/>
        <v>Blinde vlek</v>
      </c>
      <c r="G10" s="41">
        <f>SUM(H6:H10)</f>
        <v>429.22384755559375</v>
      </c>
      <c r="H10" s="8">
        <f>'Scoreblad AGHNZ'!H12</f>
        <v>0</v>
      </c>
      <c r="I10" s="8">
        <f>'Scoreblad AGHNZ'!I12</f>
        <v>0</v>
      </c>
      <c r="J10" s="8">
        <f>'Scoreblad AGHNZ'!J12</f>
        <v>0</v>
      </c>
      <c r="K10" s="8">
        <f t="shared" si="0"/>
        <v>0</v>
      </c>
      <c r="L10" s="41">
        <f>SUM(M6:M10)</f>
        <v>-66.999457311691344</v>
      </c>
      <c r="M10" s="8">
        <f t="shared" si="1"/>
        <v>0</v>
      </c>
      <c r="N10" s="37">
        <f>IF(SUM(J6:J10)&gt;5,SUM(M6:M10)/SUM(J6:J10),"Blinde vlek")</f>
        <v>-0.18496671984616364</v>
      </c>
      <c r="O10" s="10" t="str">
        <f t="shared" si="2"/>
        <v>Blinde vlek</v>
      </c>
      <c r="P10" s="41">
        <f>SUM(Q6:Q10)</f>
        <v>419</v>
      </c>
      <c r="Q10" s="8">
        <f>'Scoreblad AGHNZ'!Q12</f>
        <v>0</v>
      </c>
      <c r="R10" s="8">
        <f>'Scoreblad AGHNZ'!R12</f>
        <v>0</v>
      </c>
      <c r="S10" s="8">
        <f>'Scoreblad AGHNZ'!S12</f>
        <v>0</v>
      </c>
      <c r="T10" s="8">
        <f>'Scoreblad AGHNZ'!T12</f>
        <v>55</v>
      </c>
      <c r="U10" s="8">
        <f t="shared" si="17"/>
        <v>-55</v>
      </c>
      <c r="V10" s="10" t="str">
        <f t="shared" si="3"/>
        <v>Blinde vlek</v>
      </c>
      <c r="W10" s="8" t="str">
        <f t="shared" si="18"/>
        <v>Blinde vlek</v>
      </c>
      <c r="X10" s="41">
        <f>SUM(U6:U10)</f>
        <v>25</v>
      </c>
      <c r="Y10" s="8" t="str">
        <f t="shared" si="19"/>
        <v>B</v>
      </c>
      <c r="Z10" s="14" t="s">
        <v>117</v>
      </c>
      <c r="AA10" s="19" t="str">
        <f t="shared" si="4"/>
        <v>Zottegem</v>
      </c>
      <c r="AB10" s="69">
        <v>100</v>
      </c>
      <c r="AC10" s="40">
        <f t="shared" ref="AC10" si="23">IF(F10= "A",2,IF(F10 = "Blinde vlek",2,IF(F10 = "B",1,0)))</f>
        <v>2</v>
      </c>
      <c r="AD10" s="40">
        <f t="shared" ref="AD10" si="24">IF(E10= "A",2,IF(E10 = "Blinde vlek",2,IF(E10 = "B",1,0)))</f>
        <v>1</v>
      </c>
      <c r="AE10" s="40">
        <f t="shared" ref="AE10" si="25">IF(W10= "A",2,IF(W10 = "Blinde vlek",2,IF(W10 = "B",1,0)))</f>
        <v>2</v>
      </c>
      <c r="AF10" s="40">
        <f t="shared" ref="AF10" si="26">IF(Y10= "A",2,IF(Y10 = "Blinde vlek",2,IF(Y10 = "B",1,0)))</f>
        <v>1</v>
      </c>
      <c r="AG10" s="8">
        <f t="shared" ref="AG10" si="27">M10+U10</f>
        <v>-55</v>
      </c>
      <c r="AH10" s="8">
        <f t="shared" ref="AH10" si="28">M10+U10+AB10</f>
        <v>45</v>
      </c>
      <c r="AI10" s="8">
        <f t="shared" ref="AI10" si="29">R10+T10</f>
        <v>55</v>
      </c>
      <c r="AJ10" s="10">
        <f t="shared" ref="AJ10" si="30">AG10/AI10</f>
        <v>-1</v>
      </c>
      <c r="AK10" s="17">
        <f t="shared" ref="AK10" si="31">IF(AG10&gt;0,0,IF(AG10&lt;-AB10,AB10,-AG10))</f>
        <v>55</v>
      </c>
      <c r="AL10" s="50">
        <f>AK10*SUM(AC10:AF10)</f>
        <v>330</v>
      </c>
      <c r="AM10" s="30">
        <f t="shared" ref="AM10" si="32">IF(AK10&gt;0,AL10/AB10,0)</f>
        <v>3.3</v>
      </c>
      <c r="AN10" s="30" t="str">
        <f>IF(AM10&gt;=$AQ$3,$AQ$2,IF(AM10&gt;=$AR$3,$AR$2,IF(AM10&gt;=$AS$3,$AS$2,$AT$2)))</f>
        <v>C</v>
      </c>
    </row>
    <row r="11" spans="1:46" x14ac:dyDescent="0.3">
      <c r="A11" s="15" t="s">
        <v>126</v>
      </c>
      <c r="B11" s="36" t="str">
        <f>'Scoreblad AGHNZ'!B13</f>
        <v>Aalst</v>
      </c>
      <c r="C11" s="40">
        <f>'Scoreblad AGHNZ'!C13</f>
        <v>26</v>
      </c>
      <c r="D11" s="7" t="str">
        <f t="shared" si="14"/>
        <v>A-G-H-N-Z</v>
      </c>
      <c r="E11" s="9" t="str">
        <f>IF(G11&gt;5,IF(N11&lt;$N$49,"A",IF(N11&gt;$N$51,"C","B")),"Blinde vlek")</f>
        <v>A</v>
      </c>
      <c r="F11" s="9" t="str">
        <f t="shared" si="16"/>
        <v>A</v>
      </c>
      <c r="G11" s="41">
        <f>SUM(H11:H15)</f>
        <v>285.77740011271135</v>
      </c>
      <c r="H11" s="8">
        <f>'Scoreblad AGHNZ'!H13</f>
        <v>98.267541240835072</v>
      </c>
      <c r="I11" s="8">
        <f>'Scoreblad AGHNZ'!I13</f>
        <v>90</v>
      </c>
      <c r="J11" s="8">
        <f>'Scoreblad AGHNZ'!J13</f>
        <v>76.5</v>
      </c>
      <c r="K11" s="8">
        <f t="shared" si="0"/>
        <v>-8.2675412408350724</v>
      </c>
      <c r="L11" s="41">
        <f>SUM(M11:M15)</f>
        <v>-82.862381195225325</v>
      </c>
      <c r="M11" s="8">
        <f t="shared" si="1"/>
        <v>-21.767541240835072</v>
      </c>
      <c r="N11" s="37">
        <f>IF(SUM(J11:J15)&gt;5,SUM(M11:M15)/SUM(J11:J15),"Blinde vlek")</f>
        <v>-0.40836002005805561</v>
      </c>
      <c r="O11" s="10">
        <f t="shared" si="2"/>
        <v>-0.28454302275601401</v>
      </c>
      <c r="P11" s="41">
        <f>SUM(Q11:Q15)</f>
        <v>280</v>
      </c>
      <c r="Q11" s="8">
        <f>'Scoreblad AGHNZ'!Q13</f>
        <v>96</v>
      </c>
      <c r="R11" s="8">
        <f>'Scoreblad AGHNZ'!R13</f>
        <v>54</v>
      </c>
      <c r="S11" s="8">
        <f>'Scoreblad AGHNZ'!S13</f>
        <v>42</v>
      </c>
      <c r="T11" s="8">
        <f>'Scoreblad AGHNZ'!T13</f>
        <v>22</v>
      </c>
      <c r="U11" s="8">
        <f t="shared" si="17"/>
        <v>20</v>
      </c>
      <c r="V11" s="10">
        <f t="shared" si="3"/>
        <v>0.20833333333333334</v>
      </c>
      <c r="W11" s="8" t="str">
        <f t="shared" si="18"/>
        <v>C</v>
      </c>
      <c r="X11" s="41">
        <f>SUM(U11:U15)</f>
        <v>9</v>
      </c>
      <c r="Y11" s="8" t="str">
        <f t="shared" si="19"/>
        <v>B</v>
      </c>
      <c r="Z11" s="15" t="s">
        <v>126</v>
      </c>
      <c r="AA11" s="19" t="str">
        <f t="shared" si="4"/>
        <v>Aalst</v>
      </c>
      <c r="AB11" s="69">
        <v>100</v>
      </c>
      <c r="AC11" s="40">
        <f t="shared" si="5"/>
        <v>2</v>
      </c>
      <c r="AD11" s="40">
        <f t="shared" si="6"/>
        <v>2</v>
      </c>
      <c r="AE11" s="40">
        <f t="shared" si="7"/>
        <v>0</v>
      </c>
      <c r="AF11" s="40">
        <f t="shared" si="8"/>
        <v>1</v>
      </c>
      <c r="AG11" s="8">
        <f t="shared" si="9"/>
        <v>-1.7675412408350724</v>
      </c>
      <c r="AH11" s="8">
        <f t="shared" si="10"/>
        <v>98.232458759164928</v>
      </c>
      <c r="AI11" s="8">
        <f t="shared" si="11"/>
        <v>76</v>
      </c>
      <c r="AJ11" s="10">
        <f t="shared" si="12"/>
        <v>-2.3257121589935162E-2</v>
      </c>
      <c r="AK11" s="17">
        <f t="shared" si="20"/>
        <v>1.7675412408350724</v>
      </c>
      <c r="AL11" s="68">
        <f>AK11*SUM(AC11:AF11)*$AQ$6</f>
        <v>5.3026237225052171</v>
      </c>
      <c r="AM11" s="30">
        <f t="shared" si="13"/>
        <v>5.3026237225052168E-2</v>
      </c>
      <c r="AN11" s="30" t="str">
        <f t="shared" si="22"/>
        <v>D</v>
      </c>
    </row>
    <row r="12" spans="1:46" x14ac:dyDescent="0.3">
      <c r="A12" s="15" t="s">
        <v>126</v>
      </c>
      <c r="B12" s="36" t="str">
        <f>'Scoreblad AGHNZ'!B14</f>
        <v>Geraardsbergen</v>
      </c>
      <c r="C12" s="40">
        <f>'Scoreblad AGHNZ'!C14</f>
        <v>31</v>
      </c>
      <c r="D12" s="7" t="str">
        <f t="shared" si="14"/>
        <v>A-G-H-N-Z</v>
      </c>
      <c r="E12" s="9" t="str">
        <f t="shared" si="15"/>
        <v>A</v>
      </c>
      <c r="F12" s="9" t="str">
        <f t="shared" si="16"/>
        <v>A</v>
      </c>
      <c r="G12" s="41">
        <f>SUM(H11:H15)</f>
        <v>285.77740011271135</v>
      </c>
      <c r="H12" s="8">
        <f>'Scoreblad AGHNZ'!H14</f>
        <v>61.305873350548794</v>
      </c>
      <c r="I12" s="8">
        <f>'Scoreblad AGHNZ'!I14</f>
        <v>45.169642857142854</v>
      </c>
      <c r="J12" s="8">
        <f>'Scoreblad AGHNZ'!J14</f>
        <v>38.394196428571426</v>
      </c>
      <c r="K12" s="8">
        <f t="shared" si="0"/>
        <v>-16.13623049340594</v>
      </c>
      <c r="L12" s="41">
        <f>SUM(M11:M15)</f>
        <v>-82.862381195225325</v>
      </c>
      <c r="M12" s="8">
        <f t="shared" si="1"/>
        <v>-22.911676921977367</v>
      </c>
      <c r="N12" s="37">
        <f>IF(SUM(J11:J15)&gt;5,SUM(M11:M15)/SUM(J11:J15),"Blinde vlek")</f>
        <v>-0.40836002005805561</v>
      </c>
      <c r="O12" s="10">
        <f t="shared" si="2"/>
        <v>-0.59674844255699577</v>
      </c>
      <c r="P12" s="41">
        <f>SUM(Q11:Q15)</f>
        <v>280</v>
      </c>
      <c r="Q12" s="8">
        <f>'Scoreblad AGHNZ'!Q14</f>
        <v>60</v>
      </c>
      <c r="R12" s="8">
        <f>'Scoreblad AGHNZ'!R14</f>
        <v>37</v>
      </c>
      <c r="S12" s="8">
        <f>'Scoreblad AGHNZ'!S14</f>
        <v>23</v>
      </c>
      <c r="T12" s="8">
        <f>'Scoreblad AGHNZ'!T14</f>
        <v>9</v>
      </c>
      <c r="U12" s="8">
        <f t="shared" si="17"/>
        <v>14</v>
      </c>
      <c r="V12" s="10">
        <f t="shared" si="3"/>
        <v>0.23333333333333334</v>
      </c>
      <c r="W12" s="8" t="str">
        <f t="shared" si="18"/>
        <v>C</v>
      </c>
      <c r="X12" s="41">
        <f>SUM(U11:U15)</f>
        <v>9</v>
      </c>
      <c r="Y12" s="8" t="str">
        <f t="shared" si="19"/>
        <v>B</v>
      </c>
      <c r="Z12" s="15" t="s">
        <v>126</v>
      </c>
      <c r="AA12" s="19" t="str">
        <f t="shared" si="4"/>
        <v>Geraardsbergen</v>
      </c>
      <c r="AB12" s="69">
        <v>100</v>
      </c>
      <c r="AC12" s="40">
        <f t="shared" si="5"/>
        <v>2</v>
      </c>
      <c r="AD12" s="40">
        <f t="shared" si="6"/>
        <v>2</v>
      </c>
      <c r="AE12" s="40">
        <f t="shared" si="7"/>
        <v>0</v>
      </c>
      <c r="AF12" s="40">
        <f t="shared" si="8"/>
        <v>1</v>
      </c>
      <c r="AG12" s="8">
        <f t="shared" si="9"/>
        <v>-8.9116769219773673</v>
      </c>
      <c r="AH12" s="8">
        <f t="shared" si="10"/>
        <v>91.088323078022626</v>
      </c>
      <c r="AI12" s="8">
        <f t="shared" si="11"/>
        <v>46</v>
      </c>
      <c r="AJ12" s="10">
        <f t="shared" si="12"/>
        <v>-0.19373210699950799</v>
      </c>
      <c r="AK12" s="17">
        <f t="shared" si="20"/>
        <v>8.9116769219773673</v>
      </c>
      <c r="AL12" s="68">
        <f t="shared" ref="AL12:AL14" si="33">AK12*SUM(AC12:AF12)*$AQ$6</f>
        <v>26.735030765932102</v>
      </c>
      <c r="AM12" s="30">
        <f t="shared" si="13"/>
        <v>0.267350307659321</v>
      </c>
      <c r="AN12" s="30" t="str">
        <f t="shared" si="22"/>
        <v>D</v>
      </c>
    </row>
    <row r="13" spans="1:46" x14ac:dyDescent="0.3">
      <c r="A13" s="15" t="s">
        <v>126</v>
      </c>
      <c r="B13" s="36" t="str">
        <f>'Scoreblad AGHNZ'!B15</f>
        <v>Halle</v>
      </c>
      <c r="C13" s="40">
        <f>'Scoreblad AGHNZ'!C15</f>
        <v>15</v>
      </c>
      <c r="D13" s="7" t="str">
        <f t="shared" si="14"/>
        <v>A-G-H-N-Z</v>
      </c>
      <c r="E13" s="9" t="str">
        <f t="shared" si="15"/>
        <v>A</v>
      </c>
      <c r="F13" s="9" t="str">
        <f t="shared" si="16"/>
        <v>A</v>
      </c>
      <c r="G13" s="41">
        <f>SUM(H11:H15)</f>
        <v>285.77740011271135</v>
      </c>
      <c r="H13" s="8">
        <f>'Scoreblad AGHNZ'!H15</f>
        <v>72.395822256021347</v>
      </c>
      <c r="I13" s="8">
        <f>'Scoreblad AGHNZ'!I15</f>
        <v>64.542919799498748</v>
      </c>
      <c r="J13" s="8">
        <f>'Scoreblad AGHNZ'!J15</f>
        <v>54.861481829573933</v>
      </c>
      <c r="K13" s="8">
        <f t="shared" si="0"/>
        <v>-7.8529024565225996</v>
      </c>
      <c r="L13" s="41">
        <f>SUM(M11:M15)</f>
        <v>-82.862381195225325</v>
      </c>
      <c r="M13" s="8">
        <f t="shared" si="1"/>
        <v>-17.534340426447415</v>
      </c>
      <c r="N13" s="37">
        <f>IF(SUM(J11:J15)&gt;5,SUM(M11:M15)/SUM(J11:J15),"Blinde vlek")</f>
        <v>-0.40836002005805561</v>
      </c>
      <c r="O13" s="10">
        <f t="shared" si="2"/>
        <v>-0.31961113410894521</v>
      </c>
      <c r="P13" s="41">
        <f>SUM(Q11:Q15)</f>
        <v>280</v>
      </c>
      <c r="Q13" s="8">
        <f>'Scoreblad AGHNZ'!Q15</f>
        <v>71</v>
      </c>
      <c r="R13" s="8">
        <f>'Scoreblad AGHNZ'!R15</f>
        <v>33</v>
      </c>
      <c r="S13" s="8">
        <f>'Scoreblad AGHNZ'!S15</f>
        <v>38</v>
      </c>
      <c r="T13" s="8">
        <f>'Scoreblad AGHNZ'!T15</f>
        <v>11</v>
      </c>
      <c r="U13" s="8">
        <f t="shared" si="17"/>
        <v>27</v>
      </c>
      <c r="V13" s="10">
        <f t="shared" si="3"/>
        <v>0.38028169014084506</v>
      </c>
      <c r="W13" s="8" t="str">
        <f t="shared" si="18"/>
        <v>C</v>
      </c>
      <c r="X13" s="41">
        <f>SUM(U11:U15)</f>
        <v>9</v>
      </c>
      <c r="Y13" s="8" t="str">
        <f t="shared" si="19"/>
        <v>B</v>
      </c>
      <c r="Z13" s="15" t="s">
        <v>126</v>
      </c>
      <c r="AA13" s="19" t="str">
        <f t="shared" si="4"/>
        <v>Halle</v>
      </c>
      <c r="AB13" s="69">
        <v>100</v>
      </c>
      <c r="AC13" s="40">
        <f t="shared" si="5"/>
        <v>2</v>
      </c>
      <c r="AD13" s="40">
        <f t="shared" si="6"/>
        <v>2</v>
      </c>
      <c r="AE13" s="40">
        <f t="shared" si="7"/>
        <v>0</v>
      </c>
      <c r="AF13" s="40">
        <f t="shared" si="8"/>
        <v>1</v>
      </c>
      <c r="AG13" s="8">
        <f t="shared" si="9"/>
        <v>9.4656595735525855</v>
      </c>
      <c r="AH13" s="8">
        <f t="shared" si="10"/>
        <v>109.46565957355259</v>
      </c>
      <c r="AI13" s="8">
        <f t="shared" si="11"/>
        <v>44</v>
      </c>
      <c r="AJ13" s="10">
        <f t="shared" si="12"/>
        <v>0.21512862667164967</v>
      </c>
      <c r="AK13" s="17">
        <f t="shared" si="20"/>
        <v>0</v>
      </c>
      <c r="AL13" s="68">
        <f t="shared" si="33"/>
        <v>0</v>
      </c>
      <c r="AM13" s="30">
        <f t="shared" si="13"/>
        <v>0</v>
      </c>
      <c r="AN13" s="30" t="str">
        <f t="shared" si="22"/>
        <v>D</v>
      </c>
    </row>
    <row r="14" spans="1:46" x14ac:dyDescent="0.3">
      <c r="A14" s="15" t="s">
        <v>126</v>
      </c>
      <c r="B14" s="36" t="str">
        <f>'Scoreblad AGHNZ'!B16</f>
        <v>Ninove</v>
      </c>
      <c r="C14" s="40">
        <f>'Scoreblad AGHNZ'!C16</f>
        <v>33</v>
      </c>
      <c r="D14" s="7" t="str">
        <f t="shared" si="14"/>
        <v>A-G-H-N-Z</v>
      </c>
      <c r="E14" s="9" t="str">
        <f t="shared" si="15"/>
        <v>A</v>
      </c>
      <c r="F14" s="9" t="str">
        <f t="shared" si="16"/>
        <v>Blinde vlek</v>
      </c>
      <c r="G14" s="41">
        <f>SUM(H11:H15)</f>
        <v>285.77740011271135</v>
      </c>
      <c r="H14" s="8">
        <f>'Scoreblad AGHNZ'!H16</f>
        <v>0</v>
      </c>
      <c r="I14" s="8">
        <f>'Scoreblad AGHNZ'!I16</f>
        <v>0</v>
      </c>
      <c r="J14" s="8">
        <f>'Scoreblad AGHNZ'!J16</f>
        <v>0</v>
      </c>
      <c r="K14" s="8">
        <f t="shared" si="0"/>
        <v>0</v>
      </c>
      <c r="L14" s="41">
        <f>SUM(M11:M15)</f>
        <v>-82.862381195225325</v>
      </c>
      <c r="M14" s="8">
        <f t="shared" si="1"/>
        <v>0</v>
      </c>
      <c r="N14" s="37">
        <f>IF(SUM(J11:J15)&gt;5,SUM(M11:M15)/SUM(J11:J15),"Blinde vlek")</f>
        <v>-0.40836002005805561</v>
      </c>
      <c r="O14" s="10" t="str">
        <f t="shared" si="2"/>
        <v>Blinde vlek</v>
      </c>
      <c r="P14" s="41">
        <f>SUM(Q11:Q15)</f>
        <v>280</v>
      </c>
      <c r="Q14" s="8">
        <f>'Scoreblad AGHNZ'!Q16</f>
        <v>0</v>
      </c>
      <c r="R14" s="8">
        <f>'Scoreblad AGHNZ'!R16</f>
        <v>0</v>
      </c>
      <c r="S14" s="8">
        <f>'Scoreblad AGHNZ'!S16</f>
        <v>0</v>
      </c>
      <c r="T14" s="8">
        <f>'Scoreblad AGHNZ'!T16</f>
        <v>57</v>
      </c>
      <c r="U14" s="8">
        <f t="shared" si="17"/>
        <v>-57</v>
      </c>
      <c r="V14" s="10" t="str">
        <f t="shared" si="3"/>
        <v>Blinde vlek</v>
      </c>
      <c r="W14" s="8" t="str">
        <f t="shared" si="18"/>
        <v>Blinde vlek</v>
      </c>
      <c r="X14" s="41">
        <f>SUM(U11:U15)</f>
        <v>9</v>
      </c>
      <c r="Y14" s="8" t="str">
        <f t="shared" si="19"/>
        <v>B</v>
      </c>
      <c r="Z14" s="15" t="s">
        <v>126</v>
      </c>
      <c r="AA14" s="19" t="str">
        <f t="shared" si="4"/>
        <v>Ninove</v>
      </c>
      <c r="AB14" s="69">
        <v>100</v>
      </c>
      <c r="AC14" s="40">
        <f t="shared" si="5"/>
        <v>2</v>
      </c>
      <c r="AD14" s="40">
        <f t="shared" si="6"/>
        <v>2</v>
      </c>
      <c r="AE14" s="40">
        <f t="shared" si="7"/>
        <v>2</v>
      </c>
      <c r="AF14" s="40">
        <f t="shared" si="8"/>
        <v>1</v>
      </c>
      <c r="AG14" s="8">
        <f t="shared" si="9"/>
        <v>-57</v>
      </c>
      <c r="AH14" s="8">
        <f t="shared" si="10"/>
        <v>43</v>
      </c>
      <c r="AI14" s="8">
        <f t="shared" si="11"/>
        <v>57</v>
      </c>
      <c r="AJ14" s="10">
        <f t="shared" si="12"/>
        <v>-1</v>
      </c>
      <c r="AK14" s="17">
        <f t="shared" si="20"/>
        <v>57</v>
      </c>
      <c r="AL14" s="68">
        <f t="shared" si="33"/>
        <v>239.39999999999998</v>
      </c>
      <c r="AM14" s="30">
        <f t="shared" si="13"/>
        <v>2.3939999999999997</v>
      </c>
      <c r="AN14" s="30" t="str">
        <f t="shared" si="22"/>
        <v>C</v>
      </c>
    </row>
    <row r="15" spans="1:46" x14ac:dyDescent="0.3">
      <c r="A15" s="15" t="s">
        <v>126</v>
      </c>
      <c r="B15" s="36" t="str">
        <f>'Scoreblad AGHNZ'!B17</f>
        <v>Zottegem</v>
      </c>
      <c r="C15" s="40">
        <f>'Scoreblad AGHNZ'!C17</f>
        <v>36</v>
      </c>
      <c r="D15" s="7" t="str">
        <f t="shared" si="14"/>
        <v>A-G-H-N-Z</v>
      </c>
      <c r="E15" s="9" t="str">
        <f t="shared" si="15"/>
        <v>A</v>
      </c>
      <c r="F15" s="9" t="str">
        <f t="shared" si="16"/>
        <v>A</v>
      </c>
      <c r="G15" s="41">
        <f>SUM(H11:H15)</f>
        <v>285.77740011271135</v>
      </c>
      <c r="H15" s="8">
        <f>'Scoreblad AGHNZ'!H17</f>
        <v>53.808163265306128</v>
      </c>
      <c r="I15" s="8">
        <f>'Scoreblad AGHNZ'!I17</f>
        <v>39.010989010989007</v>
      </c>
      <c r="J15" s="8">
        <f>'Scoreblad AGHNZ'!J17</f>
        <v>33.159340659340657</v>
      </c>
      <c r="K15" s="8">
        <f t="shared" si="0"/>
        <v>-14.79717425431712</v>
      </c>
      <c r="L15" s="41">
        <f>SUM(M11:M15)</f>
        <v>-82.862381195225325</v>
      </c>
      <c r="M15" s="8">
        <f t="shared" si="1"/>
        <v>-20.648822605965471</v>
      </c>
      <c r="N15" s="37">
        <f>IF(SUM(J11:J15)&gt;5,SUM(M11:M15)/SUM(J11:J15),"Blinde vlek")</f>
        <v>-0.40836002005805561</v>
      </c>
      <c r="O15" s="10">
        <f t="shared" si="2"/>
        <v>-0.62271511421470027</v>
      </c>
      <c r="P15" s="41">
        <f>SUM(Q11:Q15)</f>
        <v>280</v>
      </c>
      <c r="Q15" s="8">
        <f>'Scoreblad AGHNZ'!Q17</f>
        <v>53</v>
      </c>
      <c r="R15" s="8">
        <f>'Scoreblad AGHNZ'!R17</f>
        <v>33</v>
      </c>
      <c r="S15" s="8">
        <f>'Scoreblad AGHNZ'!S17</f>
        <v>20</v>
      </c>
      <c r="T15" s="8">
        <f>'Scoreblad AGHNZ'!T17</f>
        <v>15</v>
      </c>
      <c r="U15" s="8">
        <f t="shared" si="17"/>
        <v>5</v>
      </c>
      <c r="V15" s="10">
        <f t="shared" si="3"/>
        <v>9.4339622641509441E-2</v>
      </c>
      <c r="W15" s="8" t="str">
        <f t="shared" si="18"/>
        <v>B</v>
      </c>
      <c r="X15" s="41">
        <f>SUM(U11:U15)</f>
        <v>9</v>
      </c>
      <c r="Y15" s="8" t="str">
        <f t="shared" si="19"/>
        <v>B</v>
      </c>
      <c r="Z15" s="15" t="s">
        <v>126</v>
      </c>
      <c r="AA15" s="19" t="str">
        <f t="shared" si="4"/>
        <v>Zottegem</v>
      </c>
      <c r="AB15" s="69">
        <v>100</v>
      </c>
      <c r="AC15" s="40">
        <f t="shared" ref="AC15" si="34">IF(F15= "A",2,IF(F15 = "Blinde vlek",2,IF(F15 = "B",1,0)))</f>
        <v>2</v>
      </c>
      <c r="AD15" s="40">
        <f t="shared" ref="AD15" si="35">IF(E15= "A",2,IF(E15 = "Blinde vlek",2,IF(E15 = "B",1,0)))</f>
        <v>2</v>
      </c>
      <c r="AE15" s="40">
        <f t="shared" ref="AE15" si="36">IF(W15= "A",2,IF(W15 = "Blinde vlek",2,IF(W15 = "B",1,0)))</f>
        <v>1</v>
      </c>
      <c r="AF15" s="40">
        <f t="shared" ref="AF15" si="37">IF(Y15= "A",2,IF(Y15 = "Blinde vlek",2,IF(Y15 = "B",1,0)))</f>
        <v>1</v>
      </c>
      <c r="AG15" s="8">
        <f t="shared" ref="AG15" si="38">M15+U15</f>
        <v>-15.648822605965471</v>
      </c>
      <c r="AH15" s="8">
        <f t="shared" ref="AH15" si="39">M15+U15+AB15</f>
        <v>84.351177394034522</v>
      </c>
      <c r="AI15" s="8">
        <f t="shared" ref="AI15" si="40">R15+T15</f>
        <v>48</v>
      </c>
      <c r="AJ15" s="10">
        <f t="shared" ref="AJ15" si="41">AG15/AI15</f>
        <v>-0.32601713762428064</v>
      </c>
      <c r="AK15" s="17">
        <f t="shared" ref="AK15" si="42">IF(AG15&gt;0,0,IF(AG15&lt;-AB15,AB15,-AG15))</f>
        <v>15.648822605965471</v>
      </c>
      <c r="AL15" s="68">
        <f>AK15*SUM(AC15:AF15)*$AQ$6</f>
        <v>56.335761381475692</v>
      </c>
      <c r="AM15" s="30">
        <f t="shared" ref="AM15" si="43">IF(AK15&gt;0,AL15/AB15,0)</f>
        <v>0.56335761381475691</v>
      </c>
      <c r="AN15" s="30" t="str">
        <f t="shared" ref="AN15" si="44">IF(AM15&gt;=$AQ$3,$AQ$2,IF(AM15&gt;=$AR$3,$AR$2,IF(AM15&gt;=$AS$3,$AS$2,$AT$2)))</f>
        <v>D</v>
      </c>
    </row>
    <row r="16" spans="1:46" x14ac:dyDescent="0.3">
      <c r="A16" s="14" t="s">
        <v>127</v>
      </c>
      <c r="B16" s="36" t="str">
        <f>'Scoreblad AGHNZ'!B18</f>
        <v>Aalst</v>
      </c>
      <c r="C16" s="40">
        <f>'Scoreblad AGHNZ'!C18</f>
        <v>26</v>
      </c>
      <c r="D16" s="7" t="str">
        <f t="shared" si="14"/>
        <v>A-G-H-N-Z</v>
      </c>
      <c r="E16" s="9" t="str">
        <f>IF(G16&gt;5,IF(N16&lt;$N$49,"A",IF(N16&gt;$N$51,"C","B")),"Blinde vlek")</f>
        <v>B</v>
      </c>
      <c r="F16" s="9" t="str">
        <f>IF(H16&gt;5,IF(O16&lt;$O$49,"A",IF(O16&gt;$O$51,"C","B")),"Blinde vlek")</f>
        <v>B</v>
      </c>
      <c r="G16" s="41">
        <f>SUM(H16:H20)</f>
        <v>972.34665516459074</v>
      </c>
      <c r="H16" s="8">
        <f>'Scoreblad AGHNZ'!H18</f>
        <v>265.24846624283168</v>
      </c>
      <c r="I16" s="8">
        <f>'Scoreblad AGHNZ'!I18</f>
        <v>311.79999999999995</v>
      </c>
      <c r="J16" s="8">
        <f>'Scoreblad AGHNZ'!J18</f>
        <v>265.02999999999997</v>
      </c>
      <c r="K16" s="8">
        <f t="shared" si="0"/>
        <v>46.551533757168272</v>
      </c>
      <c r="L16" s="41">
        <f>SUM(M16:M20)</f>
        <v>-46.031220967583252</v>
      </c>
      <c r="M16" s="8">
        <f t="shared" si="1"/>
        <v>-0.21846624283170968</v>
      </c>
      <c r="N16" s="37">
        <f>IF(SUM(J16:J20)&gt;5,SUM(M16:M20)/SUM(J16:J20),"Blinde vlek")</f>
        <v>-4.9692814421780855E-2</v>
      </c>
      <c r="O16" s="10">
        <f t="shared" si="2"/>
        <v>-8.243075985047342E-4</v>
      </c>
      <c r="P16" s="41">
        <f>SUM(Q16:Q20)</f>
        <v>950</v>
      </c>
      <c r="Q16" s="8">
        <f>'Scoreblad AGHNZ'!Q18</f>
        <v>260</v>
      </c>
      <c r="R16" s="8">
        <f>'Scoreblad AGHNZ'!R18</f>
        <v>200</v>
      </c>
      <c r="S16" s="8">
        <f>'Scoreblad AGHNZ'!S18</f>
        <v>60</v>
      </c>
      <c r="T16" s="8">
        <f>'Scoreblad AGHNZ'!T18</f>
        <v>28</v>
      </c>
      <c r="U16" s="8">
        <f t="shared" si="17"/>
        <v>32</v>
      </c>
      <c r="V16" s="10">
        <f t="shared" si="3"/>
        <v>0.12307692307692308</v>
      </c>
      <c r="W16" s="8" t="str">
        <f t="shared" si="18"/>
        <v>B</v>
      </c>
      <c r="X16" s="41">
        <f>SUM(U16:U20)</f>
        <v>137</v>
      </c>
      <c r="Y16" s="8" t="str">
        <f t="shared" si="19"/>
        <v>B</v>
      </c>
      <c r="Z16" s="14" t="s">
        <v>127</v>
      </c>
      <c r="AA16" s="19" t="str">
        <f t="shared" si="4"/>
        <v>Aalst</v>
      </c>
      <c r="AB16" s="69">
        <v>100</v>
      </c>
      <c r="AC16" s="40">
        <f t="shared" si="5"/>
        <v>1</v>
      </c>
      <c r="AD16" s="40">
        <f t="shared" si="6"/>
        <v>1</v>
      </c>
      <c r="AE16" s="40">
        <f t="shared" si="7"/>
        <v>1</v>
      </c>
      <c r="AF16" s="40">
        <f t="shared" si="8"/>
        <v>1</v>
      </c>
      <c r="AG16" s="8">
        <f t="shared" si="9"/>
        <v>31.78153375716829</v>
      </c>
      <c r="AH16" s="8">
        <f t="shared" si="10"/>
        <v>131.78153375716829</v>
      </c>
      <c r="AI16" s="8">
        <f t="shared" si="11"/>
        <v>228</v>
      </c>
      <c r="AJ16" s="10">
        <f t="shared" si="12"/>
        <v>0.13939269191740478</v>
      </c>
      <c r="AK16" s="17">
        <f t="shared" si="20"/>
        <v>0</v>
      </c>
      <c r="AL16" s="50">
        <f t="shared" si="21"/>
        <v>0</v>
      </c>
      <c r="AM16" s="30">
        <f t="shared" si="13"/>
        <v>0</v>
      </c>
      <c r="AN16" s="30" t="str">
        <f t="shared" si="22"/>
        <v>D</v>
      </c>
    </row>
    <row r="17" spans="1:40" x14ac:dyDescent="0.3">
      <c r="A17" s="14" t="s">
        <v>127</v>
      </c>
      <c r="B17" s="36" t="str">
        <f>'Scoreblad AGHNZ'!B19</f>
        <v>Geraardsbergen</v>
      </c>
      <c r="C17" s="40">
        <f>'Scoreblad AGHNZ'!C19</f>
        <v>31</v>
      </c>
      <c r="D17" s="7" t="str">
        <f t="shared" si="14"/>
        <v>A-G-H-N-Z</v>
      </c>
      <c r="E17" s="9" t="str">
        <f>IF(G17&gt;5,IF(N17&lt;$N$49,"A",IF(N17&gt;$N$51,"C","B")),"Blinde vlek")</f>
        <v>B</v>
      </c>
      <c r="F17" s="9" t="str">
        <f>IF(H17&gt;5,IF(O17&lt;$O$49,"A",IF(O17&gt;$O$51,"C","B")),"Blinde vlek")</f>
        <v>B</v>
      </c>
      <c r="G17" s="41">
        <f>SUM(H16:H20)</f>
        <v>972.34665516459074</v>
      </c>
      <c r="H17" s="8">
        <f>'Scoreblad AGHNZ'!H19</f>
        <v>118.15112917197642</v>
      </c>
      <c r="I17" s="8">
        <f>'Scoreblad AGHNZ'!I19</f>
        <v>113.68401567944251</v>
      </c>
      <c r="J17" s="8">
        <f>'Scoreblad AGHNZ'!J19</f>
        <v>96.631413327526133</v>
      </c>
      <c r="K17" s="8">
        <f t="shared" si="0"/>
        <v>-4.4671134925339118</v>
      </c>
      <c r="L17" s="41">
        <f>SUM(M16:M20)</f>
        <v>-46.031220967583252</v>
      </c>
      <c r="M17" s="8">
        <f t="shared" si="1"/>
        <v>-21.519715844450289</v>
      </c>
      <c r="N17" s="37">
        <f>IF(SUM(J16:J20)&gt;5,SUM(M16:M20)/SUM(J16:J20),"Blinde vlek")</f>
        <v>-4.9692814421780855E-2</v>
      </c>
      <c r="O17" s="10">
        <f t="shared" si="2"/>
        <v>-0.22269896613754947</v>
      </c>
      <c r="P17" s="41">
        <f>SUM(Q16:Q20)</f>
        <v>950</v>
      </c>
      <c r="Q17" s="8">
        <f>'Scoreblad AGHNZ'!Q19</f>
        <v>115</v>
      </c>
      <c r="R17" s="8">
        <f>'Scoreblad AGHNZ'!R19</f>
        <v>82</v>
      </c>
      <c r="S17" s="8">
        <f>'Scoreblad AGHNZ'!S19</f>
        <v>33</v>
      </c>
      <c r="T17" s="8">
        <f>'Scoreblad AGHNZ'!T19</f>
        <v>19</v>
      </c>
      <c r="U17" s="8">
        <f t="shared" si="17"/>
        <v>14</v>
      </c>
      <c r="V17" s="10">
        <f t="shared" si="3"/>
        <v>0.12173913043478261</v>
      </c>
      <c r="W17" s="8" t="str">
        <f t="shared" si="18"/>
        <v>B</v>
      </c>
      <c r="X17" s="41">
        <f>SUM(U16:U20)</f>
        <v>137</v>
      </c>
      <c r="Y17" s="8" t="str">
        <f t="shared" si="19"/>
        <v>B</v>
      </c>
      <c r="Z17" s="14" t="s">
        <v>127</v>
      </c>
      <c r="AA17" s="19" t="str">
        <f t="shared" si="4"/>
        <v>Geraardsbergen</v>
      </c>
      <c r="AB17" s="69">
        <v>100</v>
      </c>
      <c r="AC17" s="40">
        <f t="shared" si="5"/>
        <v>1</v>
      </c>
      <c r="AD17" s="40">
        <f t="shared" si="6"/>
        <v>1</v>
      </c>
      <c r="AE17" s="40">
        <f t="shared" si="7"/>
        <v>1</v>
      </c>
      <c r="AF17" s="40">
        <f t="shared" si="8"/>
        <v>1</v>
      </c>
      <c r="AG17" s="8">
        <f t="shared" si="9"/>
        <v>-7.519715844450289</v>
      </c>
      <c r="AH17" s="8">
        <f t="shared" si="10"/>
        <v>92.480284155549711</v>
      </c>
      <c r="AI17" s="8">
        <f t="shared" si="11"/>
        <v>101</v>
      </c>
      <c r="AJ17" s="10">
        <f t="shared" si="12"/>
        <v>-7.445263212327019E-2</v>
      </c>
      <c r="AK17" s="17">
        <f t="shared" si="20"/>
        <v>7.519715844450289</v>
      </c>
      <c r="AL17" s="50">
        <f t="shared" si="21"/>
        <v>30.078863377801156</v>
      </c>
      <c r="AM17" s="30">
        <f t="shared" si="13"/>
        <v>0.30078863377801157</v>
      </c>
      <c r="AN17" s="30" t="str">
        <f t="shared" si="22"/>
        <v>D</v>
      </c>
    </row>
    <row r="18" spans="1:40" x14ac:dyDescent="0.3">
      <c r="A18" s="14" t="s">
        <v>127</v>
      </c>
      <c r="B18" s="36" t="str">
        <f>'Scoreblad AGHNZ'!B20</f>
        <v>Halle</v>
      </c>
      <c r="C18" s="40">
        <f>'Scoreblad AGHNZ'!C20</f>
        <v>15</v>
      </c>
      <c r="D18" s="7" t="str">
        <f t="shared" si="14"/>
        <v>A-G-H-N-Z</v>
      </c>
      <c r="E18" s="9" t="str">
        <f>IF(G18&gt;5,IF(N18&lt;$N$49,"A",IF(N18&gt;$N$51,"C","B")),"Blinde vlek")</f>
        <v>B</v>
      </c>
      <c r="F18" s="9" t="str">
        <f>IF(H18&gt;5,IF(O18&lt;$O$49,"A",IF(O18&gt;$O$51,"C","B")),"Blinde vlek")</f>
        <v>B</v>
      </c>
      <c r="G18" s="41">
        <f>SUM(H16:H20)</f>
        <v>972.34665516459074</v>
      </c>
      <c r="H18" s="8">
        <f>'Scoreblad AGHNZ'!H20</f>
        <v>407.81805171264273</v>
      </c>
      <c r="I18" s="8">
        <f>'Scoreblad AGHNZ'!I20</f>
        <v>453.30983709273181</v>
      </c>
      <c r="J18" s="8">
        <f>'Scoreblad AGHNZ'!J20</f>
        <v>385.31336152882204</v>
      </c>
      <c r="K18" s="8">
        <f t="shared" si="0"/>
        <v>45.491785380089084</v>
      </c>
      <c r="L18" s="41">
        <f>SUM(M16:M20)</f>
        <v>-46.031220967583252</v>
      </c>
      <c r="M18" s="8">
        <f t="shared" si="1"/>
        <v>-22.504690183820685</v>
      </c>
      <c r="N18" s="37">
        <f>IF(SUM(J16:J20)&gt;5,SUM(M16:M20)/SUM(J16:J20),"Blinde vlek")</f>
        <v>-4.9692814421780855E-2</v>
      </c>
      <c r="O18" s="10">
        <f t="shared" si="2"/>
        <v>-5.8406202407640356E-2</v>
      </c>
      <c r="P18" s="41">
        <f>SUM(Q16:Q20)</f>
        <v>950</v>
      </c>
      <c r="Q18" s="8">
        <f>'Scoreblad AGHNZ'!Q20</f>
        <v>399</v>
      </c>
      <c r="R18" s="8">
        <f>'Scoreblad AGHNZ'!R20</f>
        <v>215</v>
      </c>
      <c r="S18" s="8">
        <f>'Scoreblad AGHNZ'!S20</f>
        <v>184</v>
      </c>
      <c r="T18" s="8">
        <f>'Scoreblad AGHNZ'!T20</f>
        <v>9</v>
      </c>
      <c r="U18" s="8">
        <f t="shared" si="17"/>
        <v>175</v>
      </c>
      <c r="V18" s="10">
        <f t="shared" si="3"/>
        <v>0.43859649122807015</v>
      </c>
      <c r="W18" s="8" t="str">
        <f t="shared" si="18"/>
        <v>C</v>
      </c>
      <c r="X18" s="41">
        <f>SUM(U16:U20)</f>
        <v>137</v>
      </c>
      <c r="Y18" s="8" t="str">
        <f t="shared" si="19"/>
        <v>B</v>
      </c>
      <c r="Z18" s="14" t="s">
        <v>127</v>
      </c>
      <c r="AA18" s="19" t="str">
        <f t="shared" si="4"/>
        <v>Halle</v>
      </c>
      <c r="AB18" s="69">
        <v>100</v>
      </c>
      <c r="AC18" s="40">
        <f t="shared" si="5"/>
        <v>1</v>
      </c>
      <c r="AD18" s="40">
        <f t="shared" si="6"/>
        <v>1</v>
      </c>
      <c r="AE18" s="40">
        <f t="shared" si="7"/>
        <v>0</v>
      </c>
      <c r="AF18" s="40">
        <f t="shared" si="8"/>
        <v>1</v>
      </c>
      <c r="AG18" s="8">
        <f t="shared" si="9"/>
        <v>152.49530981617932</v>
      </c>
      <c r="AH18" s="8">
        <f t="shared" si="10"/>
        <v>252.49530981617932</v>
      </c>
      <c r="AI18" s="8">
        <f t="shared" si="11"/>
        <v>224</v>
      </c>
      <c r="AJ18" s="10">
        <f t="shared" si="12"/>
        <v>0.6807826331079434</v>
      </c>
      <c r="AK18" s="17">
        <f t="shared" si="20"/>
        <v>0</v>
      </c>
      <c r="AL18" s="50">
        <f t="shared" si="21"/>
        <v>0</v>
      </c>
      <c r="AM18" s="30">
        <f t="shared" si="13"/>
        <v>0</v>
      </c>
      <c r="AN18" s="30" t="str">
        <f t="shared" si="22"/>
        <v>D</v>
      </c>
    </row>
    <row r="19" spans="1:40" x14ac:dyDescent="0.3">
      <c r="A19" s="14" t="s">
        <v>127</v>
      </c>
      <c r="B19" s="36" t="str">
        <f>'Scoreblad AGHNZ'!B21</f>
        <v>Ninove</v>
      </c>
      <c r="C19" s="40">
        <f>'Scoreblad AGHNZ'!C21</f>
        <v>33</v>
      </c>
      <c r="D19" s="7" t="str">
        <f t="shared" si="14"/>
        <v>A-G-H-N-Z</v>
      </c>
      <c r="E19" s="9" t="str">
        <f>IF(G19&gt;5,IF(N19&lt;$N$49,"A",IF(N19&gt;$N$51,"C","B")),"Blinde vlek")</f>
        <v>B</v>
      </c>
      <c r="F19" s="9" t="str">
        <f>IF(H19&gt;5,IF(O19&lt;$O$49,"A",IF(O19&gt;$O$51,"C","B")),"Blinde vlek")</f>
        <v>B</v>
      </c>
      <c r="G19" s="41">
        <f>SUM(H16:H20)</f>
        <v>972.34665516459074</v>
      </c>
      <c r="H19" s="8">
        <f>'Scoreblad AGHNZ'!H21</f>
        <v>107.59431415958889</v>
      </c>
      <c r="I19" s="8">
        <f>'Scoreblad AGHNZ'!I21</f>
        <v>120</v>
      </c>
      <c r="J19" s="8">
        <f>'Scoreblad AGHNZ'!J21</f>
        <v>102</v>
      </c>
      <c r="K19" s="8">
        <f t="shared" si="0"/>
        <v>12.40568584041111</v>
      </c>
      <c r="L19" s="41">
        <f>SUM(M16:M20)</f>
        <v>-46.031220967583252</v>
      </c>
      <c r="M19" s="8">
        <f t="shared" si="1"/>
        <v>-5.5943141595888903</v>
      </c>
      <c r="N19" s="37">
        <f>IF(SUM(J16:J20)&gt;5,SUM(M16:M20)/SUM(J16:J20),"Blinde vlek")</f>
        <v>-4.9692814421780855E-2</v>
      </c>
      <c r="O19" s="10">
        <f t="shared" si="2"/>
        <v>-5.4846217250871472E-2</v>
      </c>
      <c r="P19" s="41">
        <f>SUM(Q16:Q20)</f>
        <v>950</v>
      </c>
      <c r="Q19" s="8">
        <f>'Scoreblad AGHNZ'!Q21</f>
        <v>105</v>
      </c>
      <c r="R19" s="8">
        <f>'Scoreblad AGHNZ'!R21</f>
        <v>92</v>
      </c>
      <c r="S19" s="8">
        <f>'Scoreblad AGHNZ'!S21</f>
        <v>13</v>
      </c>
      <c r="T19" s="8">
        <f>'Scoreblad AGHNZ'!T21</f>
        <v>86</v>
      </c>
      <c r="U19" s="8">
        <f t="shared" si="17"/>
        <v>-73</v>
      </c>
      <c r="V19" s="10">
        <f t="shared" si="3"/>
        <v>-0.69523809523809521</v>
      </c>
      <c r="W19" s="8" t="str">
        <f t="shared" si="18"/>
        <v>A</v>
      </c>
      <c r="X19" s="41">
        <f>SUM(U16:U20)</f>
        <v>137</v>
      </c>
      <c r="Y19" s="8" t="str">
        <f t="shared" si="19"/>
        <v>B</v>
      </c>
      <c r="Z19" s="14" t="s">
        <v>127</v>
      </c>
      <c r="AA19" s="19" t="str">
        <f t="shared" si="4"/>
        <v>Ninove</v>
      </c>
      <c r="AB19" s="69">
        <v>100</v>
      </c>
      <c r="AC19" s="40">
        <f t="shared" si="5"/>
        <v>1</v>
      </c>
      <c r="AD19" s="40">
        <f t="shared" si="6"/>
        <v>1</v>
      </c>
      <c r="AE19" s="40">
        <f t="shared" si="7"/>
        <v>2</v>
      </c>
      <c r="AF19" s="40">
        <f t="shared" si="8"/>
        <v>1</v>
      </c>
      <c r="AG19" s="8">
        <f t="shared" si="9"/>
        <v>-78.59431415958889</v>
      </c>
      <c r="AH19" s="8">
        <f t="shared" si="10"/>
        <v>21.40568584041111</v>
      </c>
      <c r="AI19" s="8">
        <f t="shared" si="11"/>
        <v>178</v>
      </c>
      <c r="AJ19" s="10">
        <f t="shared" si="12"/>
        <v>-0.44154109078420722</v>
      </c>
      <c r="AK19" s="17">
        <f t="shared" si="20"/>
        <v>78.59431415958889</v>
      </c>
      <c r="AL19" s="50">
        <f t="shared" si="21"/>
        <v>392.97157079794442</v>
      </c>
      <c r="AM19" s="30">
        <f t="shared" si="13"/>
        <v>3.9297157079794443</v>
      </c>
      <c r="AN19" s="30" t="str">
        <f t="shared" si="22"/>
        <v>C</v>
      </c>
    </row>
    <row r="20" spans="1:40" x14ac:dyDescent="0.3">
      <c r="A20" s="14" t="s">
        <v>127</v>
      </c>
      <c r="B20" s="36" t="str">
        <f>'Scoreblad AGHNZ'!B22</f>
        <v>Zottegem</v>
      </c>
      <c r="C20" s="40">
        <f>'Scoreblad AGHNZ'!C22</f>
        <v>36</v>
      </c>
      <c r="D20" s="7" t="str">
        <f t="shared" si="14"/>
        <v>A-G-H-N-Z</v>
      </c>
      <c r="E20" s="9" t="str">
        <f t="shared" ref="E20:E30" si="45">IF(G20&gt;5,IF(N20&lt;$N$49,"A",IF(N20&gt;$N$51,"C","B")),"Blinde vlek")</f>
        <v>B</v>
      </c>
      <c r="F20" s="9" t="str">
        <f t="shared" ref="F20:F25" si="46">IF(H20&gt;5,IF(O20&lt;$O$49,"A",IF(O20&gt;$O$51,"C","B")),"Blinde vlek")</f>
        <v>B</v>
      </c>
      <c r="G20" s="41">
        <f>SUM(H16:H20)</f>
        <v>972.34665516459074</v>
      </c>
      <c r="H20" s="8">
        <f>'Scoreblad AGHNZ'!H22</f>
        <v>73.534693877551021</v>
      </c>
      <c r="I20" s="8">
        <f>'Scoreblad AGHNZ'!I22</f>
        <v>90.989010989010993</v>
      </c>
      <c r="J20" s="8">
        <f>'Scoreblad AGHNZ'!J22</f>
        <v>77.340659340659343</v>
      </c>
      <c r="K20" s="8">
        <f t="shared" si="0"/>
        <v>17.454317111459972</v>
      </c>
      <c r="L20" s="41">
        <f>SUM(M16:M20)</f>
        <v>-46.031220967583252</v>
      </c>
      <c r="M20" s="8">
        <f t="shared" si="1"/>
        <v>3.805965463108322</v>
      </c>
      <c r="N20" s="37">
        <f>IF(SUM(J16:J20)&gt;5,SUM(M16:M20)/SUM(J16:J20),"Blinde vlek")</f>
        <v>-4.9692814421780855E-2</v>
      </c>
      <c r="O20" s="10">
        <f t="shared" si="2"/>
        <v>4.9210408801201658E-2</v>
      </c>
      <c r="P20" s="41">
        <f>SUM(Q16:Q20)</f>
        <v>950</v>
      </c>
      <c r="Q20" s="8">
        <f>'Scoreblad AGHNZ'!Q22</f>
        <v>71</v>
      </c>
      <c r="R20" s="8">
        <f>'Scoreblad AGHNZ'!R22</f>
        <v>57</v>
      </c>
      <c r="S20" s="8">
        <f>'Scoreblad AGHNZ'!S22</f>
        <v>14</v>
      </c>
      <c r="T20" s="8">
        <f>'Scoreblad AGHNZ'!T22</f>
        <v>25</v>
      </c>
      <c r="U20" s="8">
        <f t="shared" si="17"/>
        <v>-11</v>
      </c>
      <c r="V20" s="10">
        <f t="shared" si="3"/>
        <v>-0.15492957746478872</v>
      </c>
      <c r="W20" s="8" t="str">
        <f t="shared" si="18"/>
        <v>B</v>
      </c>
      <c r="X20" s="41">
        <f>SUM(U16:U20)</f>
        <v>137</v>
      </c>
      <c r="Y20" s="8" t="str">
        <f t="shared" si="19"/>
        <v>B</v>
      </c>
      <c r="Z20" s="14" t="s">
        <v>127</v>
      </c>
      <c r="AA20" s="19" t="str">
        <f t="shared" si="4"/>
        <v>Zottegem</v>
      </c>
      <c r="AB20" s="69">
        <v>100</v>
      </c>
      <c r="AC20" s="40">
        <f t="shared" ref="AC20" si="47">IF(F20= "A",2,IF(F20 = "Blinde vlek",2,IF(F20 = "B",1,0)))</f>
        <v>1</v>
      </c>
      <c r="AD20" s="40">
        <f t="shared" ref="AD20" si="48">IF(E20= "A",2,IF(E20 = "Blinde vlek",2,IF(E20 = "B",1,0)))</f>
        <v>1</v>
      </c>
      <c r="AE20" s="40">
        <f t="shared" ref="AE20" si="49">IF(W20= "A",2,IF(W20 = "Blinde vlek",2,IF(W20 = "B",1,0)))</f>
        <v>1</v>
      </c>
      <c r="AF20" s="40">
        <f t="shared" ref="AF20" si="50">IF(Y20= "A",2,IF(Y20 = "Blinde vlek",2,IF(Y20 = "B",1,0)))</f>
        <v>1</v>
      </c>
      <c r="AG20" s="8">
        <f t="shared" ref="AG20" si="51">M20+U20</f>
        <v>-7.194034536891678</v>
      </c>
      <c r="AH20" s="8">
        <f t="shared" ref="AH20" si="52">M20+U20+AB20</f>
        <v>92.805965463108322</v>
      </c>
      <c r="AI20" s="8">
        <f t="shared" ref="AI20" si="53">R20+T20</f>
        <v>82</v>
      </c>
      <c r="AJ20" s="10">
        <f t="shared" ref="AJ20" si="54">AG20/AI20</f>
        <v>-8.7732128498679007E-2</v>
      </c>
      <c r="AK20" s="17">
        <f>IF(AG20&gt;0,0,IF(AG20&lt;-AB20,AB20,-AG20))</f>
        <v>7.194034536891678</v>
      </c>
      <c r="AL20" s="50">
        <f t="shared" ref="AL20" si="55">AK20*SUM(AC20:AF20)</f>
        <v>28.776138147566712</v>
      </c>
      <c r="AM20" s="30">
        <f t="shared" ref="AM20" si="56">IF(AK20&gt;0,AL20/AB20,0)</f>
        <v>0.2877613814756671</v>
      </c>
      <c r="AN20" s="30" t="str">
        <f t="shared" ref="AN20" si="57">IF(AM20&gt;=$AQ$3,$AQ$2,IF(AM20&gt;=$AR$3,$AR$2,IF(AM20&gt;=$AS$3,$AS$2,$AT$2)))</f>
        <v>D</v>
      </c>
    </row>
    <row r="21" spans="1:40" x14ac:dyDescent="0.3">
      <c r="A21" s="15" t="s">
        <v>128</v>
      </c>
      <c r="B21" s="36" t="str">
        <f>'Scoreblad AGHNZ'!B23</f>
        <v>Aalst</v>
      </c>
      <c r="C21" s="40">
        <f>'Scoreblad AGHNZ'!C23</f>
        <v>26</v>
      </c>
      <c r="D21" s="7" t="str">
        <f t="shared" si="14"/>
        <v>A-G-H-N-Z</v>
      </c>
      <c r="E21" s="9" t="str">
        <f t="shared" si="45"/>
        <v>C</v>
      </c>
      <c r="F21" s="9" t="str">
        <f t="shared" si="46"/>
        <v>Blinde vlek</v>
      </c>
      <c r="G21" s="41">
        <f>SUM(H21:H25)</f>
        <v>95.126967247270613</v>
      </c>
      <c r="H21" s="8">
        <f>'Scoreblad AGHNZ'!H23</f>
        <v>0</v>
      </c>
      <c r="I21" s="8">
        <f>'Scoreblad AGHNZ'!I23</f>
        <v>36</v>
      </c>
      <c r="J21" s="8">
        <f>'Scoreblad AGHNZ'!J23</f>
        <v>30.599999999999998</v>
      </c>
      <c r="K21" s="8">
        <f t="shared" si="0"/>
        <v>36</v>
      </c>
      <c r="L21" s="41">
        <f>SUM(M21:M25)</f>
        <v>18.048189394333381</v>
      </c>
      <c r="M21" s="8">
        <f t="shared" si="1"/>
        <v>30.599999999999998</v>
      </c>
      <c r="N21" s="37">
        <f>IF(SUM(J21:J25)&gt;5,SUM(M21:M25)/SUM(J21:J25),"Blinde vlek")</f>
        <v>0.15947130032686643</v>
      </c>
      <c r="O21" s="10">
        <f t="shared" si="2"/>
        <v>1</v>
      </c>
      <c r="P21" s="41">
        <f>SUM(Q21:Q25)</f>
        <v>93</v>
      </c>
      <c r="Q21" s="8">
        <f>'Scoreblad AGHNZ'!Q23</f>
        <v>0</v>
      </c>
      <c r="R21" s="8">
        <f>'Scoreblad AGHNZ'!R23</f>
        <v>0</v>
      </c>
      <c r="S21" s="8">
        <f>'Scoreblad AGHNZ'!S23</f>
        <v>0</v>
      </c>
      <c r="T21" s="8">
        <f>'Scoreblad AGHNZ'!T23</f>
        <v>16</v>
      </c>
      <c r="U21" s="8">
        <f t="shared" si="17"/>
        <v>-16</v>
      </c>
      <c r="V21" s="10" t="str">
        <f t="shared" si="3"/>
        <v>Blinde vlek</v>
      </c>
      <c r="W21" s="8" t="str">
        <f t="shared" si="18"/>
        <v>Blinde vlek</v>
      </c>
      <c r="X21" s="41">
        <f>SUM(U21:U25)</f>
        <v>18</v>
      </c>
      <c r="Y21" s="8" t="str">
        <f t="shared" si="19"/>
        <v>B</v>
      </c>
      <c r="Z21" s="15" t="s">
        <v>128</v>
      </c>
      <c r="AA21" s="19" t="str">
        <f t="shared" si="4"/>
        <v>Aalst</v>
      </c>
      <c r="AB21" s="69">
        <v>100</v>
      </c>
      <c r="AC21" s="40">
        <f t="shared" si="5"/>
        <v>2</v>
      </c>
      <c r="AD21" s="40">
        <f t="shared" si="6"/>
        <v>0</v>
      </c>
      <c r="AE21" s="40">
        <f t="shared" si="7"/>
        <v>2</v>
      </c>
      <c r="AF21" s="40">
        <f t="shared" si="8"/>
        <v>1</v>
      </c>
      <c r="AG21" s="8">
        <f t="shared" si="9"/>
        <v>14.599999999999998</v>
      </c>
      <c r="AH21" s="8">
        <f t="shared" si="10"/>
        <v>114.6</v>
      </c>
      <c r="AI21" s="8">
        <f t="shared" si="11"/>
        <v>16</v>
      </c>
      <c r="AJ21" s="10">
        <f t="shared" si="12"/>
        <v>0.91249999999999987</v>
      </c>
      <c r="AK21" s="18">
        <f t="shared" ref="AK21:AK28" si="58">AB21</f>
        <v>100</v>
      </c>
      <c r="AL21" s="50">
        <f t="shared" si="21"/>
        <v>500</v>
      </c>
      <c r="AM21" s="30">
        <f t="shared" si="13"/>
        <v>5</v>
      </c>
      <c r="AN21" s="30" t="str">
        <f t="shared" si="22"/>
        <v>B</v>
      </c>
    </row>
    <row r="22" spans="1:40" x14ac:dyDescent="0.3">
      <c r="A22" s="15" t="s">
        <v>128</v>
      </c>
      <c r="B22" s="36" t="str">
        <f>'Scoreblad AGHNZ'!B24</f>
        <v>Geraardsbergen</v>
      </c>
      <c r="C22" s="40">
        <f>'Scoreblad AGHNZ'!C24</f>
        <v>31</v>
      </c>
      <c r="D22" s="7" t="str">
        <f t="shared" si="14"/>
        <v>A-G-H-N-Z</v>
      </c>
      <c r="E22" s="9" t="str">
        <f t="shared" si="45"/>
        <v>C</v>
      </c>
      <c r="F22" s="9" t="str">
        <f t="shared" si="46"/>
        <v>Blinde vlek</v>
      </c>
      <c r="G22" s="41">
        <f>SUM(H21:H25)</f>
        <v>95.126967247270613</v>
      </c>
      <c r="H22" s="8">
        <f>'Scoreblad AGHNZ'!H24</f>
        <v>0</v>
      </c>
      <c r="I22" s="8">
        <f>'Scoreblad AGHNZ'!I24</f>
        <v>0</v>
      </c>
      <c r="J22" s="8">
        <f>'Scoreblad AGHNZ'!J24</f>
        <v>0</v>
      </c>
      <c r="K22" s="8">
        <f t="shared" si="0"/>
        <v>0</v>
      </c>
      <c r="L22" s="41">
        <f>SUM(M21:M25)</f>
        <v>18.048189394333381</v>
      </c>
      <c r="M22" s="8">
        <f t="shared" si="1"/>
        <v>0</v>
      </c>
      <c r="N22" s="37">
        <f>IF(SUM(J21:J25)&gt;5,SUM(M21:M25)/SUM(J21:J25),"Blinde vlek")</f>
        <v>0.15947130032686643</v>
      </c>
      <c r="O22" s="10" t="str">
        <f t="shared" si="2"/>
        <v>Blinde vlek</v>
      </c>
      <c r="P22" s="41">
        <f>SUM(Q21:Q25)</f>
        <v>93</v>
      </c>
      <c r="Q22" s="8">
        <f>'Scoreblad AGHNZ'!Q24</f>
        <v>0</v>
      </c>
      <c r="R22" s="8">
        <f>'Scoreblad AGHNZ'!R24</f>
        <v>0</v>
      </c>
      <c r="S22" s="8">
        <f>'Scoreblad AGHNZ'!S24</f>
        <v>0</v>
      </c>
      <c r="T22" s="8">
        <f>'Scoreblad AGHNZ'!T24</f>
        <v>13</v>
      </c>
      <c r="U22" s="8">
        <f t="shared" si="17"/>
        <v>-13</v>
      </c>
      <c r="V22" s="10" t="str">
        <f t="shared" si="3"/>
        <v>Blinde vlek</v>
      </c>
      <c r="W22" s="8" t="str">
        <f t="shared" si="18"/>
        <v>Blinde vlek</v>
      </c>
      <c r="X22" s="41">
        <f>SUM(U21:U25)</f>
        <v>18</v>
      </c>
      <c r="Y22" s="8" t="str">
        <f t="shared" si="19"/>
        <v>B</v>
      </c>
      <c r="Z22" s="15" t="s">
        <v>128</v>
      </c>
      <c r="AA22" s="19" t="str">
        <f t="shared" si="4"/>
        <v>Geraardsbergen</v>
      </c>
      <c r="AB22" s="69">
        <v>100</v>
      </c>
      <c r="AC22" s="40">
        <f t="shared" si="5"/>
        <v>2</v>
      </c>
      <c r="AD22" s="40">
        <f t="shared" si="6"/>
        <v>0</v>
      </c>
      <c r="AE22" s="40">
        <f t="shared" si="7"/>
        <v>2</v>
      </c>
      <c r="AF22" s="40">
        <f t="shared" si="8"/>
        <v>1</v>
      </c>
      <c r="AG22" s="8">
        <f t="shared" si="9"/>
        <v>-13</v>
      </c>
      <c r="AH22" s="8">
        <f t="shared" si="10"/>
        <v>87</v>
      </c>
      <c r="AI22" s="8">
        <f t="shared" ref="AI22:AI28" si="59">R22+T22</f>
        <v>13</v>
      </c>
      <c r="AJ22" s="10">
        <f t="shared" si="12"/>
        <v>-1</v>
      </c>
      <c r="AK22" s="18">
        <f t="shared" si="58"/>
        <v>100</v>
      </c>
      <c r="AL22" s="50">
        <f t="shared" si="21"/>
        <v>500</v>
      </c>
      <c r="AM22" s="30">
        <f t="shared" si="13"/>
        <v>5</v>
      </c>
      <c r="AN22" s="30" t="str">
        <f t="shared" si="22"/>
        <v>B</v>
      </c>
    </row>
    <row r="23" spans="1:40" x14ac:dyDescent="0.3">
      <c r="A23" s="15" t="s">
        <v>128</v>
      </c>
      <c r="B23" s="36" t="str">
        <f>'Scoreblad AGHNZ'!B25</f>
        <v>Halle</v>
      </c>
      <c r="C23" s="40">
        <f>'Scoreblad AGHNZ'!C25</f>
        <v>15</v>
      </c>
      <c r="D23" s="7" t="str">
        <f t="shared" si="14"/>
        <v>A-G-H-N-Z</v>
      </c>
      <c r="E23" s="9" t="str">
        <f t="shared" si="45"/>
        <v>C</v>
      </c>
      <c r="F23" s="9" t="str">
        <f>IF(H23&gt;5,IF(O23&lt;$O$49,"A",IF(O23&gt;$O$51,"C","B")),"Blinde vlek")</f>
        <v>B</v>
      </c>
      <c r="G23" s="41">
        <f>SUM(H21:H25)</f>
        <v>95.126967247270613</v>
      </c>
      <c r="H23" s="8">
        <f>'Scoreblad AGHNZ'!H25</f>
        <v>95.126967247270613</v>
      </c>
      <c r="I23" s="8">
        <f>'Scoreblad AGHNZ'!I25</f>
        <v>97.147243107769413</v>
      </c>
      <c r="J23" s="8">
        <f>'Scoreblad AGHNZ'!J25</f>
        <v>82.575156641603996</v>
      </c>
      <c r="K23" s="8">
        <f t="shared" si="0"/>
        <v>2.0202758604987991</v>
      </c>
      <c r="L23" s="41">
        <f>SUM(M21:M25)</f>
        <v>18.048189394333381</v>
      </c>
      <c r="M23" s="8">
        <f t="shared" si="1"/>
        <v>-12.551810605666617</v>
      </c>
      <c r="N23" s="37">
        <f>IF(SUM(J21:J25)&gt;5,SUM(M21:M25)/SUM(J21:J25),"Blinde vlek")</f>
        <v>0.15947130032686643</v>
      </c>
      <c r="O23" s="10">
        <f t="shared" si="2"/>
        <v>-0.15200468417086374</v>
      </c>
      <c r="P23" s="41">
        <f>SUM(Q21:Q25)</f>
        <v>93</v>
      </c>
      <c r="Q23" s="8">
        <f>'Scoreblad AGHNZ'!Q25</f>
        <v>93</v>
      </c>
      <c r="R23" s="8">
        <f>'Scoreblad AGHNZ'!R25</f>
        <v>15</v>
      </c>
      <c r="S23" s="8">
        <f>'Scoreblad AGHNZ'!S25</f>
        <v>78</v>
      </c>
      <c r="T23" s="8">
        <f>'Scoreblad AGHNZ'!T25</f>
        <v>4</v>
      </c>
      <c r="U23" s="8">
        <f t="shared" si="17"/>
        <v>74</v>
      </c>
      <c r="V23" s="10">
        <f t="shared" si="3"/>
        <v>0.79569892473118276</v>
      </c>
      <c r="W23" s="8" t="str">
        <f t="shared" si="18"/>
        <v>C</v>
      </c>
      <c r="X23" s="41">
        <f>SUM(U21:U25)</f>
        <v>18</v>
      </c>
      <c r="Y23" s="8" t="str">
        <f t="shared" si="19"/>
        <v>B</v>
      </c>
      <c r="Z23" s="15" t="s">
        <v>128</v>
      </c>
      <c r="AA23" s="19" t="str">
        <f t="shared" si="4"/>
        <v>Halle</v>
      </c>
      <c r="AB23" s="69">
        <v>100</v>
      </c>
      <c r="AC23" s="40">
        <f t="shared" si="5"/>
        <v>1</v>
      </c>
      <c r="AD23" s="40">
        <f t="shared" si="6"/>
        <v>0</v>
      </c>
      <c r="AE23" s="40">
        <f t="shared" si="7"/>
        <v>0</v>
      </c>
      <c r="AF23" s="40">
        <f t="shared" si="8"/>
        <v>1</v>
      </c>
      <c r="AG23" s="8">
        <f t="shared" si="9"/>
        <v>61.448189394333383</v>
      </c>
      <c r="AH23" s="8">
        <f t="shared" si="10"/>
        <v>161.44818939433338</v>
      </c>
      <c r="AI23" s="8">
        <f t="shared" si="59"/>
        <v>19</v>
      </c>
      <c r="AJ23" s="10">
        <f t="shared" si="12"/>
        <v>3.2341152312807044</v>
      </c>
      <c r="AK23" s="18">
        <f t="shared" si="58"/>
        <v>100</v>
      </c>
      <c r="AL23" s="50">
        <f t="shared" si="21"/>
        <v>200</v>
      </c>
      <c r="AM23" s="30">
        <f t="shared" si="13"/>
        <v>2</v>
      </c>
      <c r="AN23" s="30" t="str">
        <f t="shared" si="22"/>
        <v>C</v>
      </c>
    </row>
    <row r="24" spans="1:40" x14ac:dyDescent="0.3">
      <c r="A24" s="15" t="s">
        <v>128</v>
      </c>
      <c r="B24" s="36" t="str">
        <f>'Scoreblad AGHNZ'!B26</f>
        <v>Ninove</v>
      </c>
      <c r="C24" s="40">
        <f>'Scoreblad AGHNZ'!C26</f>
        <v>33</v>
      </c>
      <c r="D24" s="7" t="str">
        <f t="shared" si="14"/>
        <v>A-G-H-N-Z</v>
      </c>
      <c r="E24" s="9" t="str">
        <f t="shared" si="45"/>
        <v>C</v>
      </c>
      <c r="F24" s="9" t="str">
        <f t="shared" si="46"/>
        <v>Blinde vlek</v>
      </c>
      <c r="G24" s="41">
        <f>SUM(H21:H25)</f>
        <v>95.126967247270613</v>
      </c>
      <c r="H24" s="8">
        <f>'Scoreblad AGHNZ'!H26</f>
        <v>0</v>
      </c>
      <c r="I24" s="8">
        <f>'Scoreblad AGHNZ'!I26</f>
        <v>0</v>
      </c>
      <c r="J24" s="8">
        <f>'Scoreblad AGHNZ'!J26</f>
        <v>0</v>
      </c>
      <c r="K24" s="8">
        <f t="shared" si="0"/>
        <v>0</v>
      </c>
      <c r="L24" s="41">
        <f>SUM(M21:M25)</f>
        <v>18.048189394333381</v>
      </c>
      <c r="M24" s="8">
        <f t="shared" si="1"/>
        <v>0</v>
      </c>
      <c r="N24" s="37">
        <f>IF(SUM(J21:J25)&gt;5,SUM(M21:M25)/SUM(J21:J25),"Blinde vlek")</f>
        <v>0.15947130032686643</v>
      </c>
      <c r="O24" s="10" t="str">
        <f t="shared" si="2"/>
        <v>Blinde vlek</v>
      </c>
      <c r="P24" s="41">
        <f>SUM(Q21:Q25)</f>
        <v>93</v>
      </c>
      <c r="Q24" s="8">
        <f>'Scoreblad AGHNZ'!Q26</f>
        <v>0</v>
      </c>
      <c r="R24" s="8">
        <f>'Scoreblad AGHNZ'!R26</f>
        <v>0</v>
      </c>
      <c r="S24" s="8">
        <f>'Scoreblad AGHNZ'!S26</f>
        <v>0</v>
      </c>
      <c r="T24" s="8">
        <f>'Scoreblad AGHNZ'!T26</f>
        <v>21</v>
      </c>
      <c r="U24" s="8">
        <f t="shared" si="17"/>
        <v>-21</v>
      </c>
      <c r="V24" s="10" t="str">
        <f t="shared" si="3"/>
        <v>Blinde vlek</v>
      </c>
      <c r="W24" s="8" t="str">
        <f t="shared" si="18"/>
        <v>Blinde vlek</v>
      </c>
      <c r="X24" s="41">
        <f>SUM(U21:U25)</f>
        <v>18</v>
      </c>
      <c r="Y24" s="8" t="str">
        <f t="shared" si="19"/>
        <v>B</v>
      </c>
      <c r="Z24" s="15" t="s">
        <v>128</v>
      </c>
      <c r="AA24" s="19" t="str">
        <f t="shared" si="4"/>
        <v>Ninove</v>
      </c>
      <c r="AB24" s="69">
        <v>100</v>
      </c>
      <c r="AC24" s="40">
        <f t="shared" si="5"/>
        <v>2</v>
      </c>
      <c r="AD24" s="40">
        <f t="shared" si="6"/>
        <v>0</v>
      </c>
      <c r="AE24" s="40">
        <f t="shared" si="7"/>
        <v>2</v>
      </c>
      <c r="AF24" s="40">
        <f t="shared" si="8"/>
        <v>1</v>
      </c>
      <c r="AG24" s="8">
        <f t="shared" si="9"/>
        <v>-21</v>
      </c>
      <c r="AH24" s="8">
        <f t="shared" si="10"/>
        <v>79</v>
      </c>
      <c r="AI24" s="8">
        <f t="shared" si="59"/>
        <v>21</v>
      </c>
      <c r="AJ24" s="10">
        <f t="shared" si="12"/>
        <v>-1</v>
      </c>
      <c r="AK24" s="18">
        <f t="shared" si="58"/>
        <v>100</v>
      </c>
      <c r="AL24" s="50">
        <f t="shared" si="21"/>
        <v>500</v>
      </c>
      <c r="AM24" s="30">
        <f t="shared" si="13"/>
        <v>5</v>
      </c>
      <c r="AN24" s="30" t="str">
        <f t="shared" si="22"/>
        <v>B</v>
      </c>
    </row>
    <row r="25" spans="1:40" x14ac:dyDescent="0.3">
      <c r="A25" s="15" t="s">
        <v>128</v>
      </c>
      <c r="B25" s="36" t="str">
        <f>'Scoreblad AGHNZ'!B27</f>
        <v>Zottegem</v>
      </c>
      <c r="C25" s="40">
        <f>'Scoreblad AGHNZ'!C27</f>
        <v>36</v>
      </c>
      <c r="D25" s="7" t="str">
        <f t="shared" si="14"/>
        <v>A-G-H-N-Z</v>
      </c>
      <c r="E25" s="9" t="str">
        <f t="shared" si="45"/>
        <v>C</v>
      </c>
      <c r="F25" s="9" t="str">
        <f t="shared" si="46"/>
        <v>Blinde vlek</v>
      </c>
      <c r="G25" s="41">
        <f>SUM(H21:H25)</f>
        <v>95.126967247270613</v>
      </c>
      <c r="H25" s="8">
        <f>'Scoreblad AGHNZ'!H27</f>
        <v>0</v>
      </c>
      <c r="I25" s="8">
        <f>'Scoreblad AGHNZ'!I27</f>
        <v>0</v>
      </c>
      <c r="J25" s="8">
        <f>'Scoreblad AGHNZ'!J27</f>
        <v>0</v>
      </c>
      <c r="K25" s="8">
        <f t="shared" si="0"/>
        <v>0</v>
      </c>
      <c r="L25" s="41">
        <f>SUM(M21:M25)</f>
        <v>18.048189394333381</v>
      </c>
      <c r="M25" s="8">
        <f t="shared" si="1"/>
        <v>0</v>
      </c>
      <c r="N25" s="37">
        <f>IF(SUM(J21:J25)&gt;5,SUM(M21:M25)/SUM(J21:J25),"Blinde vlek")</f>
        <v>0.15947130032686643</v>
      </c>
      <c r="O25" s="10" t="str">
        <f t="shared" si="2"/>
        <v>Blinde vlek</v>
      </c>
      <c r="P25" s="41">
        <f>SUM(Q21:Q25)</f>
        <v>93</v>
      </c>
      <c r="Q25" s="8">
        <f>'Scoreblad AGHNZ'!Q27</f>
        <v>0</v>
      </c>
      <c r="R25" s="8">
        <f>'Scoreblad AGHNZ'!R27</f>
        <v>0</v>
      </c>
      <c r="S25" s="8">
        <f>'Scoreblad AGHNZ'!S27</f>
        <v>0</v>
      </c>
      <c r="T25" s="8">
        <f>'Scoreblad AGHNZ'!T27</f>
        <v>6</v>
      </c>
      <c r="U25" s="8">
        <f t="shared" si="17"/>
        <v>-6</v>
      </c>
      <c r="V25" s="10" t="str">
        <f t="shared" si="3"/>
        <v>Blinde vlek</v>
      </c>
      <c r="W25" s="8" t="str">
        <f t="shared" si="18"/>
        <v>Blinde vlek</v>
      </c>
      <c r="X25" s="41">
        <f>SUM(U21:U25)</f>
        <v>18</v>
      </c>
      <c r="Y25" s="8" t="str">
        <f t="shared" si="19"/>
        <v>B</v>
      </c>
      <c r="Z25" s="15" t="s">
        <v>128</v>
      </c>
      <c r="AA25" s="19" t="str">
        <f t="shared" si="4"/>
        <v>Zottegem</v>
      </c>
      <c r="AB25" s="69">
        <v>100</v>
      </c>
      <c r="AC25" s="40">
        <f t="shared" ref="AC25" si="60">IF(F25= "A",2,IF(F25 = "Blinde vlek",2,IF(F25 = "B",1,0)))</f>
        <v>2</v>
      </c>
      <c r="AD25" s="40">
        <f t="shared" ref="AD25" si="61">IF(E25= "A",2,IF(E25 = "Blinde vlek",2,IF(E25 = "B",1,0)))</f>
        <v>0</v>
      </c>
      <c r="AE25" s="40">
        <f t="shared" ref="AE25" si="62">IF(W25= "A",2,IF(W25 = "Blinde vlek",2,IF(W25 = "B",1,0)))</f>
        <v>2</v>
      </c>
      <c r="AF25" s="40">
        <f t="shared" ref="AF25" si="63">IF(Y25= "A",2,IF(Y25 = "Blinde vlek",2,IF(Y25 = "B",1,0)))</f>
        <v>1</v>
      </c>
      <c r="AG25" s="8">
        <f t="shared" ref="AG25" si="64">M25+U25</f>
        <v>-6</v>
      </c>
      <c r="AH25" s="8">
        <f t="shared" ref="AH25" si="65">M25+U25+AB25</f>
        <v>94</v>
      </c>
      <c r="AI25" s="8">
        <f t="shared" si="59"/>
        <v>6</v>
      </c>
      <c r="AJ25" s="10">
        <f t="shared" ref="AJ25" si="66">AG25/AI25</f>
        <v>-1</v>
      </c>
      <c r="AK25" s="18">
        <f t="shared" ref="AK25" si="67">AB25</f>
        <v>100</v>
      </c>
      <c r="AL25" s="50">
        <f t="shared" ref="AL25" si="68">AK25*SUM(AC25:AF25)</f>
        <v>500</v>
      </c>
      <c r="AM25" s="30">
        <f t="shared" ref="AM25" si="69">IF(AK25&gt;0,AL25/AB25,0)</f>
        <v>5</v>
      </c>
      <c r="AN25" s="30" t="str">
        <f t="shared" ref="AN25" si="70">IF(AM25&gt;=$AQ$3,$AQ$2,IF(AM25&gt;=$AR$3,$AR$2,IF(AM25&gt;=$AS$3,$AS$2,$AT$2)))</f>
        <v>B</v>
      </c>
    </row>
    <row r="26" spans="1:40" x14ac:dyDescent="0.3">
      <c r="A26" s="14" t="s">
        <v>129</v>
      </c>
      <c r="B26" s="36" t="str">
        <f>'Scoreblad AGHNZ'!B28</f>
        <v>Aalst</v>
      </c>
      <c r="C26" s="40">
        <f>'Scoreblad AGHNZ'!C28</f>
        <v>26</v>
      </c>
      <c r="D26" s="7" t="str">
        <f t="shared" si="14"/>
        <v>A-G-H-N-Z</v>
      </c>
      <c r="E26" s="9" t="str">
        <f t="shared" si="45"/>
        <v>Blinde vlek</v>
      </c>
      <c r="F26" s="9" t="str">
        <f>IF(H26&gt;5,IF(O26&lt;$O$49,"A",IF(O26&gt;$O$51,"C","B")),"Blinde vlek")</f>
        <v>Blinde vlek</v>
      </c>
      <c r="G26" s="41">
        <f>SUM(H26:H30)</f>
        <v>0</v>
      </c>
      <c r="H26" s="8">
        <f>'Scoreblad AGHNZ'!H28</f>
        <v>0</v>
      </c>
      <c r="I26" s="8">
        <f>'Scoreblad AGHNZ'!I28</f>
        <v>0</v>
      </c>
      <c r="J26" s="8">
        <f>'Scoreblad AGHNZ'!J28</f>
        <v>0</v>
      </c>
      <c r="K26" s="8">
        <f t="shared" si="0"/>
        <v>0</v>
      </c>
      <c r="L26" s="41">
        <f>SUM(M26:M30)</f>
        <v>0</v>
      </c>
      <c r="M26" s="8">
        <f t="shared" si="1"/>
        <v>0</v>
      </c>
      <c r="N26" s="37" t="str">
        <f>IF(SUM(J26:J30)&gt;5,SUM(M26:M30)/SUM(J26:J30),"Blinde vlek")</f>
        <v>Blinde vlek</v>
      </c>
      <c r="O26" s="10" t="str">
        <f t="shared" si="2"/>
        <v>Blinde vlek</v>
      </c>
      <c r="P26" s="41">
        <f>SUM(Q26:Q30)</f>
        <v>0</v>
      </c>
      <c r="Q26" s="8">
        <f>'Scoreblad AGHNZ'!Q28</f>
        <v>0</v>
      </c>
      <c r="R26" s="8">
        <f>'Scoreblad AGHNZ'!R28</f>
        <v>0</v>
      </c>
      <c r="S26" s="8">
        <f>'Scoreblad AGHNZ'!S28</f>
        <v>0</v>
      </c>
      <c r="T26" s="8">
        <f>'Scoreblad AGHNZ'!T28</f>
        <v>13</v>
      </c>
      <c r="U26" s="8">
        <f t="shared" si="17"/>
        <v>-13</v>
      </c>
      <c r="V26" s="10" t="str">
        <f t="shared" si="3"/>
        <v>Blinde vlek</v>
      </c>
      <c r="W26" s="8" t="str">
        <f t="shared" si="18"/>
        <v>Blinde vlek</v>
      </c>
      <c r="X26" s="41">
        <f>SUM(U26:U30)</f>
        <v>-48</v>
      </c>
      <c r="Y26" s="8" t="str">
        <f t="shared" si="19"/>
        <v>Blinde vlek</v>
      </c>
      <c r="Z26" s="14" t="s">
        <v>129</v>
      </c>
      <c r="AA26" s="19" t="str">
        <f t="shared" si="4"/>
        <v>Aalst</v>
      </c>
      <c r="AB26" s="69">
        <v>100</v>
      </c>
      <c r="AC26" s="40">
        <f t="shared" si="5"/>
        <v>2</v>
      </c>
      <c r="AD26" s="40">
        <f t="shared" si="6"/>
        <v>2</v>
      </c>
      <c r="AE26" s="40">
        <f t="shared" si="7"/>
        <v>2</v>
      </c>
      <c r="AF26" s="40">
        <f t="shared" si="8"/>
        <v>2</v>
      </c>
      <c r="AG26" s="8">
        <f t="shared" si="9"/>
        <v>-13</v>
      </c>
      <c r="AH26" s="8">
        <f t="shared" si="10"/>
        <v>87</v>
      </c>
      <c r="AI26" s="8">
        <f t="shared" si="59"/>
        <v>13</v>
      </c>
      <c r="AJ26" s="10">
        <f t="shared" si="12"/>
        <v>-1</v>
      </c>
      <c r="AK26" s="43">
        <f t="shared" si="58"/>
        <v>100</v>
      </c>
      <c r="AL26" s="50">
        <f t="shared" si="21"/>
        <v>800</v>
      </c>
      <c r="AM26" s="30">
        <f t="shared" si="13"/>
        <v>8</v>
      </c>
      <c r="AN26" s="30" t="str">
        <f t="shared" si="22"/>
        <v>A</v>
      </c>
    </row>
    <row r="27" spans="1:40" x14ac:dyDescent="0.3">
      <c r="A27" s="14" t="s">
        <v>129</v>
      </c>
      <c r="B27" s="36" t="str">
        <f>'Scoreblad AGHNZ'!B29</f>
        <v>Geraardsbergen</v>
      </c>
      <c r="C27" s="40">
        <f>'Scoreblad AGHNZ'!C29</f>
        <v>31</v>
      </c>
      <c r="D27" s="7" t="str">
        <f t="shared" si="14"/>
        <v>A-G-H-N-Z</v>
      </c>
      <c r="E27" s="9" t="str">
        <f t="shared" si="45"/>
        <v>Blinde vlek</v>
      </c>
      <c r="F27" s="9" t="str">
        <f>IF(H27&gt;5,IF(O27&lt;$O$49,"A",IF(O27&gt;$O$51,"C","B")),"Blinde vlek")</f>
        <v>Blinde vlek</v>
      </c>
      <c r="G27" s="41">
        <f>SUM(H26:H30)</f>
        <v>0</v>
      </c>
      <c r="H27" s="8">
        <f>'Scoreblad AGHNZ'!H29</f>
        <v>0</v>
      </c>
      <c r="I27" s="8">
        <f>'Scoreblad AGHNZ'!I29</f>
        <v>0</v>
      </c>
      <c r="J27" s="8">
        <f>'Scoreblad AGHNZ'!J29</f>
        <v>0</v>
      </c>
      <c r="K27" s="8">
        <f t="shared" si="0"/>
        <v>0</v>
      </c>
      <c r="L27" s="41">
        <f>SUM(M26:M30)</f>
        <v>0</v>
      </c>
      <c r="M27" s="8">
        <f t="shared" si="1"/>
        <v>0</v>
      </c>
      <c r="N27" s="37" t="str">
        <f>IF(SUM(J26:J30)&gt;5,SUM(M26:M30)/SUM(J26:J30),"Blinde vlek")</f>
        <v>Blinde vlek</v>
      </c>
      <c r="O27" s="10" t="str">
        <f t="shared" si="2"/>
        <v>Blinde vlek</v>
      </c>
      <c r="P27" s="41">
        <f>SUM(Q26:Q30)</f>
        <v>0</v>
      </c>
      <c r="Q27" s="8">
        <f>'Scoreblad AGHNZ'!Q29</f>
        <v>0</v>
      </c>
      <c r="R27" s="8">
        <f>'Scoreblad AGHNZ'!R29</f>
        <v>0</v>
      </c>
      <c r="S27" s="8">
        <f>'Scoreblad AGHNZ'!S29</f>
        <v>0</v>
      </c>
      <c r="T27" s="8">
        <f>'Scoreblad AGHNZ'!T29</f>
        <v>6</v>
      </c>
      <c r="U27" s="8">
        <f t="shared" si="17"/>
        <v>-6</v>
      </c>
      <c r="V27" s="10" t="str">
        <f t="shared" si="3"/>
        <v>Blinde vlek</v>
      </c>
      <c r="W27" s="8" t="str">
        <f t="shared" si="18"/>
        <v>Blinde vlek</v>
      </c>
      <c r="X27" s="41">
        <f>SUM(U26:U30)</f>
        <v>-48</v>
      </c>
      <c r="Y27" s="8" t="str">
        <f t="shared" si="19"/>
        <v>Blinde vlek</v>
      </c>
      <c r="Z27" s="14" t="s">
        <v>129</v>
      </c>
      <c r="AA27" s="19" t="str">
        <f t="shared" si="4"/>
        <v>Geraardsbergen</v>
      </c>
      <c r="AB27" s="69">
        <v>100</v>
      </c>
      <c r="AC27" s="40">
        <f t="shared" si="5"/>
        <v>2</v>
      </c>
      <c r="AD27" s="40">
        <f t="shared" si="6"/>
        <v>2</v>
      </c>
      <c r="AE27" s="40">
        <f t="shared" si="7"/>
        <v>2</v>
      </c>
      <c r="AF27" s="40">
        <f t="shared" si="8"/>
        <v>2</v>
      </c>
      <c r="AG27" s="8">
        <f t="shared" si="9"/>
        <v>-6</v>
      </c>
      <c r="AH27" s="8">
        <f t="shared" si="10"/>
        <v>94</v>
      </c>
      <c r="AI27" s="8">
        <f t="shared" si="59"/>
        <v>6</v>
      </c>
      <c r="AJ27" s="10">
        <f t="shared" si="12"/>
        <v>-1</v>
      </c>
      <c r="AK27" s="43">
        <f t="shared" si="58"/>
        <v>100</v>
      </c>
      <c r="AL27" s="50">
        <f t="shared" si="21"/>
        <v>800</v>
      </c>
      <c r="AM27" s="30">
        <f t="shared" si="13"/>
        <v>8</v>
      </c>
      <c r="AN27" s="30" t="str">
        <f t="shared" si="22"/>
        <v>A</v>
      </c>
    </row>
    <row r="28" spans="1:40" x14ac:dyDescent="0.3">
      <c r="A28" s="14" t="s">
        <v>129</v>
      </c>
      <c r="B28" s="36" t="str">
        <f>'Scoreblad AGHNZ'!B30</f>
        <v>Halle</v>
      </c>
      <c r="C28" s="40">
        <f>'Scoreblad AGHNZ'!C30</f>
        <v>15</v>
      </c>
      <c r="D28" s="7" t="str">
        <f t="shared" si="14"/>
        <v>A-G-H-N-Z</v>
      </c>
      <c r="E28" s="9" t="str">
        <f t="shared" si="45"/>
        <v>Blinde vlek</v>
      </c>
      <c r="F28" s="9" t="str">
        <f>IF(H28&gt;5,IF(O28&lt;$O$49,"A",IF(O28&gt;$O$51,"C","B")),"Blinde vlek")</f>
        <v>Blinde vlek</v>
      </c>
      <c r="G28" s="41">
        <f>SUM(H26:H30)</f>
        <v>0</v>
      </c>
      <c r="H28" s="8">
        <f>'Scoreblad AGHNZ'!H30</f>
        <v>0</v>
      </c>
      <c r="I28" s="8">
        <f>'Scoreblad AGHNZ'!I30</f>
        <v>0</v>
      </c>
      <c r="J28" s="8">
        <f>'Scoreblad AGHNZ'!J30</f>
        <v>0</v>
      </c>
      <c r="K28" s="8">
        <f t="shared" si="0"/>
        <v>0</v>
      </c>
      <c r="L28" s="41">
        <f>SUM(M26:M30)</f>
        <v>0</v>
      </c>
      <c r="M28" s="8">
        <f t="shared" si="1"/>
        <v>0</v>
      </c>
      <c r="N28" s="37" t="str">
        <f>IF(SUM(J26:J30)&gt;5,SUM(M26:M30)/SUM(J26:J30),"Blinde vlek")</f>
        <v>Blinde vlek</v>
      </c>
      <c r="O28" s="10" t="str">
        <f t="shared" si="2"/>
        <v>Blinde vlek</v>
      </c>
      <c r="P28" s="41">
        <f>SUM(Q26:Q30)</f>
        <v>0</v>
      </c>
      <c r="Q28" s="8">
        <f>'Scoreblad AGHNZ'!Q30</f>
        <v>0</v>
      </c>
      <c r="R28" s="8">
        <f>'Scoreblad AGHNZ'!R30</f>
        <v>0</v>
      </c>
      <c r="S28" s="8">
        <f>'Scoreblad AGHNZ'!S30</f>
        <v>0</v>
      </c>
      <c r="T28" s="8">
        <f>'Scoreblad AGHNZ'!T30</f>
        <v>9</v>
      </c>
      <c r="U28" s="8">
        <f t="shared" si="17"/>
        <v>-9</v>
      </c>
      <c r="V28" s="10" t="str">
        <f t="shared" si="3"/>
        <v>Blinde vlek</v>
      </c>
      <c r="W28" s="8" t="str">
        <f t="shared" si="18"/>
        <v>Blinde vlek</v>
      </c>
      <c r="X28" s="41">
        <f>SUM(U26:U30)</f>
        <v>-48</v>
      </c>
      <c r="Y28" s="8" t="str">
        <f t="shared" si="19"/>
        <v>Blinde vlek</v>
      </c>
      <c r="Z28" s="14" t="s">
        <v>129</v>
      </c>
      <c r="AA28" s="19" t="str">
        <f t="shared" si="4"/>
        <v>Halle</v>
      </c>
      <c r="AB28" s="69">
        <v>100</v>
      </c>
      <c r="AC28" s="40">
        <f t="shared" si="5"/>
        <v>2</v>
      </c>
      <c r="AD28" s="40">
        <f t="shared" si="6"/>
        <v>2</v>
      </c>
      <c r="AE28" s="40">
        <f t="shared" si="7"/>
        <v>2</v>
      </c>
      <c r="AF28" s="40">
        <f t="shared" si="8"/>
        <v>2</v>
      </c>
      <c r="AG28" s="8">
        <f t="shared" si="9"/>
        <v>-9</v>
      </c>
      <c r="AH28" s="8">
        <f t="shared" si="10"/>
        <v>91</v>
      </c>
      <c r="AI28" s="8">
        <f t="shared" si="59"/>
        <v>9</v>
      </c>
      <c r="AJ28" s="10">
        <f t="shared" si="12"/>
        <v>-1</v>
      </c>
      <c r="AK28" s="43">
        <f t="shared" si="58"/>
        <v>100</v>
      </c>
      <c r="AL28" s="50">
        <f t="shared" si="21"/>
        <v>800</v>
      </c>
      <c r="AM28" s="30">
        <f t="shared" si="13"/>
        <v>8</v>
      </c>
      <c r="AN28" s="30" t="str">
        <f t="shared" si="22"/>
        <v>A</v>
      </c>
    </row>
    <row r="29" spans="1:40" x14ac:dyDescent="0.3">
      <c r="A29" s="14" t="s">
        <v>129</v>
      </c>
      <c r="B29" s="36" t="str">
        <f>'Scoreblad AGHNZ'!B31</f>
        <v>Ninove</v>
      </c>
      <c r="C29" s="40">
        <f>'Scoreblad AGHNZ'!C31</f>
        <v>33</v>
      </c>
      <c r="D29" s="7" t="str">
        <f t="shared" si="14"/>
        <v>A-G-H-N-Z</v>
      </c>
      <c r="E29" s="9" t="str">
        <f t="shared" si="45"/>
        <v>Blinde vlek</v>
      </c>
      <c r="F29" s="9" t="str">
        <f>IF(H29&gt;5,IF(O29&lt;$O$49,"A",IF(O29&gt;$O$51,"C","B")),"Blinde vlek")</f>
        <v>Blinde vlek</v>
      </c>
      <c r="G29" s="41">
        <f>SUM(H26:H30)</f>
        <v>0</v>
      </c>
      <c r="H29" s="8">
        <f>'Scoreblad AGHNZ'!H31</f>
        <v>0</v>
      </c>
      <c r="I29" s="8">
        <f>'Scoreblad AGHNZ'!I31</f>
        <v>0</v>
      </c>
      <c r="J29" s="8">
        <f>'Scoreblad AGHNZ'!J31</f>
        <v>0</v>
      </c>
      <c r="K29" s="8">
        <f t="shared" si="0"/>
        <v>0</v>
      </c>
      <c r="L29" s="41">
        <f>SUM(M26:M30)</f>
        <v>0</v>
      </c>
      <c r="M29" s="8">
        <f t="shared" si="1"/>
        <v>0</v>
      </c>
      <c r="N29" s="37" t="str">
        <f>IF(SUM(J26:J30)&gt;5,SUM(M26:M30)/SUM(J26:J30),"Blinde vlek")</f>
        <v>Blinde vlek</v>
      </c>
      <c r="O29" s="10" t="str">
        <f t="shared" si="2"/>
        <v>Blinde vlek</v>
      </c>
      <c r="P29" s="41">
        <f>SUM(Q26:Q30)</f>
        <v>0</v>
      </c>
      <c r="Q29" s="8">
        <f>'Scoreblad AGHNZ'!Q31</f>
        <v>0</v>
      </c>
      <c r="R29" s="8">
        <f>'Scoreblad AGHNZ'!R31</f>
        <v>0</v>
      </c>
      <c r="S29" s="8">
        <f>'Scoreblad AGHNZ'!S31</f>
        <v>0</v>
      </c>
      <c r="T29" s="8">
        <f>'Scoreblad AGHNZ'!T31</f>
        <v>9</v>
      </c>
      <c r="U29" s="8">
        <f t="shared" si="17"/>
        <v>-9</v>
      </c>
      <c r="V29" s="10" t="str">
        <f t="shared" si="3"/>
        <v>Blinde vlek</v>
      </c>
      <c r="W29" s="8" t="str">
        <f t="shared" si="18"/>
        <v>Blinde vlek</v>
      </c>
      <c r="X29" s="41">
        <f>SUM(U26:U30)</f>
        <v>-48</v>
      </c>
      <c r="Y29" s="8" t="str">
        <f t="shared" si="19"/>
        <v>Blinde vlek</v>
      </c>
      <c r="Z29" s="14" t="s">
        <v>129</v>
      </c>
      <c r="AA29" s="19" t="str">
        <f t="shared" si="4"/>
        <v>Ninove</v>
      </c>
      <c r="AB29" s="69">
        <v>100</v>
      </c>
      <c r="AC29" s="40">
        <f t="shared" si="5"/>
        <v>2</v>
      </c>
      <c r="AD29" s="40">
        <f t="shared" si="6"/>
        <v>2</v>
      </c>
      <c r="AE29" s="40">
        <f t="shared" si="7"/>
        <v>2</v>
      </c>
      <c r="AF29" s="40">
        <f t="shared" si="8"/>
        <v>2</v>
      </c>
      <c r="AG29" s="8">
        <f t="shared" si="9"/>
        <v>-9</v>
      </c>
      <c r="AH29" s="8">
        <f t="shared" si="10"/>
        <v>91</v>
      </c>
      <c r="AI29" s="8">
        <f>R29+T29</f>
        <v>9</v>
      </c>
      <c r="AJ29" s="10">
        <f t="shared" ref="AJ29:AJ30" si="71">AG29/AI29</f>
        <v>-1</v>
      </c>
      <c r="AK29" s="43">
        <f t="shared" ref="AK29:AK30" si="72">AB29</f>
        <v>100</v>
      </c>
      <c r="AL29" s="50">
        <f t="shared" si="21"/>
        <v>800</v>
      </c>
      <c r="AM29" s="30">
        <f t="shared" ref="AM29:AM30" si="73">IF(AK29&gt;0,AL29/AB29,0)</f>
        <v>8</v>
      </c>
      <c r="AN29" s="30" t="str">
        <f t="shared" si="22"/>
        <v>A</v>
      </c>
    </row>
    <row r="30" spans="1:40" x14ac:dyDescent="0.3">
      <c r="A30" s="14" t="s">
        <v>129</v>
      </c>
      <c r="B30" s="36" t="str">
        <f>'Scoreblad AGHNZ'!B32</f>
        <v>Zottegem</v>
      </c>
      <c r="C30" s="40">
        <f>'Scoreblad AGHNZ'!C32</f>
        <v>36</v>
      </c>
      <c r="D30" s="7" t="str">
        <f t="shared" si="14"/>
        <v>A-G-H-N-Z</v>
      </c>
      <c r="E30" s="9" t="str">
        <f t="shared" si="45"/>
        <v>Blinde vlek</v>
      </c>
      <c r="F30" s="9" t="str">
        <f t="shared" ref="F30:F35" si="74">IF(H30&gt;5,IF(O30&lt;$O$49,"A",IF(O30&gt;$O$51,"C","B")),"Blinde vlek")</f>
        <v>Blinde vlek</v>
      </c>
      <c r="G30" s="41">
        <f>SUM(H26:H30)</f>
        <v>0</v>
      </c>
      <c r="H30" s="8">
        <f>'Scoreblad AGHNZ'!H32</f>
        <v>0</v>
      </c>
      <c r="I30" s="8">
        <f>'Scoreblad AGHNZ'!I32</f>
        <v>0</v>
      </c>
      <c r="J30" s="8">
        <f>'Scoreblad AGHNZ'!J32</f>
        <v>0</v>
      </c>
      <c r="K30" s="8">
        <f t="shared" si="0"/>
        <v>0</v>
      </c>
      <c r="L30" s="41">
        <f>SUM(M26:M30)</f>
        <v>0</v>
      </c>
      <c r="M30" s="8">
        <f t="shared" si="1"/>
        <v>0</v>
      </c>
      <c r="N30" s="37" t="str">
        <f>IF(SUM(J26:J30)&gt;5,SUM(M26:M30)/SUM(J26:J30),"Blinde vlek")</f>
        <v>Blinde vlek</v>
      </c>
      <c r="O30" s="10" t="str">
        <f t="shared" si="2"/>
        <v>Blinde vlek</v>
      </c>
      <c r="P30" s="41">
        <f>SUM(Q26:Q30)</f>
        <v>0</v>
      </c>
      <c r="Q30" s="8">
        <f>'Scoreblad AGHNZ'!Q32</f>
        <v>0</v>
      </c>
      <c r="R30" s="8">
        <f>'Scoreblad AGHNZ'!R32</f>
        <v>0</v>
      </c>
      <c r="S30" s="8">
        <f>'Scoreblad AGHNZ'!S32</f>
        <v>0</v>
      </c>
      <c r="T30" s="8">
        <f>'Scoreblad AGHNZ'!T32</f>
        <v>11</v>
      </c>
      <c r="U30" s="8">
        <f t="shared" si="17"/>
        <v>-11</v>
      </c>
      <c r="V30" s="10" t="str">
        <f t="shared" si="3"/>
        <v>Blinde vlek</v>
      </c>
      <c r="W30" s="8" t="str">
        <f t="shared" si="18"/>
        <v>Blinde vlek</v>
      </c>
      <c r="X30" s="41">
        <f>SUM(U26:U30)</f>
        <v>-48</v>
      </c>
      <c r="Y30" s="8" t="str">
        <f t="shared" si="19"/>
        <v>Blinde vlek</v>
      </c>
      <c r="Z30" s="14" t="s">
        <v>129</v>
      </c>
      <c r="AA30" s="19" t="str">
        <f t="shared" si="4"/>
        <v>Zottegem</v>
      </c>
      <c r="AB30" s="69">
        <v>100</v>
      </c>
      <c r="AC30" s="40">
        <f t="shared" ref="AC30" si="75">IF(F30= "A",2,IF(F30 = "Blinde vlek",2,IF(F30 = "B",1,0)))</f>
        <v>2</v>
      </c>
      <c r="AD30" s="40">
        <f t="shared" ref="AD30" si="76">IF(E30= "A",2,IF(E30 = "Blinde vlek",2,IF(E30 = "B",1,0)))</f>
        <v>2</v>
      </c>
      <c r="AE30" s="40">
        <f t="shared" ref="AE30" si="77">IF(W30= "A",2,IF(W30 = "Blinde vlek",2,IF(W30 = "B",1,0)))</f>
        <v>2</v>
      </c>
      <c r="AF30" s="40">
        <f t="shared" ref="AF30" si="78">IF(Y30= "A",2,IF(Y30 = "Blinde vlek",2,IF(Y30 = "B",1,0)))</f>
        <v>2</v>
      </c>
      <c r="AG30" s="8">
        <f t="shared" ref="AG30" si="79">M30+U30</f>
        <v>-11</v>
      </c>
      <c r="AH30" s="8">
        <f t="shared" ref="AH30" si="80">M30+U30+AB30</f>
        <v>89</v>
      </c>
      <c r="AI30" s="8">
        <f t="shared" ref="AI30" si="81">R30+T30</f>
        <v>11</v>
      </c>
      <c r="AJ30" s="10">
        <f t="shared" si="71"/>
        <v>-1</v>
      </c>
      <c r="AK30" s="43">
        <f t="shared" si="72"/>
        <v>100</v>
      </c>
      <c r="AL30" s="50">
        <f t="shared" ref="AL30" si="82">AK30*SUM(AC30:AF30)</f>
        <v>800</v>
      </c>
      <c r="AM30" s="30">
        <f t="shared" si="73"/>
        <v>8</v>
      </c>
      <c r="AN30" s="30" t="str">
        <f t="shared" ref="AN30" si="83">IF(AM30&gt;=$AQ$3,$AQ$2,IF(AM30&gt;=$AR$3,$AR$2,IF(AM30&gt;=$AS$3,$AS$2,$AT$2)))</f>
        <v>A</v>
      </c>
    </row>
    <row r="31" spans="1:40" x14ac:dyDescent="0.3">
      <c r="A31" s="16" t="s">
        <v>130</v>
      </c>
      <c r="B31" s="36" t="str">
        <f>'Scoreblad AGHNZ'!B33</f>
        <v>Aalst</v>
      </c>
      <c r="C31" s="40">
        <f>'Scoreblad AGHNZ'!C33</f>
        <v>26</v>
      </c>
      <c r="D31" s="7" t="str">
        <f t="shared" si="14"/>
        <v>A-G-H-N-Z</v>
      </c>
      <c r="E31" s="9" t="str">
        <f>IF(G31&gt;5,IF(N31&lt;$N$49,"A",IF(N31&gt;$N$51,"C","B")),"Blinde vlek")</f>
        <v>Blinde vlek</v>
      </c>
      <c r="F31" s="9" t="str">
        <f t="shared" si="74"/>
        <v>Blinde vlek</v>
      </c>
      <c r="G31" s="41">
        <f>SUM(H31:H35)</f>
        <v>0</v>
      </c>
      <c r="H31" s="8">
        <f>'Scoreblad AGHNZ'!H33</f>
        <v>0</v>
      </c>
      <c r="I31" s="8">
        <f>'Scoreblad AGHNZ'!I33</f>
        <v>0</v>
      </c>
      <c r="J31" s="8">
        <f>'Scoreblad AGHNZ'!J33</f>
        <v>0</v>
      </c>
      <c r="K31" s="8">
        <f t="shared" si="0"/>
        <v>0</v>
      </c>
      <c r="L31" s="41">
        <f>SUM(M31:M35)</f>
        <v>0</v>
      </c>
      <c r="M31" s="8">
        <f t="shared" si="1"/>
        <v>0</v>
      </c>
      <c r="N31" s="37" t="str">
        <f>IF(SUM(J31:J35)&gt;5,SUM(M31:M35)/SUM(J31:J35),"Blinde vlek")</f>
        <v>Blinde vlek</v>
      </c>
      <c r="O31" s="10" t="str">
        <f t="shared" si="2"/>
        <v>Blinde vlek</v>
      </c>
      <c r="P31" s="41">
        <f>SUM(Q31:Q35)</f>
        <v>0</v>
      </c>
      <c r="Q31" s="8">
        <f>'Scoreblad AGHNZ'!Q33</f>
        <v>0</v>
      </c>
      <c r="R31" s="8">
        <f>'Scoreblad AGHNZ'!R33</f>
        <v>0</v>
      </c>
      <c r="S31" s="8">
        <f>'Scoreblad AGHNZ'!S33</f>
        <v>0</v>
      </c>
      <c r="T31" s="8">
        <f>'Scoreblad AGHNZ'!T33</f>
        <v>1</v>
      </c>
      <c r="U31" s="8">
        <f t="shared" si="17"/>
        <v>-1</v>
      </c>
      <c r="V31" s="10" t="str">
        <f t="shared" si="3"/>
        <v>Blinde vlek</v>
      </c>
      <c r="W31" s="8" t="str">
        <f t="shared" si="18"/>
        <v>Blinde vlek</v>
      </c>
      <c r="X31" s="41">
        <f>SUM(U31:U35)</f>
        <v>-13</v>
      </c>
      <c r="Y31" s="8" t="str">
        <f t="shared" si="19"/>
        <v>Blinde vlek</v>
      </c>
      <c r="Z31" s="16" t="s">
        <v>130</v>
      </c>
      <c r="AA31" s="19" t="str">
        <f t="shared" si="4"/>
        <v>Aalst</v>
      </c>
      <c r="AB31" s="69">
        <v>100</v>
      </c>
      <c r="AC31" s="40">
        <f t="shared" si="5"/>
        <v>2</v>
      </c>
      <c r="AD31" s="40">
        <f t="shared" si="6"/>
        <v>2</v>
      </c>
      <c r="AE31" s="40">
        <f t="shared" si="7"/>
        <v>2</v>
      </c>
      <c r="AF31" s="40">
        <f t="shared" si="8"/>
        <v>2</v>
      </c>
      <c r="AG31" s="111">
        <f>L31+X31</f>
        <v>-13</v>
      </c>
      <c r="AH31" s="111">
        <f>SUM(AB31:AB35)+AG31</f>
        <v>487</v>
      </c>
      <c r="AI31" s="111">
        <f>SUM(R31:R35,T31:T35)</f>
        <v>13</v>
      </c>
      <c r="AJ31" s="114">
        <f>AG31/AI31</f>
        <v>-1</v>
      </c>
      <c r="AK31" s="111">
        <f>IF(Y31= "Blinde vlek",IF(SUM(AB31:AB35)&lt;-X31,SUM(AB31:AB35),-X31),IF(L31&gt;0,0,IF(L31&lt;-SUM(AB31:AB35),SUM(AB31:AB35),-L31)))</f>
        <v>13</v>
      </c>
      <c r="AL31" s="117">
        <f>AK31*$AQ$8*(AD31+AF31)</f>
        <v>104</v>
      </c>
      <c r="AM31" s="144">
        <f>IF(AK31&gt;0,AL31/SUM(AB31:AB35),0)</f>
        <v>0.20799999999999999</v>
      </c>
      <c r="AN31" s="144" t="str">
        <f>IF(AM31&gt;=$AQ$3,$AQ$2,IF(AM31&gt;=$AR$3,$AR$2,IF(AM31&gt;=$AS$3,$AS$2,$AT$2)))</f>
        <v>D</v>
      </c>
    </row>
    <row r="32" spans="1:40" x14ac:dyDescent="0.3">
      <c r="A32" s="16" t="s">
        <v>130</v>
      </c>
      <c r="B32" s="36" t="str">
        <f>'Scoreblad AGHNZ'!B34</f>
        <v>Geraardsbergen</v>
      </c>
      <c r="C32" s="40">
        <f>'Scoreblad AGHNZ'!C34</f>
        <v>31</v>
      </c>
      <c r="D32" s="7" t="str">
        <f t="shared" si="14"/>
        <v>A-G-H-N-Z</v>
      </c>
      <c r="E32" s="9" t="str">
        <f>IF(G32&gt;5,IF(N32&lt;$N$49,"A",IF(N32&gt;$N$51,"C","B")),"Blinde vlek")</f>
        <v>Blinde vlek</v>
      </c>
      <c r="F32" s="9" t="str">
        <f t="shared" si="74"/>
        <v>Blinde vlek</v>
      </c>
      <c r="G32" s="41">
        <f>SUM(H31:H35)</f>
        <v>0</v>
      </c>
      <c r="H32" s="8">
        <f>'Scoreblad AGHNZ'!H34</f>
        <v>0</v>
      </c>
      <c r="I32" s="8">
        <f>'Scoreblad AGHNZ'!I34</f>
        <v>0</v>
      </c>
      <c r="J32" s="8">
        <f>'Scoreblad AGHNZ'!J34</f>
        <v>0</v>
      </c>
      <c r="K32" s="8">
        <f t="shared" si="0"/>
        <v>0</v>
      </c>
      <c r="L32" s="41">
        <f>SUM(M31:M35)</f>
        <v>0</v>
      </c>
      <c r="M32" s="8">
        <f t="shared" si="1"/>
        <v>0</v>
      </c>
      <c r="N32" s="37" t="str">
        <f>IF(SUM(J31:J35)&gt;5,SUM(M31:M35)/SUM(J31:J35),"Blinde vlek")</f>
        <v>Blinde vlek</v>
      </c>
      <c r="O32" s="10" t="str">
        <f t="shared" si="2"/>
        <v>Blinde vlek</v>
      </c>
      <c r="P32" s="41">
        <f>SUM(Q31:Q35)</f>
        <v>0</v>
      </c>
      <c r="Q32" s="8">
        <f>'Scoreblad AGHNZ'!Q34</f>
        <v>0</v>
      </c>
      <c r="R32" s="8">
        <f>'Scoreblad AGHNZ'!R34</f>
        <v>0</v>
      </c>
      <c r="S32" s="8">
        <f>'Scoreblad AGHNZ'!S34</f>
        <v>0</v>
      </c>
      <c r="T32" s="8">
        <f>'Scoreblad AGHNZ'!T34</f>
        <v>2</v>
      </c>
      <c r="U32" s="8">
        <f t="shared" si="17"/>
        <v>-2</v>
      </c>
      <c r="V32" s="10" t="str">
        <f t="shared" si="3"/>
        <v>Blinde vlek</v>
      </c>
      <c r="W32" s="8" t="str">
        <f t="shared" si="18"/>
        <v>Blinde vlek</v>
      </c>
      <c r="X32" s="41">
        <f>SUM(U31:U35)</f>
        <v>-13</v>
      </c>
      <c r="Y32" s="8" t="str">
        <f t="shared" si="19"/>
        <v>Blinde vlek</v>
      </c>
      <c r="Z32" s="16" t="s">
        <v>130</v>
      </c>
      <c r="AA32" s="19" t="str">
        <f t="shared" si="4"/>
        <v>Geraardsbergen</v>
      </c>
      <c r="AB32" s="69">
        <v>100</v>
      </c>
      <c r="AC32" s="40">
        <f t="shared" si="5"/>
        <v>2</v>
      </c>
      <c r="AD32" s="40">
        <f t="shared" si="6"/>
        <v>2</v>
      </c>
      <c r="AE32" s="40">
        <f t="shared" ref="AE32:AE39" si="84">IF(W32= "A",2,IF(W32 = "Blinde vlek",2,IF(W32 = "B",1,0)))</f>
        <v>2</v>
      </c>
      <c r="AF32" s="40">
        <f t="shared" ref="AF32:AF39" si="85">IF(Y32= "A",2,IF(Y32 = "Blinde vlek",2,IF(Y32 = "B",1,0)))</f>
        <v>2</v>
      </c>
      <c r="AG32" s="112"/>
      <c r="AH32" s="112"/>
      <c r="AI32" s="112"/>
      <c r="AJ32" s="115"/>
      <c r="AK32" s="112"/>
      <c r="AL32" s="118"/>
      <c r="AM32" s="145"/>
      <c r="AN32" s="145"/>
    </row>
    <row r="33" spans="1:40" x14ac:dyDescent="0.3">
      <c r="A33" s="16" t="s">
        <v>130</v>
      </c>
      <c r="B33" s="36" t="str">
        <f>'Scoreblad AGHNZ'!B35</f>
        <v>Halle</v>
      </c>
      <c r="C33" s="40">
        <f>'Scoreblad AGHNZ'!C35</f>
        <v>15</v>
      </c>
      <c r="D33" s="7" t="str">
        <f t="shared" si="14"/>
        <v>A-G-H-N-Z</v>
      </c>
      <c r="E33" s="9" t="str">
        <f>IF(G33&gt;5,IF(N33&lt;$N$49,"A",IF(N33&gt;$N$51,"C","B")),"Blinde vlek")</f>
        <v>Blinde vlek</v>
      </c>
      <c r="F33" s="9" t="str">
        <f t="shared" si="74"/>
        <v>Blinde vlek</v>
      </c>
      <c r="G33" s="41">
        <f>SUM(H31:H35)</f>
        <v>0</v>
      </c>
      <c r="H33" s="8">
        <f>'Scoreblad AGHNZ'!H35</f>
        <v>0</v>
      </c>
      <c r="I33" s="8">
        <f>'Scoreblad AGHNZ'!I35</f>
        <v>0</v>
      </c>
      <c r="J33" s="8">
        <f>'Scoreblad AGHNZ'!J35</f>
        <v>0</v>
      </c>
      <c r="K33" s="8">
        <f t="shared" si="0"/>
        <v>0</v>
      </c>
      <c r="L33" s="41">
        <f>SUM(M31:M35)</f>
        <v>0</v>
      </c>
      <c r="M33" s="8">
        <f t="shared" si="1"/>
        <v>0</v>
      </c>
      <c r="N33" s="37" t="str">
        <f>IF(SUM(J31:J35)&gt;5,SUM(M31:M35)/SUM(J31:J35),"Blinde vlek")</f>
        <v>Blinde vlek</v>
      </c>
      <c r="O33" s="10" t="str">
        <f t="shared" si="2"/>
        <v>Blinde vlek</v>
      </c>
      <c r="P33" s="41">
        <f>SUM(Q31:Q35)</f>
        <v>0</v>
      </c>
      <c r="Q33" s="8">
        <f>'Scoreblad AGHNZ'!Q35</f>
        <v>0</v>
      </c>
      <c r="R33" s="8">
        <f>'Scoreblad AGHNZ'!R35</f>
        <v>0</v>
      </c>
      <c r="S33" s="8">
        <f>'Scoreblad AGHNZ'!S35</f>
        <v>0</v>
      </c>
      <c r="T33" s="8">
        <f>'Scoreblad AGHNZ'!T35</f>
        <v>4</v>
      </c>
      <c r="U33" s="8">
        <f t="shared" si="17"/>
        <v>-4</v>
      </c>
      <c r="V33" s="10" t="str">
        <f t="shared" si="3"/>
        <v>Blinde vlek</v>
      </c>
      <c r="W33" s="8" t="str">
        <f t="shared" si="18"/>
        <v>Blinde vlek</v>
      </c>
      <c r="X33" s="41">
        <f>SUM(U31:U35)</f>
        <v>-13</v>
      </c>
      <c r="Y33" s="8" t="str">
        <f t="shared" si="19"/>
        <v>Blinde vlek</v>
      </c>
      <c r="Z33" s="16" t="s">
        <v>130</v>
      </c>
      <c r="AA33" s="19" t="str">
        <f t="shared" si="4"/>
        <v>Halle</v>
      </c>
      <c r="AB33" s="69">
        <v>100</v>
      </c>
      <c r="AC33" s="40">
        <f t="shared" si="5"/>
        <v>2</v>
      </c>
      <c r="AD33" s="40">
        <f t="shared" si="6"/>
        <v>2</v>
      </c>
      <c r="AE33" s="40">
        <f t="shared" si="84"/>
        <v>2</v>
      </c>
      <c r="AF33" s="40">
        <f t="shared" si="85"/>
        <v>2</v>
      </c>
      <c r="AG33" s="112"/>
      <c r="AH33" s="112"/>
      <c r="AI33" s="112"/>
      <c r="AJ33" s="115"/>
      <c r="AK33" s="112"/>
      <c r="AL33" s="118"/>
      <c r="AM33" s="145"/>
      <c r="AN33" s="145"/>
    </row>
    <row r="34" spans="1:40" x14ac:dyDescent="0.3">
      <c r="A34" s="16" t="s">
        <v>130</v>
      </c>
      <c r="B34" s="36" t="str">
        <f>'Scoreblad AGHNZ'!B36</f>
        <v>Ninove</v>
      </c>
      <c r="C34" s="40">
        <f>'Scoreblad AGHNZ'!C36</f>
        <v>33</v>
      </c>
      <c r="D34" s="7" t="str">
        <f t="shared" si="14"/>
        <v>A-G-H-N-Z</v>
      </c>
      <c r="E34" s="9" t="str">
        <f>IF(G34&gt;5,IF(N34&lt;$N$49,"A",IF(N34&gt;$N$51,"C","B")),"Blinde vlek")</f>
        <v>Blinde vlek</v>
      </c>
      <c r="F34" s="9" t="str">
        <f t="shared" si="74"/>
        <v>Blinde vlek</v>
      </c>
      <c r="G34" s="41">
        <f>SUM(H31:H35)</f>
        <v>0</v>
      </c>
      <c r="H34" s="8">
        <f>'Scoreblad AGHNZ'!H36</f>
        <v>0</v>
      </c>
      <c r="I34" s="8">
        <f>'Scoreblad AGHNZ'!I36</f>
        <v>0</v>
      </c>
      <c r="J34" s="8">
        <f>'Scoreblad AGHNZ'!J36</f>
        <v>0</v>
      </c>
      <c r="K34" s="8">
        <f t="shared" si="0"/>
        <v>0</v>
      </c>
      <c r="L34" s="41">
        <f>SUM(M31:M35)</f>
        <v>0</v>
      </c>
      <c r="M34" s="8">
        <f t="shared" si="1"/>
        <v>0</v>
      </c>
      <c r="N34" s="37" t="str">
        <f>IF(SUM(J31:J35)&gt;5,SUM(M31:M35)/SUM(J31:J35),"Blinde vlek")</f>
        <v>Blinde vlek</v>
      </c>
      <c r="O34" s="10" t="str">
        <f t="shared" si="2"/>
        <v>Blinde vlek</v>
      </c>
      <c r="P34" s="41">
        <f>SUM(Q31:Q35)</f>
        <v>0</v>
      </c>
      <c r="Q34" s="8">
        <f>'Scoreblad AGHNZ'!Q36</f>
        <v>0</v>
      </c>
      <c r="R34" s="8">
        <f>'Scoreblad AGHNZ'!R36</f>
        <v>0</v>
      </c>
      <c r="S34" s="8">
        <f>'Scoreblad AGHNZ'!S36</f>
        <v>0</v>
      </c>
      <c r="T34" s="8">
        <f>'Scoreblad AGHNZ'!T36</f>
        <v>4</v>
      </c>
      <c r="U34" s="8">
        <f t="shared" si="17"/>
        <v>-4</v>
      </c>
      <c r="V34" s="10" t="str">
        <f t="shared" si="3"/>
        <v>Blinde vlek</v>
      </c>
      <c r="W34" s="8" t="str">
        <f t="shared" si="18"/>
        <v>Blinde vlek</v>
      </c>
      <c r="X34" s="41">
        <f>SUM(U31:U35)</f>
        <v>-13</v>
      </c>
      <c r="Y34" s="8" t="str">
        <f t="shared" si="19"/>
        <v>Blinde vlek</v>
      </c>
      <c r="Z34" s="16" t="s">
        <v>130</v>
      </c>
      <c r="AA34" s="19" t="str">
        <f t="shared" si="4"/>
        <v>Ninove</v>
      </c>
      <c r="AB34" s="69">
        <v>100</v>
      </c>
      <c r="AC34" s="40">
        <f t="shared" si="5"/>
        <v>2</v>
      </c>
      <c r="AD34" s="40">
        <f t="shared" si="6"/>
        <v>2</v>
      </c>
      <c r="AE34" s="40">
        <f t="shared" si="84"/>
        <v>2</v>
      </c>
      <c r="AF34" s="40">
        <f t="shared" si="85"/>
        <v>2</v>
      </c>
      <c r="AG34" s="112"/>
      <c r="AH34" s="112"/>
      <c r="AI34" s="112"/>
      <c r="AJ34" s="115"/>
      <c r="AK34" s="112"/>
      <c r="AL34" s="118"/>
      <c r="AM34" s="145"/>
      <c r="AN34" s="145"/>
    </row>
    <row r="35" spans="1:40" x14ac:dyDescent="0.3">
      <c r="A35" s="16" t="s">
        <v>130</v>
      </c>
      <c r="B35" s="36" t="str">
        <f>'Scoreblad AGHNZ'!B37</f>
        <v>Zottegem</v>
      </c>
      <c r="C35" s="40">
        <f>'Scoreblad AGHNZ'!C37</f>
        <v>36</v>
      </c>
      <c r="D35" s="7" t="str">
        <f t="shared" si="14"/>
        <v>A-G-H-N-Z</v>
      </c>
      <c r="E35" s="9" t="str">
        <f t="shared" ref="E35:E40" si="86">IF(G35&gt;5,IF(N35&lt;$N$49,"A",IF(N35&gt;$N$51,"C","B")),"Blinde vlek")</f>
        <v>Blinde vlek</v>
      </c>
      <c r="F35" s="9" t="str">
        <f t="shared" si="74"/>
        <v>Blinde vlek</v>
      </c>
      <c r="G35" s="41">
        <f>SUM(H31:H35)</f>
        <v>0</v>
      </c>
      <c r="H35" s="8">
        <f>'Scoreblad AGHNZ'!H37</f>
        <v>0</v>
      </c>
      <c r="I35" s="8">
        <f>'Scoreblad AGHNZ'!I37</f>
        <v>0</v>
      </c>
      <c r="J35" s="8">
        <f>'Scoreblad AGHNZ'!J37</f>
        <v>0</v>
      </c>
      <c r="K35" s="8">
        <f t="shared" si="0"/>
        <v>0</v>
      </c>
      <c r="L35" s="41">
        <f>SUM(M31:M35)</f>
        <v>0</v>
      </c>
      <c r="M35" s="8">
        <f t="shared" si="1"/>
        <v>0</v>
      </c>
      <c r="N35" s="37" t="str">
        <f>IF(SUM(J31:J35)&gt;5,SUM(M31:M35)/SUM(J31:J35),"Blinde vlek")</f>
        <v>Blinde vlek</v>
      </c>
      <c r="O35" s="10" t="str">
        <f t="shared" si="2"/>
        <v>Blinde vlek</v>
      </c>
      <c r="P35" s="41">
        <f>SUM(Q31:Q35)</f>
        <v>0</v>
      </c>
      <c r="Q35" s="8">
        <f>'Scoreblad AGHNZ'!Q37</f>
        <v>0</v>
      </c>
      <c r="R35" s="8">
        <f>'Scoreblad AGHNZ'!R37</f>
        <v>0</v>
      </c>
      <c r="S35" s="8">
        <f>'Scoreblad AGHNZ'!S37</f>
        <v>0</v>
      </c>
      <c r="T35" s="8">
        <f>'Scoreblad AGHNZ'!T37</f>
        <v>2</v>
      </c>
      <c r="U35" s="8">
        <f t="shared" si="17"/>
        <v>-2</v>
      </c>
      <c r="V35" s="10" t="str">
        <f t="shared" si="3"/>
        <v>Blinde vlek</v>
      </c>
      <c r="W35" s="8" t="str">
        <f t="shared" si="18"/>
        <v>Blinde vlek</v>
      </c>
      <c r="X35" s="41">
        <f>SUM(U31:U35)</f>
        <v>-13</v>
      </c>
      <c r="Y35" s="8" t="str">
        <f t="shared" si="19"/>
        <v>Blinde vlek</v>
      </c>
      <c r="Z35" s="16" t="s">
        <v>130</v>
      </c>
      <c r="AA35" s="19" t="str">
        <f t="shared" si="4"/>
        <v>Zottegem</v>
      </c>
      <c r="AB35" s="69">
        <v>100</v>
      </c>
      <c r="AC35" s="40">
        <f t="shared" ref="AC35" si="87">IF(F35= "A",2,IF(F35 = "Blinde vlek",2,IF(F35 = "B",1,0)))</f>
        <v>2</v>
      </c>
      <c r="AD35" s="40">
        <f t="shared" ref="AD35" si="88">IF(E35= "A",2,IF(E35 = "Blinde vlek",2,IF(E35 = "B",1,0)))</f>
        <v>2</v>
      </c>
      <c r="AE35" s="40">
        <f t="shared" ref="AE35" si="89">IF(W35= "A",2,IF(W35 = "Blinde vlek",2,IF(W35 = "B",1,0)))</f>
        <v>2</v>
      </c>
      <c r="AF35" s="40">
        <f t="shared" ref="AF35" si="90">IF(Y35= "A",2,IF(Y35 = "Blinde vlek",2,IF(Y35 = "B",1,0)))</f>
        <v>2</v>
      </c>
      <c r="AG35" s="113"/>
      <c r="AH35" s="113"/>
      <c r="AI35" s="113"/>
      <c r="AJ35" s="116"/>
      <c r="AK35" s="113"/>
      <c r="AL35" s="119"/>
      <c r="AM35" s="146"/>
      <c r="AN35" s="146"/>
    </row>
    <row r="36" spans="1:40" x14ac:dyDescent="0.3">
      <c r="A36" s="13" t="s">
        <v>131</v>
      </c>
      <c r="B36" s="36" t="str">
        <f>'Scoreblad AGHNZ'!B38</f>
        <v>Aalst</v>
      </c>
      <c r="C36" s="40">
        <f>'Scoreblad AGHNZ'!C38</f>
        <v>26</v>
      </c>
      <c r="D36" s="7" t="str">
        <f t="shared" si="14"/>
        <v>A-G-H-N-Z</v>
      </c>
      <c r="E36" s="9" t="str">
        <f t="shared" si="86"/>
        <v>Blinde vlek</v>
      </c>
      <c r="F36" s="9" t="str">
        <f>IF(H36&gt;5,IF(O36&lt;$O$49,"A",IF(O36&gt;$O$51,"C","B")),"Blinde vlek")</f>
        <v>Blinde vlek</v>
      </c>
      <c r="G36" s="41">
        <f>SUM(H36:H40)</f>
        <v>0</v>
      </c>
      <c r="H36" s="8">
        <f>'Scoreblad AGHNZ'!H38</f>
        <v>0</v>
      </c>
      <c r="I36" s="8">
        <f>'Scoreblad AGHNZ'!I38</f>
        <v>0</v>
      </c>
      <c r="J36" s="8">
        <f>'Scoreblad AGHNZ'!J38</f>
        <v>0</v>
      </c>
      <c r="K36" s="8">
        <f t="shared" si="0"/>
        <v>0</v>
      </c>
      <c r="L36" s="41">
        <f>SUM(M36:M40)</f>
        <v>0</v>
      </c>
      <c r="M36" s="8">
        <f t="shared" si="1"/>
        <v>0</v>
      </c>
      <c r="N36" s="37" t="str">
        <f>IF(SUM(J36:J40)&gt;5,SUM(M36:M40)/SUM(J36:J40),"Blinde vlek")</f>
        <v>Blinde vlek</v>
      </c>
      <c r="O36" s="10" t="str">
        <f t="shared" si="2"/>
        <v>Blinde vlek</v>
      </c>
      <c r="P36" s="41">
        <f>SUM(Q36:Q40)</f>
        <v>0</v>
      </c>
      <c r="Q36" s="8">
        <f>'Scoreblad AGHNZ'!Q38</f>
        <v>0</v>
      </c>
      <c r="R36" s="8">
        <f>'Scoreblad AGHNZ'!R38</f>
        <v>0</v>
      </c>
      <c r="S36" s="8">
        <f>'Scoreblad AGHNZ'!S38</f>
        <v>0</v>
      </c>
      <c r="T36" s="8">
        <f>'Scoreblad AGHNZ'!T38</f>
        <v>11</v>
      </c>
      <c r="U36" s="8">
        <f t="shared" si="17"/>
        <v>-11</v>
      </c>
      <c r="V36" s="10" t="str">
        <f t="shared" si="3"/>
        <v>Blinde vlek</v>
      </c>
      <c r="W36" s="8" t="str">
        <f t="shared" si="18"/>
        <v>Blinde vlek</v>
      </c>
      <c r="X36" s="41">
        <f>SUM(U36:U40)</f>
        <v>-56</v>
      </c>
      <c r="Y36" s="8" t="str">
        <f t="shared" si="19"/>
        <v>Blinde vlek</v>
      </c>
      <c r="Z36" s="13" t="s">
        <v>131</v>
      </c>
      <c r="AA36" s="19" t="str">
        <f t="shared" si="4"/>
        <v>Aalst</v>
      </c>
      <c r="AB36" s="69">
        <v>100</v>
      </c>
      <c r="AC36" s="40">
        <f t="shared" si="5"/>
        <v>2</v>
      </c>
      <c r="AD36" s="40">
        <f t="shared" si="6"/>
        <v>2</v>
      </c>
      <c r="AE36" s="40">
        <f t="shared" si="84"/>
        <v>2</v>
      </c>
      <c r="AF36" s="40">
        <f t="shared" si="85"/>
        <v>2</v>
      </c>
      <c r="AG36" s="129">
        <f>L36+X36</f>
        <v>-56</v>
      </c>
      <c r="AH36" s="129">
        <f>SUM(AB36:AB40)+AG36</f>
        <v>444</v>
      </c>
      <c r="AI36" s="129">
        <f>SUM(R36:R40,T36:T40)</f>
        <v>56</v>
      </c>
      <c r="AJ36" s="130">
        <f>AG36/AI36</f>
        <v>-1</v>
      </c>
      <c r="AK36" s="131">
        <f>IF(Y36= "Blinde vlek",IF(SUM(AB36:AB40)&lt;-X36,SUM(AB36:AB40),-X36),IF(L36&gt;0,0,IF(L36&lt;-SUM(AB36:AB40),SUM(AB36:AB40),-L36)))</f>
        <v>56</v>
      </c>
      <c r="AL36" s="134">
        <f>AK36*$AQ$8*(AD36+AF36)</f>
        <v>448</v>
      </c>
      <c r="AM36" s="147">
        <f>IF(AK36&gt;0,AL36/SUM(AB36:AB40),0)</f>
        <v>0.89600000000000002</v>
      </c>
      <c r="AN36" s="147" t="str">
        <f>IF(AM36&gt;=$AQ$3,$AQ$2,IF(AM36&gt;=$AR$3,$AR$2,IF(AM36&gt;=$AS$3,$AS$2,$AT$2)))</f>
        <v>D</v>
      </c>
    </row>
    <row r="37" spans="1:40" x14ac:dyDescent="0.3">
      <c r="A37" s="13" t="s">
        <v>131</v>
      </c>
      <c r="B37" s="36" t="str">
        <f>'Scoreblad AGHNZ'!B39</f>
        <v>Geraardsbergen</v>
      </c>
      <c r="C37" s="40">
        <f>'Scoreblad AGHNZ'!C39</f>
        <v>31</v>
      </c>
      <c r="D37" s="7" t="str">
        <f t="shared" si="14"/>
        <v>A-G-H-N-Z</v>
      </c>
      <c r="E37" s="9" t="str">
        <f t="shared" si="86"/>
        <v>Blinde vlek</v>
      </c>
      <c r="F37" s="9" t="str">
        <f>IF(H37&gt;5,IF(O37&lt;$O$49,"A",IF(O37&gt;$O$51,"C","B")),"Blinde vlek")</f>
        <v>Blinde vlek</v>
      </c>
      <c r="G37" s="41">
        <f>SUM(H36:H40)</f>
        <v>0</v>
      </c>
      <c r="H37" s="8">
        <f>'Scoreblad AGHNZ'!H39</f>
        <v>0</v>
      </c>
      <c r="I37" s="8">
        <f>'Scoreblad AGHNZ'!I39</f>
        <v>0</v>
      </c>
      <c r="J37" s="8">
        <f>'Scoreblad AGHNZ'!J39</f>
        <v>0</v>
      </c>
      <c r="K37" s="8">
        <f t="shared" si="0"/>
        <v>0</v>
      </c>
      <c r="L37" s="41">
        <f>SUM(M36:M40)</f>
        <v>0</v>
      </c>
      <c r="M37" s="8">
        <f t="shared" si="1"/>
        <v>0</v>
      </c>
      <c r="N37" s="37" t="str">
        <f>IF(SUM(J36:J40)&gt;5,SUM(M36:M40)/SUM(J36:J40),"Blinde vlek")</f>
        <v>Blinde vlek</v>
      </c>
      <c r="O37" s="10" t="str">
        <f t="shared" si="2"/>
        <v>Blinde vlek</v>
      </c>
      <c r="P37" s="41">
        <f>SUM(Q36:Q40)</f>
        <v>0</v>
      </c>
      <c r="Q37" s="8">
        <f>'Scoreblad AGHNZ'!Q39</f>
        <v>0</v>
      </c>
      <c r="R37" s="8">
        <f>'Scoreblad AGHNZ'!R39</f>
        <v>0</v>
      </c>
      <c r="S37" s="8">
        <f>'Scoreblad AGHNZ'!S39</f>
        <v>0</v>
      </c>
      <c r="T37" s="8">
        <f>'Scoreblad AGHNZ'!T39</f>
        <v>4</v>
      </c>
      <c r="U37" s="8">
        <f t="shared" si="17"/>
        <v>-4</v>
      </c>
      <c r="V37" s="10" t="str">
        <f t="shared" si="3"/>
        <v>Blinde vlek</v>
      </c>
      <c r="W37" s="8" t="str">
        <f t="shared" si="18"/>
        <v>Blinde vlek</v>
      </c>
      <c r="X37" s="41">
        <f>SUM(U36:U40)</f>
        <v>-56</v>
      </c>
      <c r="Y37" s="8" t="str">
        <f t="shared" si="19"/>
        <v>Blinde vlek</v>
      </c>
      <c r="Z37" s="13" t="s">
        <v>131</v>
      </c>
      <c r="AA37" s="19" t="str">
        <f t="shared" si="4"/>
        <v>Geraardsbergen</v>
      </c>
      <c r="AB37" s="69">
        <v>100</v>
      </c>
      <c r="AC37" s="40">
        <f t="shared" si="5"/>
        <v>2</v>
      </c>
      <c r="AD37" s="40">
        <f t="shared" si="6"/>
        <v>2</v>
      </c>
      <c r="AE37" s="40">
        <f t="shared" si="84"/>
        <v>2</v>
      </c>
      <c r="AF37" s="40">
        <f t="shared" si="85"/>
        <v>2</v>
      </c>
      <c r="AG37" s="129"/>
      <c r="AH37" s="129"/>
      <c r="AI37" s="129"/>
      <c r="AJ37" s="130"/>
      <c r="AK37" s="132"/>
      <c r="AL37" s="134"/>
      <c r="AM37" s="147"/>
      <c r="AN37" s="147"/>
    </row>
    <row r="38" spans="1:40" x14ac:dyDescent="0.3">
      <c r="A38" s="13" t="s">
        <v>131</v>
      </c>
      <c r="B38" s="36" t="str">
        <f>'Scoreblad AGHNZ'!B40</f>
        <v>Halle</v>
      </c>
      <c r="C38" s="40">
        <f>'Scoreblad AGHNZ'!C40</f>
        <v>15</v>
      </c>
      <c r="D38" s="7" t="str">
        <f t="shared" si="14"/>
        <v>A-G-H-N-Z</v>
      </c>
      <c r="E38" s="9" t="str">
        <f t="shared" si="86"/>
        <v>Blinde vlek</v>
      </c>
      <c r="F38" s="9" t="str">
        <f t="shared" ref="F38:F40" si="91">IF(H38&gt;5,IF(O38&lt;$O$49,"A",IF(O38&gt;$O$51,"C","B")),"Blinde vlek")</f>
        <v>Blinde vlek</v>
      </c>
      <c r="G38" s="41">
        <f>SUM(H36:H40)</f>
        <v>0</v>
      </c>
      <c r="H38" s="8">
        <f>'Scoreblad AGHNZ'!H40</f>
        <v>0</v>
      </c>
      <c r="I38" s="8">
        <f>'Scoreblad AGHNZ'!I40</f>
        <v>0</v>
      </c>
      <c r="J38" s="8">
        <f>'Scoreblad AGHNZ'!J40</f>
        <v>0</v>
      </c>
      <c r="K38" s="8">
        <f t="shared" si="0"/>
        <v>0</v>
      </c>
      <c r="L38" s="41">
        <f>SUM(M36:M40)</f>
        <v>0</v>
      </c>
      <c r="M38" s="8">
        <f t="shared" si="1"/>
        <v>0</v>
      </c>
      <c r="N38" s="37" t="str">
        <f>IF(SUM(J36:J40)&gt;5,SUM(M36:M40)/SUM(J36:J40),"Blinde vlek")</f>
        <v>Blinde vlek</v>
      </c>
      <c r="O38" s="10" t="str">
        <f t="shared" si="2"/>
        <v>Blinde vlek</v>
      </c>
      <c r="P38" s="41">
        <f>SUM(Q36:Q40)</f>
        <v>0</v>
      </c>
      <c r="Q38" s="8">
        <f>'Scoreblad AGHNZ'!Q40</f>
        <v>0</v>
      </c>
      <c r="R38" s="8">
        <f>'Scoreblad AGHNZ'!R40</f>
        <v>0</v>
      </c>
      <c r="S38" s="8">
        <f>'Scoreblad AGHNZ'!S40</f>
        <v>0</v>
      </c>
      <c r="T38" s="8">
        <f>'Scoreblad AGHNZ'!T40</f>
        <v>21</v>
      </c>
      <c r="U38" s="8">
        <f t="shared" si="17"/>
        <v>-21</v>
      </c>
      <c r="V38" s="10" t="str">
        <f t="shared" si="3"/>
        <v>Blinde vlek</v>
      </c>
      <c r="W38" s="8" t="str">
        <f t="shared" si="18"/>
        <v>Blinde vlek</v>
      </c>
      <c r="X38" s="41">
        <f>SUM(U36:U40)</f>
        <v>-56</v>
      </c>
      <c r="Y38" s="8" t="str">
        <f t="shared" si="19"/>
        <v>Blinde vlek</v>
      </c>
      <c r="Z38" s="13" t="s">
        <v>131</v>
      </c>
      <c r="AA38" s="19" t="str">
        <f t="shared" si="4"/>
        <v>Halle</v>
      </c>
      <c r="AB38" s="69">
        <v>100</v>
      </c>
      <c r="AC38" s="40">
        <f t="shared" si="5"/>
        <v>2</v>
      </c>
      <c r="AD38" s="40">
        <f t="shared" si="6"/>
        <v>2</v>
      </c>
      <c r="AE38" s="40">
        <f t="shared" si="84"/>
        <v>2</v>
      </c>
      <c r="AF38" s="40">
        <f t="shared" si="85"/>
        <v>2</v>
      </c>
      <c r="AG38" s="129"/>
      <c r="AH38" s="129"/>
      <c r="AI38" s="129"/>
      <c r="AJ38" s="130"/>
      <c r="AK38" s="132"/>
      <c r="AL38" s="134"/>
      <c r="AM38" s="147"/>
      <c r="AN38" s="147"/>
    </row>
    <row r="39" spans="1:40" x14ac:dyDescent="0.3">
      <c r="A39" s="13" t="s">
        <v>131</v>
      </c>
      <c r="B39" s="36" t="str">
        <f>'Scoreblad AGHNZ'!B41</f>
        <v>Ninove</v>
      </c>
      <c r="C39" s="40">
        <f>'Scoreblad AGHNZ'!C41</f>
        <v>33</v>
      </c>
      <c r="D39" s="7" t="str">
        <f t="shared" si="14"/>
        <v>A-G-H-N-Z</v>
      </c>
      <c r="E39" s="9" t="str">
        <f t="shared" si="86"/>
        <v>Blinde vlek</v>
      </c>
      <c r="F39" s="9" t="str">
        <f t="shared" si="91"/>
        <v>Blinde vlek</v>
      </c>
      <c r="G39" s="41">
        <f>SUM(H36:H40)</f>
        <v>0</v>
      </c>
      <c r="H39" s="8">
        <f>'Scoreblad AGHNZ'!H41</f>
        <v>0</v>
      </c>
      <c r="I39" s="8">
        <f>'Scoreblad AGHNZ'!I41</f>
        <v>0</v>
      </c>
      <c r="J39" s="8">
        <f>'Scoreblad AGHNZ'!J41</f>
        <v>0</v>
      </c>
      <c r="K39" s="8">
        <f t="shared" si="0"/>
        <v>0</v>
      </c>
      <c r="L39" s="41">
        <f>SUM(M36:M40)</f>
        <v>0</v>
      </c>
      <c r="M39" s="8">
        <f t="shared" si="1"/>
        <v>0</v>
      </c>
      <c r="N39" s="37" t="str">
        <f>IF(SUM(J36:J40)&gt;5,SUM(M36:M40)/SUM(J36:J40),"Blinde vlek")</f>
        <v>Blinde vlek</v>
      </c>
      <c r="O39" s="10" t="str">
        <f t="shared" si="2"/>
        <v>Blinde vlek</v>
      </c>
      <c r="P39" s="41">
        <f>SUM(Q36:Q40)</f>
        <v>0</v>
      </c>
      <c r="Q39" s="8">
        <f>'Scoreblad AGHNZ'!Q41</f>
        <v>0</v>
      </c>
      <c r="R39" s="8">
        <f>'Scoreblad AGHNZ'!R41</f>
        <v>0</v>
      </c>
      <c r="S39" s="8">
        <f>'Scoreblad AGHNZ'!S41</f>
        <v>0</v>
      </c>
      <c r="T39" s="8">
        <f>'Scoreblad AGHNZ'!T41</f>
        <v>13</v>
      </c>
      <c r="U39" s="8">
        <f t="shared" si="17"/>
        <v>-13</v>
      </c>
      <c r="V39" s="10" t="str">
        <f t="shared" si="3"/>
        <v>Blinde vlek</v>
      </c>
      <c r="W39" s="8" t="str">
        <f t="shared" si="18"/>
        <v>Blinde vlek</v>
      </c>
      <c r="X39" s="41">
        <f>SUM(U36:U40)</f>
        <v>-56</v>
      </c>
      <c r="Y39" s="8" t="str">
        <f t="shared" si="19"/>
        <v>Blinde vlek</v>
      </c>
      <c r="Z39" s="13" t="s">
        <v>131</v>
      </c>
      <c r="AA39" s="19" t="str">
        <f t="shared" si="4"/>
        <v>Ninove</v>
      </c>
      <c r="AB39" s="69">
        <v>100</v>
      </c>
      <c r="AC39" s="40">
        <f t="shared" si="5"/>
        <v>2</v>
      </c>
      <c r="AD39" s="40">
        <f t="shared" si="6"/>
        <v>2</v>
      </c>
      <c r="AE39" s="40">
        <f t="shared" si="84"/>
        <v>2</v>
      </c>
      <c r="AF39" s="40">
        <f t="shared" si="85"/>
        <v>2</v>
      </c>
      <c r="AG39" s="129"/>
      <c r="AH39" s="129"/>
      <c r="AI39" s="129"/>
      <c r="AJ39" s="130"/>
      <c r="AK39" s="132"/>
      <c r="AL39" s="134"/>
      <c r="AM39" s="147"/>
      <c r="AN39" s="147"/>
    </row>
    <row r="40" spans="1:40" x14ac:dyDescent="0.3">
      <c r="A40" s="13" t="s">
        <v>131</v>
      </c>
      <c r="B40" s="36" t="str">
        <f>'Scoreblad AGHNZ'!B42</f>
        <v>Zottegem</v>
      </c>
      <c r="C40" s="40">
        <f>'Scoreblad AGHNZ'!C42</f>
        <v>36</v>
      </c>
      <c r="D40" s="7" t="str">
        <f t="shared" si="14"/>
        <v>A-G-H-N-Z</v>
      </c>
      <c r="E40" s="9" t="str">
        <f t="shared" si="86"/>
        <v>Blinde vlek</v>
      </c>
      <c r="F40" s="9" t="str">
        <f t="shared" si="91"/>
        <v>Blinde vlek</v>
      </c>
      <c r="G40" s="41">
        <f>SUM(H36:H40)</f>
        <v>0</v>
      </c>
      <c r="H40" s="8">
        <f>'Scoreblad AGHNZ'!H42</f>
        <v>0</v>
      </c>
      <c r="I40" s="8">
        <f>'Scoreblad AGHNZ'!I42</f>
        <v>0</v>
      </c>
      <c r="J40" s="8">
        <f>'Scoreblad AGHNZ'!J42</f>
        <v>0</v>
      </c>
      <c r="K40" s="8">
        <f t="shared" si="0"/>
        <v>0</v>
      </c>
      <c r="L40" s="41">
        <f>SUM(M36:M40)</f>
        <v>0</v>
      </c>
      <c r="M40" s="8">
        <f t="shared" si="1"/>
        <v>0</v>
      </c>
      <c r="N40" s="37" t="str">
        <f>IF(SUM(J36:J40)&gt;5,SUM(M36:M40)/SUM(J36:J40),"Blinde vlek")</f>
        <v>Blinde vlek</v>
      </c>
      <c r="O40" s="10" t="str">
        <f t="shared" si="2"/>
        <v>Blinde vlek</v>
      </c>
      <c r="P40" s="41">
        <f>SUM(Q36:Q40)</f>
        <v>0</v>
      </c>
      <c r="Q40" s="8">
        <f>'Scoreblad AGHNZ'!Q42</f>
        <v>0</v>
      </c>
      <c r="R40" s="8">
        <f>'Scoreblad AGHNZ'!R42</f>
        <v>0</v>
      </c>
      <c r="S40" s="8">
        <f>'Scoreblad AGHNZ'!S42</f>
        <v>0</v>
      </c>
      <c r="T40" s="8">
        <f>'Scoreblad AGHNZ'!T42</f>
        <v>7</v>
      </c>
      <c r="U40" s="8">
        <f t="shared" si="17"/>
        <v>-7</v>
      </c>
      <c r="V40" s="10" t="str">
        <f t="shared" si="3"/>
        <v>Blinde vlek</v>
      </c>
      <c r="W40" s="8" t="str">
        <f t="shared" si="18"/>
        <v>Blinde vlek</v>
      </c>
      <c r="X40" s="41">
        <f>SUM(U36:U40)</f>
        <v>-56</v>
      </c>
      <c r="Y40" s="8" t="str">
        <f t="shared" si="19"/>
        <v>Blinde vlek</v>
      </c>
      <c r="Z40" s="13" t="s">
        <v>131</v>
      </c>
      <c r="AA40" s="19" t="str">
        <f t="shared" si="4"/>
        <v>Zottegem</v>
      </c>
      <c r="AB40" s="69">
        <v>100</v>
      </c>
      <c r="AC40" s="40">
        <f t="shared" ref="AC40" si="92">IF(F40= "A",2,IF(F40 = "Blinde vlek",2,IF(F40 = "B",1,0)))</f>
        <v>2</v>
      </c>
      <c r="AD40" s="40">
        <f t="shared" ref="AD40" si="93">IF(E40= "A",2,IF(E40 = "Blinde vlek",2,IF(E40 = "B",1,0)))</f>
        <v>2</v>
      </c>
      <c r="AE40" s="40">
        <f t="shared" ref="AE40" si="94">IF(W40= "A",2,IF(W40 = "Blinde vlek",2,IF(W40 = "B",1,0)))</f>
        <v>2</v>
      </c>
      <c r="AF40" s="40">
        <f t="shared" ref="AF40" si="95">IF(Y40= "A",2,IF(Y40 = "Blinde vlek",2,IF(Y40 = "B",1,0)))</f>
        <v>2</v>
      </c>
      <c r="AG40" s="129"/>
      <c r="AH40" s="129"/>
      <c r="AI40" s="129"/>
      <c r="AJ40" s="130"/>
      <c r="AK40" s="133"/>
      <c r="AL40" s="134"/>
      <c r="AM40" s="147"/>
      <c r="AN40" s="147"/>
    </row>
    <row r="47" spans="1:40" ht="43.2" x14ac:dyDescent="0.3">
      <c r="E47" s="20" t="s">
        <v>76</v>
      </c>
      <c r="F47" s="20" t="s">
        <v>132</v>
      </c>
      <c r="G47" s="38" t="s">
        <v>14</v>
      </c>
      <c r="H47" s="38" t="s">
        <v>14</v>
      </c>
      <c r="I47" s="125" t="s">
        <v>133</v>
      </c>
      <c r="J47" s="126"/>
      <c r="K47" s="126"/>
      <c r="L47" s="126"/>
      <c r="M47" s="127"/>
      <c r="N47" s="27" t="s">
        <v>114</v>
      </c>
      <c r="O47" s="27" t="s">
        <v>114</v>
      </c>
      <c r="P47" s="20" t="s">
        <v>134</v>
      </c>
      <c r="Q47" s="6" t="s">
        <v>84</v>
      </c>
      <c r="R47" s="128" t="s">
        <v>89</v>
      </c>
      <c r="S47" s="128"/>
      <c r="T47" s="128"/>
      <c r="U47" s="128"/>
      <c r="V47" s="128"/>
      <c r="W47" s="128"/>
      <c r="X47" s="29" t="s">
        <v>135</v>
      </c>
      <c r="Y47" s="29" t="s">
        <v>136</v>
      </c>
    </row>
    <row r="48" spans="1:40" x14ac:dyDescent="0.3">
      <c r="E48" s="7" t="s">
        <v>12</v>
      </c>
      <c r="F48" s="7" t="s">
        <v>12</v>
      </c>
      <c r="G48" s="40" t="s">
        <v>13</v>
      </c>
      <c r="H48" s="40" t="s">
        <v>13</v>
      </c>
      <c r="I48" s="120" t="s">
        <v>137</v>
      </c>
      <c r="J48" s="121"/>
      <c r="K48" s="121"/>
      <c r="L48" s="121"/>
      <c r="M48" s="122"/>
      <c r="N48" s="25"/>
      <c r="O48" s="25"/>
      <c r="P48" s="7" t="s">
        <v>12</v>
      </c>
      <c r="Q48" s="40">
        <v>0</v>
      </c>
      <c r="R48" s="123"/>
      <c r="S48" s="123"/>
      <c r="T48" s="123"/>
      <c r="U48" s="123"/>
      <c r="V48" s="123"/>
      <c r="W48" s="123"/>
      <c r="X48" s="49"/>
      <c r="Y48" s="25"/>
    </row>
    <row r="49" spans="5:25" x14ac:dyDescent="0.3">
      <c r="E49" s="23" t="s">
        <v>14</v>
      </c>
      <c r="F49" s="23" t="s">
        <v>14</v>
      </c>
      <c r="G49" s="40" t="s">
        <v>15</v>
      </c>
      <c r="H49" s="40" t="s">
        <v>15</v>
      </c>
      <c r="I49" s="120" t="s">
        <v>16</v>
      </c>
      <c r="J49" s="121"/>
      <c r="K49" s="121"/>
      <c r="L49" s="121"/>
      <c r="M49" s="122"/>
      <c r="N49" s="28">
        <v>-0.25</v>
      </c>
      <c r="O49" s="28">
        <v>-0.25</v>
      </c>
      <c r="P49" s="23" t="s">
        <v>14</v>
      </c>
      <c r="Q49" s="40" t="s">
        <v>26</v>
      </c>
      <c r="R49" s="123" t="s">
        <v>27</v>
      </c>
      <c r="S49" s="123"/>
      <c r="T49" s="123"/>
      <c r="U49" s="123"/>
      <c r="V49" s="123"/>
      <c r="W49" s="123"/>
      <c r="X49" s="28">
        <v>-0.2</v>
      </c>
      <c r="Y49" s="26">
        <v>-0.2</v>
      </c>
    </row>
    <row r="50" spans="5:25" x14ac:dyDescent="0.3">
      <c r="E50" s="23" t="s">
        <v>17</v>
      </c>
      <c r="F50" s="23" t="s">
        <v>17</v>
      </c>
      <c r="G50" s="40" t="s">
        <v>15</v>
      </c>
      <c r="H50" s="40" t="s">
        <v>15</v>
      </c>
      <c r="I50" s="120" t="s">
        <v>18</v>
      </c>
      <c r="J50" s="121"/>
      <c r="K50" s="121"/>
      <c r="L50" s="121"/>
      <c r="M50" s="122"/>
      <c r="N50" s="39"/>
      <c r="O50" s="39"/>
      <c r="P50" s="23" t="s">
        <v>17</v>
      </c>
      <c r="Q50" s="40" t="s">
        <v>26</v>
      </c>
      <c r="R50" s="123" t="s">
        <v>28</v>
      </c>
      <c r="S50" s="123"/>
      <c r="T50" s="123"/>
      <c r="U50" s="123"/>
      <c r="V50" s="123"/>
      <c r="W50" s="123"/>
      <c r="X50" s="39"/>
      <c r="Y50" s="40"/>
    </row>
    <row r="51" spans="5:25" x14ac:dyDescent="0.3">
      <c r="E51" s="23" t="s">
        <v>19</v>
      </c>
      <c r="F51" s="23" t="s">
        <v>19</v>
      </c>
      <c r="G51" s="40" t="s">
        <v>15</v>
      </c>
      <c r="H51" s="40" t="s">
        <v>15</v>
      </c>
      <c r="I51" s="120" t="s">
        <v>20</v>
      </c>
      <c r="J51" s="121"/>
      <c r="K51" s="121"/>
      <c r="L51" s="121"/>
      <c r="M51" s="122"/>
      <c r="N51" s="35">
        <v>0.1</v>
      </c>
      <c r="O51" s="35">
        <v>0.1</v>
      </c>
      <c r="P51" s="23" t="s">
        <v>19</v>
      </c>
      <c r="Q51" s="40" t="s">
        <v>26</v>
      </c>
      <c r="R51" s="123" t="s">
        <v>29</v>
      </c>
      <c r="S51" s="123"/>
      <c r="T51" s="123"/>
      <c r="U51" s="123"/>
      <c r="V51" s="123"/>
      <c r="W51" s="123"/>
      <c r="X51" s="35">
        <v>0.2</v>
      </c>
      <c r="Y51" s="10">
        <v>0.2</v>
      </c>
    </row>
  </sheetData>
  <sheetProtection algorithmName="SHA-512" hashValue="babpt9lzwLhrVLtv8Me6GC2xOTOinRhmM6OcRqxOUIS4pZQL/K6OJaMC/JrnmVCGUjy8h4nRGLg9kg8jSdkQjQ==" saltValue="5YjhWmpjDDu67eVfO/Vx9Q==" spinCount="100000" sheet="1" autoFilter="0"/>
  <autoFilter ref="A5:AN40" xr:uid="{CB61C91B-CA0C-47DC-A1F5-99B61192C184}"/>
  <mergeCells count="30">
    <mergeCell ref="AM31:AM35"/>
    <mergeCell ref="AN31:AN35"/>
    <mergeCell ref="AG36:AG40"/>
    <mergeCell ref="AH36:AH40"/>
    <mergeCell ref="AI36:AI40"/>
    <mergeCell ref="AJ36:AJ40"/>
    <mergeCell ref="AK36:AK40"/>
    <mergeCell ref="AL36:AL40"/>
    <mergeCell ref="AM36:AM40"/>
    <mergeCell ref="AN36:AN40"/>
    <mergeCell ref="AH31:AH35"/>
    <mergeCell ref="AI31:AI35"/>
    <mergeCell ref="AJ31:AJ35"/>
    <mergeCell ref="AK31:AK35"/>
    <mergeCell ref="AL31:AL35"/>
    <mergeCell ref="AG31:AG35"/>
    <mergeCell ref="G1:H1"/>
    <mergeCell ref="L1:M1"/>
    <mergeCell ref="N1:O1"/>
    <mergeCell ref="P1:Y1"/>
    <mergeCell ref="I50:M50"/>
    <mergeCell ref="R50:W50"/>
    <mergeCell ref="I51:M51"/>
    <mergeCell ref="R51:W51"/>
    <mergeCell ref="I47:M47"/>
    <mergeCell ref="R47:W47"/>
    <mergeCell ref="I48:M48"/>
    <mergeCell ref="R48:W48"/>
    <mergeCell ref="I49:M49"/>
    <mergeCell ref="R49:W49"/>
  </mergeCells>
  <conditionalFormatting sqref="I47">
    <cfRule type="colorScale" priority="265">
      <colorScale>
        <cfvo type="min"/>
        <cfvo type="percentile" val="50"/>
        <cfvo type="max"/>
        <color rgb="FFF8696B"/>
        <color rgb="FFFFEB84"/>
        <color rgb="FF63BE7B"/>
      </colorScale>
    </cfRule>
  </conditionalFormatting>
  <conditionalFormatting sqref="L1">
    <cfRule type="colorScale" priority="271">
      <colorScale>
        <cfvo type="min"/>
        <cfvo type="percentile" val="50"/>
        <cfvo type="max"/>
        <color rgb="FFF8696B"/>
        <color rgb="FFFFEB84"/>
        <color rgb="FF63BE7B"/>
      </colorScale>
    </cfRule>
  </conditionalFormatting>
  <conditionalFormatting sqref="L5:M5">
    <cfRule type="colorScale" priority="273">
      <colorScale>
        <cfvo type="min"/>
        <cfvo type="percentile" val="50"/>
        <cfvo type="max"/>
        <color rgb="FFF8696B"/>
        <color rgb="FFFFEB84"/>
        <color rgb="FF63BE7B"/>
      </colorScale>
    </cfRule>
  </conditionalFormatting>
  <conditionalFormatting sqref="M6:M40">
    <cfRule type="colorScale" priority="270">
      <colorScale>
        <cfvo type="min"/>
        <cfvo type="percentile" val="50"/>
        <cfvo type="max"/>
        <color rgb="FFF8696B"/>
        <color rgb="FFFFEB84"/>
        <color rgb="FF63BE7B"/>
      </colorScale>
    </cfRule>
    <cfRule type="colorScale" priority="276">
      <colorScale>
        <cfvo type="min"/>
        <cfvo type="percentile" val="50"/>
        <cfvo type="max"/>
        <color rgb="FFF8696B"/>
        <color rgb="FFFFEB84"/>
        <color rgb="FF63BE7B"/>
      </colorScale>
    </cfRule>
  </conditionalFormatting>
  <conditionalFormatting sqref="N1">
    <cfRule type="colorScale" priority="266">
      <colorScale>
        <cfvo type="min"/>
        <cfvo type="percentile" val="50"/>
        <cfvo type="max"/>
        <color rgb="FFF8696B"/>
        <color rgb="FFFFEB84"/>
        <color rgb="FF63BE7B"/>
      </colorScale>
    </cfRule>
  </conditionalFormatting>
  <conditionalFormatting sqref="N6">
    <cfRule type="colorScale" priority="159">
      <colorScale>
        <cfvo type="min"/>
        <cfvo type="percentile" val="50"/>
        <cfvo type="max"/>
        <color rgb="FFF8696B"/>
        <color rgb="FFFFEB84"/>
        <color rgb="FF63BE7B"/>
      </colorScale>
    </cfRule>
    <cfRule type="colorScale" priority="158">
      <colorScale>
        <cfvo type="min"/>
        <cfvo type="percentile" val="50"/>
        <cfvo type="max"/>
        <color rgb="FFF8696B"/>
        <color rgb="FFFFEB84"/>
        <color rgb="FF63BE7B"/>
      </colorScale>
    </cfRule>
    <cfRule type="colorScale" priority="157">
      <colorScale>
        <cfvo type="min"/>
        <cfvo type="percentile" val="50"/>
        <cfvo type="max"/>
        <color rgb="FFF8696B"/>
        <color rgb="FFFFEB84"/>
        <color rgb="FF63BE7B"/>
      </colorScale>
    </cfRule>
  </conditionalFormatting>
  <conditionalFormatting sqref="N6:N10">
    <cfRule type="colorScale" priority="156">
      <colorScale>
        <cfvo type="min"/>
        <cfvo type="percentile" val="50"/>
        <cfvo type="max"/>
        <color rgb="FFF8696B"/>
        <color rgb="FFFFEB84"/>
        <color rgb="FF63BE7B"/>
      </colorScale>
    </cfRule>
  </conditionalFormatting>
  <conditionalFormatting sqref="N6:N40">
    <cfRule type="colorScale" priority="1">
      <colorScale>
        <cfvo type="min"/>
        <cfvo type="percentile" val="50"/>
        <cfvo type="max"/>
        <color rgb="FFF8696B"/>
        <color rgb="FFFFEB84"/>
        <color rgb="FF63BE7B"/>
      </colorScale>
    </cfRule>
  </conditionalFormatting>
  <conditionalFormatting sqref="N7">
    <cfRule type="colorScale" priority="163">
      <colorScale>
        <cfvo type="min"/>
        <cfvo type="percentile" val="50"/>
        <cfvo type="max"/>
        <color rgb="FFF8696B"/>
        <color rgb="FFFFEB84"/>
        <color rgb="FF63BE7B"/>
      </colorScale>
    </cfRule>
  </conditionalFormatting>
  <conditionalFormatting sqref="N7:N10">
    <cfRule type="colorScale" priority="160">
      <colorScale>
        <cfvo type="min"/>
        <cfvo type="percentile" val="50"/>
        <cfvo type="max"/>
        <color rgb="FFF8696B"/>
        <color rgb="FFFFEB84"/>
        <color rgb="FF63BE7B"/>
      </colorScale>
    </cfRule>
  </conditionalFormatting>
  <conditionalFormatting sqref="N8">
    <cfRule type="colorScale" priority="162">
      <colorScale>
        <cfvo type="min"/>
        <cfvo type="percentile" val="50"/>
        <cfvo type="max"/>
        <color rgb="FFF8696B"/>
        <color rgb="FFFFEB84"/>
        <color rgb="FF63BE7B"/>
      </colorScale>
    </cfRule>
  </conditionalFormatting>
  <conditionalFormatting sqref="N9:N10">
    <cfRule type="colorScale" priority="164">
      <colorScale>
        <cfvo type="min"/>
        <cfvo type="percentile" val="50"/>
        <cfvo type="max"/>
        <color rgb="FFF8696B"/>
        <color rgb="FFFFEB84"/>
        <color rgb="FF63BE7B"/>
      </colorScale>
    </cfRule>
    <cfRule type="colorScale" priority="161">
      <colorScale>
        <cfvo type="min"/>
        <cfvo type="percentile" val="50"/>
        <cfvo type="max"/>
        <color rgb="FFF8696B"/>
        <color rgb="FFFFEB84"/>
        <color rgb="FF63BE7B"/>
      </colorScale>
    </cfRule>
  </conditionalFormatting>
  <conditionalFormatting sqref="N11">
    <cfRule type="colorScale" priority="150">
      <colorScale>
        <cfvo type="min"/>
        <cfvo type="percentile" val="50"/>
        <cfvo type="max"/>
        <color rgb="FFF8696B"/>
        <color rgb="FFFFEB84"/>
        <color rgb="FF63BE7B"/>
      </colorScale>
    </cfRule>
    <cfRule type="colorScale" priority="149">
      <colorScale>
        <cfvo type="min"/>
        <cfvo type="percentile" val="50"/>
        <cfvo type="max"/>
        <color rgb="FFF8696B"/>
        <color rgb="FFFFEB84"/>
        <color rgb="FF63BE7B"/>
      </colorScale>
    </cfRule>
    <cfRule type="colorScale" priority="93">
      <colorScale>
        <cfvo type="min"/>
        <cfvo type="percentile" val="50"/>
        <cfvo type="max"/>
        <color rgb="FFF8696B"/>
        <color rgb="FFFFEB84"/>
        <color rgb="FF63BE7B"/>
      </colorScale>
    </cfRule>
    <cfRule type="colorScale" priority="148">
      <colorScale>
        <cfvo type="min"/>
        <cfvo type="percentile" val="50"/>
        <cfvo type="max"/>
        <color rgb="FFF8696B"/>
        <color rgb="FFFFEB84"/>
        <color rgb="FF63BE7B"/>
      </colorScale>
    </cfRule>
    <cfRule type="colorScale" priority="94">
      <colorScale>
        <cfvo type="min"/>
        <cfvo type="percentile" val="50"/>
        <cfvo type="max"/>
        <color rgb="FFF8696B"/>
        <color rgb="FFFFEB84"/>
        <color rgb="FF63BE7B"/>
      </colorScale>
    </cfRule>
    <cfRule type="colorScale" priority="95">
      <colorScale>
        <cfvo type="min"/>
        <cfvo type="percentile" val="50"/>
        <cfvo type="max"/>
        <color rgb="FFF8696B"/>
        <color rgb="FFFFEB84"/>
        <color rgb="FF63BE7B"/>
      </colorScale>
    </cfRule>
  </conditionalFormatting>
  <conditionalFormatting sqref="N11:N15">
    <cfRule type="colorScale" priority="147">
      <colorScale>
        <cfvo type="min"/>
        <cfvo type="percentile" val="50"/>
        <cfvo type="max"/>
        <color rgb="FFF8696B"/>
        <color rgb="FFFFEB84"/>
        <color rgb="FF63BE7B"/>
      </colorScale>
    </cfRule>
    <cfRule type="colorScale" priority="92">
      <colorScale>
        <cfvo type="min"/>
        <cfvo type="percentile" val="50"/>
        <cfvo type="max"/>
        <color rgb="FFF8696B"/>
        <color rgb="FFFFEB84"/>
        <color rgb="FF63BE7B"/>
      </colorScale>
    </cfRule>
  </conditionalFormatting>
  <conditionalFormatting sqref="N12">
    <cfRule type="colorScale" priority="154">
      <colorScale>
        <cfvo type="min"/>
        <cfvo type="percentile" val="50"/>
        <cfvo type="max"/>
        <color rgb="FFF8696B"/>
        <color rgb="FFFFEB84"/>
        <color rgb="FF63BE7B"/>
      </colorScale>
    </cfRule>
    <cfRule type="colorScale" priority="99">
      <colorScale>
        <cfvo type="min"/>
        <cfvo type="percentile" val="50"/>
        <cfvo type="max"/>
        <color rgb="FFF8696B"/>
        <color rgb="FFFFEB84"/>
        <color rgb="FF63BE7B"/>
      </colorScale>
    </cfRule>
  </conditionalFormatting>
  <conditionalFormatting sqref="N12:N15">
    <cfRule type="colorScale" priority="151">
      <colorScale>
        <cfvo type="min"/>
        <cfvo type="percentile" val="50"/>
        <cfvo type="max"/>
        <color rgb="FFF8696B"/>
        <color rgb="FFFFEB84"/>
        <color rgb="FF63BE7B"/>
      </colorScale>
    </cfRule>
    <cfRule type="colorScale" priority="96">
      <colorScale>
        <cfvo type="min"/>
        <cfvo type="percentile" val="50"/>
        <cfvo type="max"/>
        <color rgb="FFF8696B"/>
        <color rgb="FFFFEB84"/>
        <color rgb="FF63BE7B"/>
      </colorScale>
    </cfRule>
  </conditionalFormatting>
  <conditionalFormatting sqref="N13">
    <cfRule type="colorScale" priority="153">
      <colorScale>
        <cfvo type="min"/>
        <cfvo type="percentile" val="50"/>
        <cfvo type="max"/>
        <color rgb="FFF8696B"/>
        <color rgb="FFFFEB84"/>
        <color rgb="FF63BE7B"/>
      </colorScale>
    </cfRule>
    <cfRule type="colorScale" priority="98">
      <colorScale>
        <cfvo type="min"/>
        <cfvo type="percentile" val="50"/>
        <cfvo type="max"/>
        <color rgb="FFF8696B"/>
        <color rgb="FFFFEB84"/>
        <color rgb="FF63BE7B"/>
      </colorScale>
    </cfRule>
  </conditionalFormatting>
  <conditionalFormatting sqref="N14:N15">
    <cfRule type="colorScale" priority="155">
      <colorScale>
        <cfvo type="min"/>
        <cfvo type="percentile" val="50"/>
        <cfvo type="max"/>
        <color rgb="FFF8696B"/>
        <color rgb="FFFFEB84"/>
        <color rgb="FF63BE7B"/>
      </colorScale>
    </cfRule>
    <cfRule type="colorScale" priority="152">
      <colorScale>
        <cfvo type="min"/>
        <cfvo type="percentile" val="50"/>
        <cfvo type="max"/>
        <color rgb="FFF8696B"/>
        <color rgb="FFFFEB84"/>
        <color rgb="FF63BE7B"/>
      </colorScale>
    </cfRule>
    <cfRule type="colorScale" priority="97">
      <colorScale>
        <cfvo type="min"/>
        <cfvo type="percentile" val="50"/>
        <cfvo type="max"/>
        <color rgb="FFF8696B"/>
        <color rgb="FFFFEB84"/>
        <color rgb="FF63BE7B"/>
      </colorScale>
    </cfRule>
    <cfRule type="colorScale" priority="100">
      <colorScale>
        <cfvo type="min"/>
        <cfvo type="percentile" val="50"/>
        <cfvo type="max"/>
        <color rgb="FFF8696B"/>
        <color rgb="FFFFEB84"/>
        <color rgb="FF63BE7B"/>
      </colorScale>
    </cfRule>
  </conditionalFormatting>
  <conditionalFormatting sqref="N16">
    <cfRule type="colorScale" priority="84">
      <colorScale>
        <cfvo type="min"/>
        <cfvo type="percentile" val="50"/>
        <cfvo type="max"/>
        <color rgb="FFF8696B"/>
        <color rgb="FFFFEB84"/>
        <color rgb="FF63BE7B"/>
      </colorScale>
    </cfRule>
    <cfRule type="colorScale" priority="141">
      <colorScale>
        <cfvo type="min"/>
        <cfvo type="percentile" val="50"/>
        <cfvo type="max"/>
        <color rgb="FFF8696B"/>
        <color rgb="FFFFEB84"/>
        <color rgb="FF63BE7B"/>
      </colorScale>
    </cfRule>
    <cfRule type="colorScale" priority="140">
      <colorScale>
        <cfvo type="min"/>
        <cfvo type="percentile" val="50"/>
        <cfvo type="max"/>
        <color rgb="FFF8696B"/>
        <color rgb="FFFFEB84"/>
        <color rgb="FF63BE7B"/>
      </colorScale>
    </cfRule>
    <cfRule type="colorScale" priority="139">
      <colorScale>
        <cfvo type="min"/>
        <cfvo type="percentile" val="50"/>
        <cfvo type="max"/>
        <color rgb="FFF8696B"/>
        <color rgb="FFFFEB84"/>
        <color rgb="FF63BE7B"/>
      </colorScale>
    </cfRule>
    <cfRule type="colorScale" priority="85">
      <colorScale>
        <cfvo type="min"/>
        <cfvo type="percentile" val="50"/>
        <cfvo type="max"/>
        <color rgb="FFF8696B"/>
        <color rgb="FFFFEB84"/>
        <color rgb="FF63BE7B"/>
      </colorScale>
    </cfRule>
    <cfRule type="colorScale" priority="86">
      <colorScale>
        <cfvo type="min"/>
        <cfvo type="percentile" val="50"/>
        <cfvo type="max"/>
        <color rgb="FFF8696B"/>
        <color rgb="FFFFEB84"/>
        <color rgb="FF63BE7B"/>
      </colorScale>
    </cfRule>
    <cfRule type="colorScale" priority="75">
      <colorScale>
        <cfvo type="min"/>
        <cfvo type="percentile" val="50"/>
        <cfvo type="max"/>
        <color rgb="FFF8696B"/>
        <color rgb="FFFFEB84"/>
        <color rgb="FF63BE7B"/>
      </colorScale>
    </cfRule>
    <cfRule type="colorScale" priority="76">
      <colorScale>
        <cfvo type="min"/>
        <cfvo type="percentile" val="50"/>
        <cfvo type="max"/>
        <color rgb="FFF8696B"/>
        <color rgb="FFFFEB84"/>
        <color rgb="FF63BE7B"/>
      </colorScale>
    </cfRule>
    <cfRule type="colorScale" priority="77">
      <colorScale>
        <cfvo type="min"/>
        <cfvo type="percentile" val="50"/>
        <cfvo type="max"/>
        <color rgb="FFF8696B"/>
        <color rgb="FFFFEB84"/>
        <color rgb="FF63BE7B"/>
      </colorScale>
    </cfRule>
  </conditionalFormatting>
  <conditionalFormatting sqref="N16:N20">
    <cfRule type="colorScale" priority="138">
      <colorScale>
        <cfvo type="min"/>
        <cfvo type="percentile" val="50"/>
        <cfvo type="max"/>
        <color rgb="FFF8696B"/>
        <color rgb="FFFFEB84"/>
        <color rgb="FF63BE7B"/>
      </colorScale>
    </cfRule>
    <cfRule type="colorScale" priority="83">
      <colorScale>
        <cfvo type="min"/>
        <cfvo type="percentile" val="50"/>
        <cfvo type="max"/>
        <color rgb="FFF8696B"/>
        <color rgb="FFFFEB84"/>
        <color rgb="FF63BE7B"/>
      </colorScale>
    </cfRule>
    <cfRule type="colorScale" priority="74">
      <colorScale>
        <cfvo type="min"/>
        <cfvo type="percentile" val="50"/>
        <cfvo type="max"/>
        <color rgb="FFF8696B"/>
        <color rgb="FFFFEB84"/>
        <color rgb="FF63BE7B"/>
      </colorScale>
    </cfRule>
  </conditionalFormatting>
  <conditionalFormatting sqref="N17">
    <cfRule type="colorScale" priority="145">
      <colorScale>
        <cfvo type="min"/>
        <cfvo type="percentile" val="50"/>
        <cfvo type="max"/>
        <color rgb="FFF8696B"/>
        <color rgb="FFFFEB84"/>
        <color rgb="FF63BE7B"/>
      </colorScale>
    </cfRule>
    <cfRule type="colorScale" priority="90">
      <colorScale>
        <cfvo type="min"/>
        <cfvo type="percentile" val="50"/>
        <cfvo type="max"/>
        <color rgb="FFF8696B"/>
        <color rgb="FFFFEB84"/>
        <color rgb="FF63BE7B"/>
      </colorScale>
    </cfRule>
    <cfRule type="colorScale" priority="81">
      <colorScale>
        <cfvo type="min"/>
        <cfvo type="percentile" val="50"/>
        <cfvo type="max"/>
        <color rgb="FFF8696B"/>
        <color rgb="FFFFEB84"/>
        <color rgb="FF63BE7B"/>
      </colorScale>
    </cfRule>
  </conditionalFormatting>
  <conditionalFormatting sqref="N17:N20">
    <cfRule type="colorScale" priority="87">
      <colorScale>
        <cfvo type="min"/>
        <cfvo type="percentile" val="50"/>
        <cfvo type="max"/>
        <color rgb="FFF8696B"/>
        <color rgb="FFFFEB84"/>
        <color rgb="FF63BE7B"/>
      </colorScale>
    </cfRule>
    <cfRule type="colorScale" priority="78">
      <colorScale>
        <cfvo type="min"/>
        <cfvo type="percentile" val="50"/>
        <cfvo type="max"/>
        <color rgb="FFF8696B"/>
        <color rgb="FFFFEB84"/>
        <color rgb="FF63BE7B"/>
      </colorScale>
    </cfRule>
    <cfRule type="colorScale" priority="142">
      <colorScale>
        <cfvo type="min"/>
        <cfvo type="percentile" val="50"/>
        <cfvo type="max"/>
        <color rgb="FFF8696B"/>
        <color rgb="FFFFEB84"/>
        <color rgb="FF63BE7B"/>
      </colorScale>
    </cfRule>
  </conditionalFormatting>
  <conditionalFormatting sqref="N18">
    <cfRule type="colorScale" priority="89">
      <colorScale>
        <cfvo type="min"/>
        <cfvo type="percentile" val="50"/>
        <cfvo type="max"/>
        <color rgb="FFF8696B"/>
        <color rgb="FFFFEB84"/>
        <color rgb="FF63BE7B"/>
      </colorScale>
    </cfRule>
    <cfRule type="colorScale" priority="144">
      <colorScale>
        <cfvo type="min"/>
        <cfvo type="percentile" val="50"/>
        <cfvo type="max"/>
        <color rgb="FFF8696B"/>
        <color rgb="FFFFEB84"/>
        <color rgb="FF63BE7B"/>
      </colorScale>
    </cfRule>
    <cfRule type="colorScale" priority="80">
      <colorScale>
        <cfvo type="min"/>
        <cfvo type="percentile" val="50"/>
        <cfvo type="max"/>
        <color rgb="FFF8696B"/>
        <color rgb="FFFFEB84"/>
        <color rgb="FF63BE7B"/>
      </colorScale>
    </cfRule>
  </conditionalFormatting>
  <conditionalFormatting sqref="N19:N20">
    <cfRule type="colorScale" priority="91">
      <colorScale>
        <cfvo type="min"/>
        <cfvo type="percentile" val="50"/>
        <cfvo type="max"/>
        <color rgb="FFF8696B"/>
        <color rgb="FFFFEB84"/>
        <color rgb="FF63BE7B"/>
      </colorScale>
    </cfRule>
    <cfRule type="colorScale" priority="88">
      <colorScale>
        <cfvo type="min"/>
        <cfvo type="percentile" val="50"/>
        <cfvo type="max"/>
        <color rgb="FFF8696B"/>
        <color rgb="FFFFEB84"/>
        <color rgb="FF63BE7B"/>
      </colorScale>
    </cfRule>
    <cfRule type="colorScale" priority="143">
      <colorScale>
        <cfvo type="min"/>
        <cfvo type="percentile" val="50"/>
        <cfvo type="max"/>
        <color rgb="FFF8696B"/>
        <color rgb="FFFFEB84"/>
        <color rgb="FF63BE7B"/>
      </colorScale>
    </cfRule>
    <cfRule type="colorScale" priority="146">
      <colorScale>
        <cfvo type="min"/>
        <cfvo type="percentile" val="50"/>
        <cfvo type="max"/>
        <color rgb="FFF8696B"/>
        <color rgb="FFFFEB84"/>
        <color rgb="FF63BE7B"/>
      </colorScale>
    </cfRule>
    <cfRule type="colorScale" priority="79">
      <colorScale>
        <cfvo type="min"/>
        <cfvo type="percentile" val="50"/>
        <cfvo type="max"/>
        <color rgb="FFF8696B"/>
        <color rgb="FFFFEB84"/>
        <color rgb="FF63BE7B"/>
      </colorScale>
    </cfRule>
    <cfRule type="colorScale" priority="82">
      <colorScale>
        <cfvo type="min"/>
        <cfvo type="percentile" val="50"/>
        <cfvo type="max"/>
        <color rgb="FFF8696B"/>
        <color rgb="FFFFEB84"/>
        <color rgb="FF63BE7B"/>
      </colorScale>
    </cfRule>
  </conditionalFormatting>
  <conditionalFormatting sqref="N21">
    <cfRule type="colorScale" priority="130">
      <colorScale>
        <cfvo type="min"/>
        <cfvo type="percentile" val="50"/>
        <cfvo type="max"/>
        <color rgb="FFF8696B"/>
        <color rgb="FFFFEB84"/>
        <color rgb="FF63BE7B"/>
      </colorScale>
    </cfRule>
    <cfRule type="colorScale" priority="57">
      <colorScale>
        <cfvo type="min"/>
        <cfvo type="percentile" val="50"/>
        <cfvo type="max"/>
        <color rgb="FFF8696B"/>
        <color rgb="FFFFEB84"/>
        <color rgb="FF63BE7B"/>
      </colorScale>
    </cfRule>
    <cfRule type="colorScale" priority="58">
      <colorScale>
        <cfvo type="min"/>
        <cfvo type="percentile" val="50"/>
        <cfvo type="max"/>
        <color rgb="FFF8696B"/>
        <color rgb="FFFFEB84"/>
        <color rgb="FF63BE7B"/>
      </colorScale>
    </cfRule>
    <cfRule type="colorScale" priority="59">
      <colorScale>
        <cfvo type="min"/>
        <cfvo type="percentile" val="50"/>
        <cfvo type="max"/>
        <color rgb="FFF8696B"/>
        <color rgb="FFFFEB84"/>
        <color rgb="FF63BE7B"/>
      </colorScale>
    </cfRule>
    <cfRule type="colorScale" priority="132">
      <colorScale>
        <cfvo type="min"/>
        <cfvo type="percentile" val="50"/>
        <cfvo type="max"/>
        <color rgb="FFF8696B"/>
        <color rgb="FFFFEB84"/>
        <color rgb="FF63BE7B"/>
      </colorScale>
    </cfRule>
    <cfRule type="colorScale" priority="66">
      <colorScale>
        <cfvo type="min"/>
        <cfvo type="percentile" val="50"/>
        <cfvo type="max"/>
        <color rgb="FFF8696B"/>
        <color rgb="FFFFEB84"/>
        <color rgb="FF63BE7B"/>
      </colorScale>
    </cfRule>
    <cfRule type="colorScale" priority="68">
      <colorScale>
        <cfvo type="min"/>
        <cfvo type="percentile" val="50"/>
        <cfvo type="max"/>
        <color rgb="FFF8696B"/>
        <color rgb="FFFFEB84"/>
        <color rgb="FF63BE7B"/>
      </colorScale>
    </cfRule>
    <cfRule type="colorScale" priority="131">
      <colorScale>
        <cfvo type="min"/>
        <cfvo type="percentile" val="50"/>
        <cfvo type="max"/>
        <color rgb="FFF8696B"/>
        <color rgb="FFFFEB84"/>
        <color rgb="FF63BE7B"/>
      </colorScale>
    </cfRule>
    <cfRule type="colorScale" priority="67">
      <colorScale>
        <cfvo type="min"/>
        <cfvo type="percentile" val="50"/>
        <cfvo type="max"/>
        <color rgb="FFF8696B"/>
        <color rgb="FFFFEB84"/>
        <color rgb="FF63BE7B"/>
      </colorScale>
    </cfRule>
  </conditionalFormatting>
  <conditionalFormatting sqref="N21:N25">
    <cfRule type="colorScale" priority="56">
      <colorScale>
        <cfvo type="min"/>
        <cfvo type="percentile" val="50"/>
        <cfvo type="max"/>
        <color rgb="FFF8696B"/>
        <color rgb="FFFFEB84"/>
        <color rgb="FF63BE7B"/>
      </colorScale>
    </cfRule>
    <cfRule type="colorScale" priority="129">
      <colorScale>
        <cfvo type="min"/>
        <cfvo type="percentile" val="50"/>
        <cfvo type="max"/>
        <color rgb="FFF8696B"/>
        <color rgb="FFFFEB84"/>
        <color rgb="FF63BE7B"/>
      </colorScale>
    </cfRule>
    <cfRule type="colorScale" priority="65">
      <colorScale>
        <cfvo type="min"/>
        <cfvo type="percentile" val="50"/>
        <cfvo type="max"/>
        <color rgb="FFF8696B"/>
        <color rgb="FFFFEB84"/>
        <color rgb="FF63BE7B"/>
      </colorScale>
    </cfRule>
  </conditionalFormatting>
  <conditionalFormatting sqref="N22">
    <cfRule type="colorScale" priority="72">
      <colorScale>
        <cfvo type="min"/>
        <cfvo type="percentile" val="50"/>
        <cfvo type="max"/>
        <color rgb="FFF8696B"/>
        <color rgb="FFFFEB84"/>
        <color rgb="FF63BE7B"/>
      </colorScale>
    </cfRule>
    <cfRule type="colorScale" priority="136">
      <colorScale>
        <cfvo type="min"/>
        <cfvo type="percentile" val="50"/>
        <cfvo type="max"/>
        <color rgb="FFF8696B"/>
        <color rgb="FFFFEB84"/>
        <color rgb="FF63BE7B"/>
      </colorScale>
    </cfRule>
    <cfRule type="colorScale" priority="63">
      <colorScale>
        <cfvo type="min"/>
        <cfvo type="percentile" val="50"/>
        <cfvo type="max"/>
        <color rgb="FFF8696B"/>
        <color rgb="FFFFEB84"/>
        <color rgb="FF63BE7B"/>
      </colorScale>
    </cfRule>
  </conditionalFormatting>
  <conditionalFormatting sqref="N22:N25">
    <cfRule type="colorScale" priority="60">
      <colorScale>
        <cfvo type="min"/>
        <cfvo type="percentile" val="50"/>
        <cfvo type="max"/>
        <color rgb="FFF8696B"/>
        <color rgb="FFFFEB84"/>
        <color rgb="FF63BE7B"/>
      </colorScale>
    </cfRule>
    <cfRule type="colorScale" priority="133">
      <colorScale>
        <cfvo type="min"/>
        <cfvo type="percentile" val="50"/>
        <cfvo type="max"/>
        <color rgb="FFF8696B"/>
        <color rgb="FFFFEB84"/>
        <color rgb="FF63BE7B"/>
      </colorScale>
    </cfRule>
    <cfRule type="colorScale" priority="69">
      <colorScale>
        <cfvo type="min"/>
        <cfvo type="percentile" val="50"/>
        <cfvo type="max"/>
        <color rgb="FFF8696B"/>
        <color rgb="FFFFEB84"/>
        <color rgb="FF63BE7B"/>
      </colorScale>
    </cfRule>
  </conditionalFormatting>
  <conditionalFormatting sqref="N23">
    <cfRule type="colorScale" priority="62">
      <colorScale>
        <cfvo type="min"/>
        <cfvo type="percentile" val="50"/>
        <cfvo type="max"/>
        <color rgb="FFF8696B"/>
        <color rgb="FFFFEB84"/>
        <color rgb="FF63BE7B"/>
      </colorScale>
    </cfRule>
    <cfRule type="colorScale" priority="135">
      <colorScale>
        <cfvo type="min"/>
        <cfvo type="percentile" val="50"/>
        <cfvo type="max"/>
        <color rgb="FFF8696B"/>
        <color rgb="FFFFEB84"/>
        <color rgb="FF63BE7B"/>
      </colorScale>
    </cfRule>
    <cfRule type="colorScale" priority="71">
      <colorScale>
        <cfvo type="min"/>
        <cfvo type="percentile" val="50"/>
        <cfvo type="max"/>
        <color rgb="FFF8696B"/>
        <color rgb="FFFFEB84"/>
        <color rgb="FF63BE7B"/>
      </colorScale>
    </cfRule>
  </conditionalFormatting>
  <conditionalFormatting sqref="N24:N25">
    <cfRule type="colorScale" priority="134">
      <colorScale>
        <cfvo type="min"/>
        <cfvo type="percentile" val="50"/>
        <cfvo type="max"/>
        <color rgb="FFF8696B"/>
        <color rgb="FFFFEB84"/>
        <color rgb="FF63BE7B"/>
      </colorScale>
    </cfRule>
    <cfRule type="colorScale" priority="61">
      <colorScale>
        <cfvo type="min"/>
        <cfvo type="percentile" val="50"/>
        <cfvo type="max"/>
        <color rgb="FFF8696B"/>
        <color rgb="FFFFEB84"/>
        <color rgb="FF63BE7B"/>
      </colorScale>
    </cfRule>
    <cfRule type="colorScale" priority="64">
      <colorScale>
        <cfvo type="min"/>
        <cfvo type="percentile" val="50"/>
        <cfvo type="max"/>
        <color rgb="FFF8696B"/>
        <color rgb="FFFFEB84"/>
        <color rgb="FF63BE7B"/>
      </colorScale>
    </cfRule>
    <cfRule type="colorScale" priority="70">
      <colorScale>
        <cfvo type="min"/>
        <cfvo type="percentile" val="50"/>
        <cfvo type="max"/>
        <color rgb="FFF8696B"/>
        <color rgb="FFFFEB84"/>
        <color rgb="FF63BE7B"/>
      </colorScale>
    </cfRule>
    <cfRule type="colorScale" priority="73">
      <colorScale>
        <cfvo type="min"/>
        <cfvo type="percentile" val="50"/>
        <cfvo type="max"/>
        <color rgb="FFF8696B"/>
        <color rgb="FFFFEB84"/>
        <color rgb="FF63BE7B"/>
      </colorScale>
    </cfRule>
    <cfRule type="colorScale" priority="137">
      <colorScale>
        <cfvo type="min"/>
        <cfvo type="percentile" val="50"/>
        <cfvo type="max"/>
        <color rgb="FFF8696B"/>
        <color rgb="FFFFEB84"/>
        <color rgb="FF63BE7B"/>
      </colorScale>
    </cfRule>
  </conditionalFormatting>
  <conditionalFormatting sqref="N26">
    <cfRule type="colorScale" priority="41">
      <colorScale>
        <cfvo type="min"/>
        <cfvo type="percentile" val="50"/>
        <cfvo type="max"/>
        <color rgb="FFF8696B"/>
        <color rgb="FFFFEB84"/>
        <color rgb="FF63BE7B"/>
      </colorScale>
    </cfRule>
    <cfRule type="colorScale" priority="50">
      <colorScale>
        <cfvo type="min"/>
        <cfvo type="percentile" val="50"/>
        <cfvo type="max"/>
        <color rgb="FFF8696B"/>
        <color rgb="FFFFEB84"/>
        <color rgb="FF63BE7B"/>
      </colorScale>
    </cfRule>
    <cfRule type="colorScale" priority="49">
      <colorScale>
        <cfvo type="min"/>
        <cfvo type="percentile" val="50"/>
        <cfvo type="max"/>
        <color rgb="FFF8696B"/>
        <color rgb="FFFFEB84"/>
        <color rgb="FF63BE7B"/>
      </colorScale>
    </cfRule>
    <cfRule type="colorScale" priority="48">
      <colorScale>
        <cfvo type="min"/>
        <cfvo type="percentile" val="50"/>
        <cfvo type="max"/>
        <color rgb="FFF8696B"/>
        <color rgb="FFFFEB84"/>
        <color rgb="FF63BE7B"/>
      </colorScale>
    </cfRule>
    <cfRule type="colorScale" priority="121">
      <colorScale>
        <cfvo type="min"/>
        <cfvo type="percentile" val="50"/>
        <cfvo type="max"/>
        <color rgb="FFF8696B"/>
        <color rgb="FFFFEB84"/>
        <color rgb="FF63BE7B"/>
      </colorScale>
    </cfRule>
    <cfRule type="colorScale" priority="40">
      <colorScale>
        <cfvo type="min"/>
        <cfvo type="percentile" val="50"/>
        <cfvo type="max"/>
        <color rgb="FFF8696B"/>
        <color rgb="FFFFEB84"/>
        <color rgb="FF63BE7B"/>
      </colorScale>
    </cfRule>
    <cfRule type="colorScale" priority="39">
      <colorScale>
        <cfvo type="min"/>
        <cfvo type="percentile" val="50"/>
        <cfvo type="max"/>
        <color rgb="FFF8696B"/>
        <color rgb="FFFFEB84"/>
        <color rgb="FF63BE7B"/>
      </colorScale>
    </cfRule>
    <cfRule type="colorScale" priority="122">
      <colorScale>
        <cfvo type="min"/>
        <cfvo type="percentile" val="50"/>
        <cfvo type="max"/>
        <color rgb="FFF8696B"/>
        <color rgb="FFFFEB84"/>
        <color rgb="FF63BE7B"/>
      </colorScale>
    </cfRule>
    <cfRule type="colorScale" priority="123">
      <colorScale>
        <cfvo type="min"/>
        <cfvo type="percentile" val="50"/>
        <cfvo type="max"/>
        <color rgb="FFF8696B"/>
        <color rgb="FFFFEB84"/>
        <color rgb="FF63BE7B"/>
      </colorScale>
    </cfRule>
  </conditionalFormatting>
  <conditionalFormatting sqref="N26:N30">
    <cfRule type="colorScale" priority="47">
      <colorScale>
        <cfvo type="min"/>
        <cfvo type="percentile" val="50"/>
        <cfvo type="max"/>
        <color rgb="FFF8696B"/>
        <color rgb="FFFFEB84"/>
        <color rgb="FF63BE7B"/>
      </colorScale>
    </cfRule>
    <cfRule type="colorScale" priority="120">
      <colorScale>
        <cfvo type="min"/>
        <cfvo type="percentile" val="50"/>
        <cfvo type="max"/>
        <color rgb="FFF8696B"/>
        <color rgb="FFFFEB84"/>
        <color rgb="FF63BE7B"/>
      </colorScale>
    </cfRule>
    <cfRule type="colorScale" priority="38">
      <colorScale>
        <cfvo type="min"/>
        <cfvo type="percentile" val="50"/>
        <cfvo type="max"/>
        <color rgb="FFF8696B"/>
        <color rgb="FFFFEB84"/>
        <color rgb="FF63BE7B"/>
      </colorScale>
    </cfRule>
  </conditionalFormatting>
  <conditionalFormatting sqref="N27">
    <cfRule type="colorScale" priority="54">
      <colorScale>
        <cfvo type="min"/>
        <cfvo type="percentile" val="50"/>
        <cfvo type="max"/>
        <color rgb="FFF8696B"/>
        <color rgb="FFFFEB84"/>
        <color rgb="FF63BE7B"/>
      </colorScale>
    </cfRule>
    <cfRule type="colorScale" priority="45">
      <colorScale>
        <cfvo type="min"/>
        <cfvo type="percentile" val="50"/>
        <cfvo type="max"/>
        <color rgb="FFF8696B"/>
        <color rgb="FFFFEB84"/>
        <color rgb="FF63BE7B"/>
      </colorScale>
    </cfRule>
    <cfRule type="colorScale" priority="127">
      <colorScale>
        <cfvo type="min"/>
        <cfvo type="percentile" val="50"/>
        <cfvo type="max"/>
        <color rgb="FFF8696B"/>
        <color rgb="FFFFEB84"/>
        <color rgb="FF63BE7B"/>
      </colorScale>
    </cfRule>
  </conditionalFormatting>
  <conditionalFormatting sqref="N27:N30">
    <cfRule type="colorScale" priority="51">
      <colorScale>
        <cfvo type="min"/>
        <cfvo type="percentile" val="50"/>
        <cfvo type="max"/>
        <color rgb="FFF8696B"/>
        <color rgb="FFFFEB84"/>
        <color rgb="FF63BE7B"/>
      </colorScale>
    </cfRule>
    <cfRule type="colorScale" priority="124">
      <colorScale>
        <cfvo type="min"/>
        <cfvo type="percentile" val="50"/>
        <cfvo type="max"/>
        <color rgb="FFF8696B"/>
        <color rgb="FFFFEB84"/>
        <color rgb="FF63BE7B"/>
      </colorScale>
    </cfRule>
    <cfRule type="colorScale" priority="42">
      <colorScale>
        <cfvo type="min"/>
        <cfvo type="percentile" val="50"/>
        <cfvo type="max"/>
        <color rgb="FFF8696B"/>
        <color rgb="FFFFEB84"/>
        <color rgb="FF63BE7B"/>
      </colorScale>
    </cfRule>
  </conditionalFormatting>
  <conditionalFormatting sqref="N28">
    <cfRule type="colorScale" priority="53">
      <colorScale>
        <cfvo type="min"/>
        <cfvo type="percentile" val="50"/>
        <cfvo type="max"/>
        <color rgb="FFF8696B"/>
        <color rgb="FFFFEB84"/>
        <color rgb="FF63BE7B"/>
      </colorScale>
    </cfRule>
    <cfRule type="colorScale" priority="126">
      <colorScale>
        <cfvo type="min"/>
        <cfvo type="percentile" val="50"/>
        <cfvo type="max"/>
        <color rgb="FFF8696B"/>
        <color rgb="FFFFEB84"/>
        <color rgb="FF63BE7B"/>
      </colorScale>
    </cfRule>
    <cfRule type="colorScale" priority="44">
      <colorScale>
        <cfvo type="min"/>
        <cfvo type="percentile" val="50"/>
        <cfvo type="max"/>
        <color rgb="FFF8696B"/>
        <color rgb="FFFFEB84"/>
        <color rgb="FF63BE7B"/>
      </colorScale>
    </cfRule>
  </conditionalFormatting>
  <conditionalFormatting sqref="N29:N30">
    <cfRule type="colorScale" priority="52">
      <colorScale>
        <cfvo type="min"/>
        <cfvo type="percentile" val="50"/>
        <cfvo type="max"/>
        <color rgb="FFF8696B"/>
        <color rgb="FFFFEB84"/>
        <color rgb="FF63BE7B"/>
      </colorScale>
    </cfRule>
    <cfRule type="colorScale" priority="46">
      <colorScale>
        <cfvo type="min"/>
        <cfvo type="percentile" val="50"/>
        <cfvo type="max"/>
        <color rgb="FFF8696B"/>
        <color rgb="FFFFEB84"/>
        <color rgb="FF63BE7B"/>
      </colorScale>
    </cfRule>
    <cfRule type="colorScale" priority="55">
      <colorScale>
        <cfvo type="min"/>
        <cfvo type="percentile" val="50"/>
        <cfvo type="max"/>
        <color rgb="FFF8696B"/>
        <color rgb="FFFFEB84"/>
        <color rgb="FF63BE7B"/>
      </colorScale>
    </cfRule>
    <cfRule type="colorScale" priority="125">
      <colorScale>
        <cfvo type="min"/>
        <cfvo type="percentile" val="50"/>
        <cfvo type="max"/>
        <color rgb="FFF8696B"/>
        <color rgb="FFFFEB84"/>
        <color rgb="FF63BE7B"/>
      </colorScale>
    </cfRule>
    <cfRule type="colorScale" priority="128">
      <colorScale>
        <cfvo type="min"/>
        <cfvo type="percentile" val="50"/>
        <cfvo type="max"/>
        <color rgb="FFF8696B"/>
        <color rgb="FFFFEB84"/>
        <color rgb="FF63BE7B"/>
      </colorScale>
    </cfRule>
    <cfRule type="colorScale" priority="43">
      <colorScale>
        <cfvo type="min"/>
        <cfvo type="percentile" val="50"/>
        <cfvo type="max"/>
        <color rgb="FFF8696B"/>
        <color rgb="FFFFEB84"/>
        <color rgb="FF63BE7B"/>
      </colorScale>
    </cfRule>
  </conditionalFormatting>
  <conditionalFormatting sqref="N31">
    <cfRule type="colorScale" priority="114">
      <colorScale>
        <cfvo type="min"/>
        <cfvo type="percentile" val="50"/>
        <cfvo type="max"/>
        <color rgb="FFF8696B"/>
        <color rgb="FFFFEB84"/>
        <color rgb="FF63BE7B"/>
      </colorScale>
    </cfRule>
    <cfRule type="colorScale" priority="112">
      <colorScale>
        <cfvo type="min"/>
        <cfvo type="percentile" val="50"/>
        <cfvo type="max"/>
        <color rgb="FFF8696B"/>
        <color rgb="FFFFEB84"/>
        <color rgb="FF63BE7B"/>
      </colorScale>
    </cfRule>
    <cfRule type="colorScale" priority="113">
      <colorScale>
        <cfvo type="min"/>
        <cfvo type="percentile" val="50"/>
        <cfvo type="max"/>
        <color rgb="FFF8696B"/>
        <color rgb="FFFFEB84"/>
        <color rgb="FF63BE7B"/>
      </colorScale>
    </cfRule>
    <cfRule type="colorScale" priority="30">
      <colorScale>
        <cfvo type="min"/>
        <cfvo type="percentile" val="50"/>
        <cfvo type="max"/>
        <color rgb="FFF8696B"/>
        <color rgb="FFFFEB84"/>
        <color rgb="FF63BE7B"/>
      </colorScale>
    </cfRule>
    <cfRule type="colorScale" priority="32">
      <colorScale>
        <cfvo type="min"/>
        <cfvo type="percentile" val="50"/>
        <cfvo type="max"/>
        <color rgb="FFF8696B"/>
        <color rgb="FFFFEB84"/>
        <color rgb="FF63BE7B"/>
      </colorScale>
    </cfRule>
    <cfRule type="colorScale" priority="31">
      <colorScale>
        <cfvo type="min"/>
        <cfvo type="percentile" val="50"/>
        <cfvo type="max"/>
        <color rgb="FFF8696B"/>
        <color rgb="FFFFEB84"/>
        <color rgb="FF63BE7B"/>
      </colorScale>
    </cfRule>
    <cfRule type="colorScale" priority="23">
      <colorScale>
        <cfvo type="min"/>
        <cfvo type="percentile" val="50"/>
        <cfvo type="max"/>
        <color rgb="FFF8696B"/>
        <color rgb="FFFFEB84"/>
        <color rgb="FF63BE7B"/>
      </colorScale>
    </cfRule>
    <cfRule type="colorScale" priority="21">
      <colorScale>
        <cfvo type="min"/>
        <cfvo type="percentile" val="50"/>
        <cfvo type="max"/>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N31:N35">
    <cfRule type="colorScale" priority="281">
      <colorScale>
        <cfvo type="min"/>
        <cfvo type="percentile" val="50"/>
        <cfvo type="max"/>
        <color rgb="FFF8696B"/>
        <color rgb="FFFFEB84"/>
        <color rgb="FF63BE7B"/>
      </colorScale>
    </cfRule>
    <cfRule type="colorScale" priority="29">
      <colorScale>
        <cfvo type="min"/>
        <cfvo type="percentile" val="50"/>
        <cfvo type="max"/>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N32">
    <cfRule type="colorScale" priority="27">
      <colorScale>
        <cfvo type="min"/>
        <cfvo type="percentile" val="50"/>
        <cfvo type="max"/>
        <color rgb="FFF8696B"/>
        <color rgb="FFFFEB84"/>
        <color rgb="FF63BE7B"/>
      </colorScale>
    </cfRule>
    <cfRule type="colorScale" priority="118">
      <colorScale>
        <cfvo type="min"/>
        <cfvo type="percentile" val="50"/>
        <cfvo type="max"/>
        <color rgb="FFF8696B"/>
        <color rgb="FFFFEB84"/>
        <color rgb="FF63BE7B"/>
      </colorScale>
    </cfRule>
    <cfRule type="colorScale" priority="36">
      <colorScale>
        <cfvo type="min"/>
        <cfvo type="percentile" val="50"/>
        <cfvo type="max"/>
        <color rgb="FFF8696B"/>
        <color rgb="FFFFEB84"/>
        <color rgb="FF63BE7B"/>
      </colorScale>
    </cfRule>
  </conditionalFormatting>
  <conditionalFormatting sqref="N32:N35">
    <cfRule type="colorScale" priority="33">
      <colorScale>
        <cfvo type="min"/>
        <cfvo type="percentile" val="50"/>
        <cfvo type="max"/>
        <color rgb="FFF8696B"/>
        <color rgb="FFFFEB84"/>
        <color rgb="FF63BE7B"/>
      </colorScale>
    </cfRule>
    <cfRule type="colorScale" priority="24">
      <colorScale>
        <cfvo type="min"/>
        <cfvo type="percentile" val="50"/>
        <cfvo type="max"/>
        <color rgb="FFF8696B"/>
        <color rgb="FFFFEB84"/>
        <color rgb="FF63BE7B"/>
      </colorScale>
    </cfRule>
    <cfRule type="colorScale" priority="278">
      <colorScale>
        <cfvo type="min"/>
        <cfvo type="percentile" val="50"/>
        <cfvo type="max"/>
        <color rgb="FFF8696B"/>
        <color rgb="FFFFEB84"/>
        <color rgb="FF63BE7B"/>
      </colorScale>
    </cfRule>
  </conditionalFormatting>
  <conditionalFormatting sqref="N33">
    <cfRule type="colorScale" priority="35">
      <colorScale>
        <cfvo type="min"/>
        <cfvo type="percentile" val="50"/>
        <cfvo type="max"/>
        <color rgb="FFF8696B"/>
        <color rgb="FFFFEB84"/>
        <color rgb="FF63BE7B"/>
      </colorScale>
    </cfRule>
    <cfRule type="colorScale" priority="26">
      <colorScale>
        <cfvo type="min"/>
        <cfvo type="percentile" val="50"/>
        <cfvo type="max"/>
        <color rgb="FFF8696B"/>
        <color rgb="FFFFEB84"/>
        <color rgb="FF63BE7B"/>
      </colorScale>
    </cfRule>
    <cfRule type="colorScale" priority="280">
      <colorScale>
        <cfvo type="min"/>
        <cfvo type="percentile" val="50"/>
        <cfvo type="max"/>
        <color rgb="FFF8696B"/>
        <color rgb="FFFFEB84"/>
        <color rgb="FF63BE7B"/>
      </colorScale>
    </cfRule>
  </conditionalFormatting>
  <conditionalFormatting sqref="N34:N35">
    <cfRule type="colorScale" priority="34">
      <colorScale>
        <cfvo type="min"/>
        <cfvo type="percentile" val="50"/>
        <cfvo type="max"/>
        <color rgb="FFF8696B"/>
        <color rgb="FFFFEB84"/>
        <color rgb="FF63BE7B"/>
      </colorScale>
    </cfRule>
    <cfRule type="colorScale" priority="28">
      <colorScale>
        <cfvo type="min"/>
        <cfvo type="percentile" val="50"/>
        <cfvo type="max"/>
        <color rgb="FFF8696B"/>
        <color rgb="FFFFEB84"/>
        <color rgb="FF63BE7B"/>
      </colorScale>
    </cfRule>
    <cfRule type="colorScale" priority="37">
      <colorScale>
        <cfvo type="min"/>
        <cfvo type="percentile" val="50"/>
        <cfvo type="max"/>
        <color rgb="FFF8696B"/>
        <color rgb="FFFFEB84"/>
        <color rgb="FF63BE7B"/>
      </colorScale>
    </cfRule>
    <cfRule type="colorScale" priority="119">
      <colorScale>
        <cfvo type="min"/>
        <cfvo type="percentile" val="50"/>
        <cfvo type="max"/>
        <color rgb="FFF8696B"/>
        <color rgb="FFFFEB84"/>
        <color rgb="FF63BE7B"/>
      </colorScale>
    </cfRule>
    <cfRule type="colorScale" priority="116">
      <colorScale>
        <cfvo type="min"/>
        <cfvo type="percentile" val="50"/>
        <cfvo type="max"/>
        <color rgb="FFF8696B"/>
        <color rgb="FFFFEB84"/>
        <color rgb="FF63BE7B"/>
      </colorScale>
    </cfRule>
    <cfRule type="colorScale" priority="25">
      <colorScale>
        <cfvo type="min"/>
        <cfvo type="percentile" val="50"/>
        <cfvo type="max"/>
        <color rgb="FFF8696B"/>
        <color rgb="FFFFEB84"/>
        <color rgb="FF63BE7B"/>
      </colorScale>
    </cfRule>
  </conditionalFormatting>
  <conditionalFormatting sqref="N36">
    <cfRule type="colorScale" priority="104">
      <colorScale>
        <cfvo type="min"/>
        <cfvo type="percentile" val="50"/>
        <cfvo type="max"/>
        <color rgb="FFF8696B"/>
        <color rgb="FFFFEB84"/>
        <color rgb="FF63BE7B"/>
      </colorScale>
    </cfRule>
    <cfRule type="colorScale" priority="105">
      <colorScale>
        <cfvo type="min"/>
        <cfvo type="percentile" val="50"/>
        <cfvo type="max"/>
        <color rgb="FFF8696B"/>
        <color rgb="FFFFEB84"/>
        <color rgb="FF63BE7B"/>
      </colorScale>
    </cfRule>
    <cfRule type="colorScale" priority="5">
      <colorScale>
        <cfvo type="min"/>
        <cfvo type="percentile" val="50"/>
        <cfvo type="max"/>
        <color rgb="FFF8696B"/>
        <color rgb="FFFFEB84"/>
        <color rgb="FF63BE7B"/>
      </colorScale>
    </cfRule>
    <cfRule type="colorScale" priority="103">
      <colorScale>
        <cfvo type="min"/>
        <cfvo type="percentile" val="50"/>
        <cfvo type="max"/>
        <color rgb="FFF8696B"/>
        <color rgb="FFFFEB84"/>
        <color rgb="FF63BE7B"/>
      </colorScale>
    </cfRule>
    <cfRule type="colorScale" priority="4">
      <colorScale>
        <cfvo type="min"/>
        <cfvo type="percentile" val="50"/>
        <cfvo type="max"/>
        <color rgb="FFF8696B"/>
        <color rgb="FFFFEB84"/>
        <color rgb="FF63BE7B"/>
      </colorScale>
    </cfRule>
    <cfRule type="colorScale" priority="13">
      <colorScale>
        <cfvo type="min"/>
        <cfvo type="percentile" val="50"/>
        <cfvo type="max"/>
        <color rgb="FFF8696B"/>
        <color rgb="FFFFEB84"/>
        <color rgb="FF63BE7B"/>
      </colorScale>
    </cfRule>
    <cfRule type="colorScale" priority="14">
      <colorScale>
        <cfvo type="min"/>
        <cfvo type="percentile" val="50"/>
        <cfvo type="max"/>
        <color rgb="FFF8696B"/>
        <color rgb="FFFFEB84"/>
        <color rgb="FF63BE7B"/>
      </colorScale>
    </cfRule>
    <cfRule type="colorScale" priority="12">
      <colorScale>
        <cfvo type="min"/>
        <cfvo type="percentile" val="50"/>
        <cfvo type="max"/>
        <color rgb="FFF8696B"/>
        <color rgb="FFFFEB84"/>
        <color rgb="FF63BE7B"/>
      </colorScale>
    </cfRule>
    <cfRule type="colorScale" priority="3">
      <colorScale>
        <cfvo type="min"/>
        <cfvo type="percentile" val="50"/>
        <cfvo type="max"/>
        <color rgb="FFF8696B"/>
        <color rgb="FFFFEB84"/>
        <color rgb="FF63BE7B"/>
      </colorScale>
    </cfRule>
  </conditionalFormatting>
  <conditionalFormatting sqref="N36:N40">
    <cfRule type="colorScale" priority="102">
      <colorScale>
        <cfvo type="min"/>
        <cfvo type="percentile" val="50"/>
        <cfvo type="max"/>
        <color rgb="FFF8696B"/>
        <color rgb="FFFFEB84"/>
        <color rgb="FF63BE7B"/>
      </colorScale>
    </cfRule>
    <cfRule type="colorScale" priority="2">
      <colorScale>
        <cfvo type="min"/>
        <cfvo type="percentile" val="50"/>
        <cfvo type="max"/>
        <color rgb="FFF8696B"/>
        <color rgb="FFFFEB84"/>
        <color rgb="FF63BE7B"/>
      </colorScale>
    </cfRule>
    <cfRule type="colorScale" priority="11">
      <colorScale>
        <cfvo type="min"/>
        <cfvo type="percentile" val="50"/>
        <cfvo type="max"/>
        <color rgb="FFF8696B"/>
        <color rgb="FFFFEB84"/>
        <color rgb="FF63BE7B"/>
      </colorScale>
    </cfRule>
  </conditionalFormatting>
  <conditionalFormatting sqref="N37">
    <cfRule type="colorScale" priority="109">
      <colorScale>
        <cfvo type="min"/>
        <cfvo type="percentile" val="50"/>
        <cfvo type="max"/>
        <color rgb="FFF8696B"/>
        <color rgb="FFFFEB84"/>
        <color rgb="FF63BE7B"/>
      </colorScale>
    </cfRule>
    <cfRule type="colorScale" priority="18">
      <colorScale>
        <cfvo type="min"/>
        <cfvo type="percentile" val="50"/>
        <cfvo type="max"/>
        <color rgb="FFF8696B"/>
        <color rgb="FFFFEB84"/>
        <color rgb="FF63BE7B"/>
      </colorScale>
    </cfRule>
    <cfRule type="colorScale" priority="9">
      <colorScale>
        <cfvo type="min"/>
        <cfvo type="percentile" val="50"/>
        <cfvo type="max"/>
        <color rgb="FFF8696B"/>
        <color rgb="FFFFEB84"/>
        <color rgb="FF63BE7B"/>
      </colorScale>
    </cfRule>
  </conditionalFormatting>
  <conditionalFormatting sqref="N37:N40">
    <cfRule type="colorScale" priority="6">
      <colorScale>
        <cfvo type="min"/>
        <cfvo type="percentile" val="50"/>
        <cfvo type="max"/>
        <color rgb="FFF8696B"/>
        <color rgb="FFFFEB84"/>
        <color rgb="FF63BE7B"/>
      </colorScale>
    </cfRule>
    <cfRule type="colorScale" priority="106">
      <colorScale>
        <cfvo type="min"/>
        <cfvo type="percentile" val="50"/>
        <cfvo type="max"/>
        <color rgb="FFF8696B"/>
        <color rgb="FFFFEB84"/>
        <color rgb="FF63BE7B"/>
      </colorScale>
    </cfRule>
    <cfRule type="colorScale" priority="15">
      <colorScale>
        <cfvo type="min"/>
        <cfvo type="percentile" val="50"/>
        <cfvo type="max"/>
        <color rgb="FFF8696B"/>
        <color rgb="FFFFEB84"/>
        <color rgb="FF63BE7B"/>
      </colorScale>
    </cfRule>
  </conditionalFormatting>
  <conditionalFormatting sqref="N38">
    <cfRule type="colorScale" priority="108">
      <colorScale>
        <cfvo type="min"/>
        <cfvo type="percentile" val="50"/>
        <cfvo type="max"/>
        <color rgb="FFF8696B"/>
        <color rgb="FFFFEB84"/>
        <color rgb="FF63BE7B"/>
      </colorScale>
    </cfRule>
    <cfRule type="colorScale" priority="17">
      <colorScale>
        <cfvo type="min"/>
        <cfvo type="percentile" val="50"/>
        <cfvo type="max"/>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N39:N40">
    <cfRule type="colorScale" priority="19">
      <colorScale>
        <cfvo type="min"/>
        <cfvo type="percentile" val="50"/>
        <cfvo type="max"/>
        <color rgb="FFF8696B"/>
        <color rgb="FFFFEB84"/>
        <color rgb="FF63BE7B"/>
      </colorScale>
    </cfRule>
    <cfRule type="colorScale" priority="10">
      <colorScale>
        <cfvo type="min"/>
        <cfvo type="percentile" val="50"/>
        <cfvo type="max"/>
        <color rgb="FFF8696B"/>
        <color rgb="FFFFEB84"/>
        <color rgb="FF63BE7B"/>
      </colorScale>
    </cfRule>
    <cfRule type="colorScale" priority="110">
      <colorScale>
        <cfvo type="min"/>
        <cfvo type="percentile" val="50"/>
        <cfvo type="max"/>
        <color rgb="FFF8696B"/>
        <color rgb="FFFFEB84"/>
        <color rgb="FF63BE7B"/>
      </colorScale>
    </cfRule>
    <cfRule type="colorScale" priority="7">
      <colorScale>
        <cfvo type="min"/>
        <cfvo type="percentile" val="50"/>
        <cfvo type="max"/>
        <color rgb="FFF8696B"/>
        <color rgb="FFFFEB84"/>
        <color rgb="FF63BE7B"/>
      </colorScale>
    </cfRule>
    <cfRule type="colorScale" priority="107">
      <colorScale>
        <cfvo type="min"/>
        <cfvo type="percentile" val="50"/>
        <cfvo type="max"/>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N47">
    <cfRule type="colorScale" priority="253">
      <colorScale>
        <cfvo type="min"/>
        <cfvo type="percentile" val="50"/>
        <cfvo type="max"/>
        <color rgb="FFF8696B"/>
        <color rgb="FFFFEB84"/>
        <color rgb="FF63BE7B"/>
      </colorScale>
    </cfRule>
  </conditionalFormatting>
  <conditionalFormatting sqref="N5:O5">
    <cfRule type="colorScale" priority="268">
      <colorScale>
        <cfvo type="min"/>
        <cfvo type="percentile" val="50"/>
        <cfvo type="max"/>
        <color rgb="FFF8696B"/>
        <color rgb="FFFFEB84"/>
        <color rgb="FF63BE7B"/>
      </colorScale>
    </cfRule>
  </conditionalFormatting>
  <conditionalFormatting sqref="O6:O40">
    <cfRule type="colorScale" priority="274">
      <colorScale>
        <cfvo type="min"/>
        <cfvo type="percentile" val="50"/>
        <cfvo type="max"/>
        <color rgb="FFF8696B"/>
        <color rgb="FFFFEB84"/>
        <color rgb="FF63BE7B"/>
      </colorScale>
    </cfRule>
  </conditionalFormatting>
  <conditionalFormatting sqref="O47">
    <cfRule type="colorScale" priority="264">
      <colorScale>
        <cfvo type="min"/>
        <cfvo type="percentile" val="50"/>
        <cfvo type="max"/>
        <color rgb="FFF8696B"/>
        <color rgb="FFFFEB84"/>
        <color rgb="FF63BE7B"/>
      </colorScale>
    </cfRule>
  </conditionalFormatting>
  <conditionalFormatting sqref="R47">
    <cfRule type="colorScale" priority="263">
      <colorScale>
        <cfvo type="min"/>
        <cfvo type="percentile" val="50"/>
        <cfvo type="max"/>
        <color rgb="FFF8696B"/>
        <color rgb="FFFFEB84"/>
        <color rgb="FF63BE7B"/>
      </colorScale>
    </cfRule>
  </conditionalFormatting>
  <conditionalFormatting sqref="AG1">
    <cfRule type="colorScale" priority="260">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81200-5EF9-4A19-B3C3-F62723D2EB7D}">
  <dimension ref="A1:X41"/>
  <sheetViews>
    <sheetView workbookViewId="0">
      <pane ySplit="1" topLeftCell="A2" activePane="bottomLeft" state="frozen"/>
      <selection pane="bottomLeft" activeCell="L1" sqref="L1"/>
    </sheetView>
  </sheetViews>
  <sheetFormatPr defaultRowHeight="14.4" x14ac:dyDescent="0.3"/>
  <cols>
    <col min="1" max="1" width="8.88671875" style="3"/>
    <col min="2" max="2" width="14.44140625" customWidth="1"/>
    <col min="3" max="3" width="8.6640625" customWidth="1"/>
    <col min="4" max="4" width="15.6640625" customWidth="1"/>
    <col min="5" max="5" width="18.5546875" customWidth="1"/>
    <col min="6" max="6" width="21.5546875" customWidth="1"/>
    <col min="7" max="8" width="18.5546875" customWidth="1"/>
    <col min="9" max="9" width="12.88671875" customWidth="1"/>
    <col min="10" max="10" width="12.33203125" customWidth="1"/>
    <col min="11" max="11" width="18.6640625" customWidth="1"/>
    <col min="13" max="13" width="12.88671875" customWidth="1"/>
    <col min="14" max="14" width="18.44140625" customWidth="1"/>
  </cols>
  <sheetData>
    <row r="1" spans="1:24" ht="57.6" x14ac:dyDescent="0.3">
      <c r="A1" s="12" t="s">
        <v>36</v>
      </c>
      <c r="B1" s="4" t="s">
        <v>110</v>
      </c>
      <c r="C1" s="5" t="s">
        <v>75</v>
      </c>
      <c r="D1" s="5" t="s">
        <v>139</v>
      </c>
      <c r="E1" s="2" t="s">
        <v>140</v>
      </c>
      <c r="F1" s="2" t="s">
        <v>141</v>
      </c>
      <c r="G1" s="2" t="s">
        <v>142</v>
      </c>
      <c r="H1" s="2" t="s">
        <v>143</v>
      </c>
      <c r="I1" s="148" t="s">
        <v>24</v>
      </c>
      <c r="J1" s="149"/>
      <c r="K1" s="2" t="s">
        <v>144</v>
      </c>
      <c r="M1" s="12" t="s">
        <v>36</v>
      </c>
      <c r="N1" s="4" t="s">
        <v>110</v>
      </c>
      <c r="O1" s="150" t="s">
        <v>145</v>
      </c>
      <c r="P1" s="151"/>
      <c r="Q1" s="150" t="s">
        <v>146</v>
      </c>
      <c r="R1" s="151"/>
      <c r="S1" s="150" t="s">
        <v>147</v>
      </c>
      <c r="T1" s="151"/>
      <c r="U1" s="150" t="s">
        <v>148</v>
      </c>
      <c r="V1" s="151"/>
      <c r="W1" s="148" t="s">
        <v>149</v>
      </c>
      <c r="X1" s="149"/>
    </row>
    <row r="2" spans="1:24" x14ac:dyDescent="0.3">
      <c r="A2" s="83" t="s">
        <v>106</v>
      </c>
      <c r="B2" s="19" t="s">
        <v>118</v>
      </c>
      <c r="C2" s="89">
        <v>26</v>
      </c>
      <c r="D2" s="7" t="s">
        <v>107</v>
      </c>
      <c r="E2" s="40">
        <v>564</v>
      </c>
      <c r="F2" s="40">
        <v>366</v>
      </c>
      <c r="G2" s="40">
        <v>198</v>
      </c>
      <c r="H2" s="40">
        <v>106</v>
      </c>
      <c r="I2" s="40">
        <v>92</v>
      </c>
      <c r="J2" s="80">
        <v>0.16312056737588654</v>
      </c>
      <c r="K2" s="8" t="s">
        <v>17</v>
      </c>
      <c r="M2" s="83" t="s">
        <v>106</v>
      </c>
      <c r="N2" s="25" t="s">
        <v>118</v>
      </c>
      <c r="O2" s="8">
        <v>63</v>
      </c>
      <c r="P2" s="10">
        <v>0.12574850299401197</v>
      </c>
      <c r="Q2" s="8">
        <v>46</v>
      </c>
      <c r="R2" s="10">
        <v>9.1816367265469059E-2</v>
      </c>
      <c r="S2" s="8">
        <v>17</v>
      </c>
      <c r="T2" s="10">
        <v>3.3932135728542916E-2</v>
      </c>
      <c r="U2" s="8">
        <v>-3</v>
      </c>
      <c r="V2" s="10">
        <v>-5.9880239520958087E-3</v>
      </c>
      <c r="W2" s="8">
        <v>20</v>
      </c>
      <c r="X2" s="80">
        <v>3.9920159680638723E-2</v>
      </c>
    </row>
    <row r="3" spans="1:24" x14ac:dyDescent="0.3">
      <c r="A3" s="83" t="s">
        <v>106</v>
      </c>
      <c r="B3" s="19" t="s">
        <v>121</v>
      </c>
      <c r="C3" s="89">
        <v>31</v>
      </c>
      <c r="D3" s="7" t="s">
        <v>107</v>
      </c>
      <c r="E3" s="40">
        <v>241</v>
      </c>
      <c r="F3" s="40">
        <v>153</v>
      </c>
      <c r="G3" s="40">
        <v>88</v>
      </c>
      <c r="H3" s="40">
        <v>68</v>
      </c>
      <c r="I3" s="40">
        <v>20</v>
      </c>
      <c r="J3" s="80">
        <v>8.2987551867219914E-2</v>
      </c>
      <c r="K3" s="8" t="s">
        <v>17</v>
      </c>
      <c r="M3" s="83" t="s">
        <v>106</v>
      </c>
      <c r="N3" s="25" t="s">
        <v>121</v>
      </c>
      <c r="O3" s="8">
        <v>26</v>
      </c>
      <c r="P3" s="10">
        <v>0.12093023255813953</v>
      </c>
      <c r="Q3" s="8">
        <v>12</v>
      </c>
      <c r="R3" s="10">
        <v>5.5813953488372092E-2</v>
      </c>
      <c r="S3" s="8">
        <v>14</v>
      </c>
      <c r="T3" s="10">
        <v>6.5116279069767441E-2</v>
      </c>
      <c r="U3" s="8">
        <v>10</v>
      </c>
      <c r="V3" s="10">
        <v>4.6511627906976744E-2</v>
      </c>
      <c r="W3" s="8">
        <v>4</v>
      </c>
      <c r="X3" s="80">
        <v>1.8604651162790697E-2</v>
      </c>
    </row>
    <row r="4" spans="1:24" x14ac:dyDescent="0.3">
      <c r="A4" s="83" t="s">
        <v>106</v>
      </c>
      <c r="B4" s="19" t="s">
        <v>122</v>
      </c>
      <c r="C4" s="89">
        <v>15</v>
      </c>
      <c r="D4" s="7" t="s">
        <v>107</v>
      </c>
      <c r="E4" s="40">
        <v>570</v>
      </c>
      <c r="F4" s="40">
        <v>264</v>
      </c>
      <c r="G4" s="40">
        <v>306</v>
      </c>
      <c r="H4" s="40">
        <v>118</v>
      </c>
      <c r="I4" s="40">
        <v>188</v>
      </c>
      <c r="J4" s="80">
        <v>0.3298245614035088</v>
      </c>
      <c r="K4" s="8" t="s">
        <v>19</v>
      </c>
      <c r="M4" s="83" t="s">
        <v>106</v>
      </c>
      <c r="N4" s="25" t="s">
        <v>122</v>
      </c>
      <c r="O4" s="8">
        <v>2</v>
      </c>
      <c r="P4" s="10">
        <v>3.5211267605633804E-3</v>
      </c>
      <c r="Q4" s="8">
        <v>-3</v>
      </c>
      <c r="R4" s="10">
        <v>-5.2816901408450703E-3</v>
      </c>
      <c r="S4" s="8">
        <v>5</v>
      </c>
      <c r="T4" s="10">
        <v>8.8028169014084511E-3</v>
      </c>
      <c r="U4" s="8">
        <v>-6</v>
      </c>
      <c r="V4" s="10">
        <v>-1.0563380281690141E-2</v>
      </c>
      <c r="W4" s="8">
        <v>11</v>
      </c>
      <c r="X4" s="80">
        <v>1.936619718309859E-2</v>
      </c>
    </row>
    <row r="5" spans="1:24" x14ac:dyDescent="0.3">
      <c r="A5" s="83" t="s">
        <v>106</v>
      </c>
      <c r="B5" s="19" t="s">
        <v>124</v>
      </c>
      <c r="C5" s="89">
        <v>33</v>
      </c>
      <c r="D5" s="7" t="s">
        <v>107</v>
      </c>
      <c r="E5" s="40">
        <v>243</v>
      </c>
      <c r="F5" s="40">
        <v>138</v>
      </c>
      <c r="G5" s="40">
        <v>105</v>
      </c>
      <c r="H5" s="40">
        <v>246</v>
      </c>
      <c r="I5" s="40">
        <v>-141</v>
      </c>
      <c r="J5" s="80">
        <v>-0.58024691358024694</v>
      </c>
      <c r="K5" s="8" t="s">
        <v>14</v>
      </c>
      <c r="M5" s="83" t="s">
        <v>106</v>
      </c>
      <c r="N5" s="25" t="s">
        <v>124</v>
      </c>
      <c r="O5" s="8">
        <v>0</v>
      </c>
      <c r="P5" s="10">
        <v>0</v>
      </c>
      <c r="Q5" s="8">
        <v>1</v>
      </c>
      <c r="R5" s="10">
        <v>4.11522633744856E-3</v>
      </c>
      <c r="S5" s="8">
        <v>-1</v>
      </c>
      <c r="T5" s="10">
        <v>-4.11522633744856E-3</v>
      </c>
      <c r="U5" s="8">
        <v>27</v>
      </c>
      <c r="V5" s="10">
        <v>0.1111111111111111</v>
      </c>
      <c r="W5" s="8">
        <v>-28</v>
      </c>
      <c r="X5" s="80">
        <v>-0.11522633744855967</v>
      </c>
    </row>
    <row r="6" spans="1:24" x14ac:dyDescent="0.3">
      <c r="A6" s="83" t="s">
        <v>106</v>
      </c>
      <c r="B6" s="19" t="s">
        <v>125</v>
      </c>
      <c r="C6" s="89">
        <v>36</v>
      </c>
      <c r="D6" s="7" t="s">
        <v>107</v>
      </c>
      <c r="E6" s="40">
        <v>124</v>
      </c>
      <c r="F6" s="40">
        <v>90</v>
      </c>
      <c r="G6" s="40">
        <v>34</v>
      </c>
      <c r="H6" s="40">
        <v>121</v>
      </c>
      <c r="I6" s="40">
        <v>-87</v>
      </c>
      <c r="J6" s="80">
        <v>-0.70161290322580649</v>
      </c>
      <c r="K6" s="8" t="s">
        <v>14</v>
      </c>
      <c r="M6" s="83" t="s">
        <v>106</v>
      </c>
      <c r="N6" s="25" t="s">
        <v>125</v>
      </c>
      <c r="O6" s="8">
        <v>33</v>
      </c>
      <c r="P6" s="10">
        <v>0.36263736263736263</v>
      </c>
      <c r="Q6" s="8">
        <v>22</v>
      </c>
      <c r="R6" s="10">
        <v>0.24175824175824176</v>
      </c>
      <c r="S6" s="8">
        <v>11</v>
      </c>
      <c r="T6" s="10">
        <v>0.12087912087912088</v>
      </c>
      <c r="U6" s="8">
        <v>2</v>
      </c>
      <c r="V6" s="10">
        <v>2.197802197802198E-2</v>
      </c>
      <c r="W6" s="8">
        <v>9</v>
      </c>
      <c r="X6" s="80">
        <v>9.8901098901098897E-2</v>
      </c>
    </row>
    <row r="7" spans="1:24" x14ac:dyDescent="0.3">
      <c r="A7" s="84" t="s">
        <v>117</v>
      </c>
      <c r="B7" s="19" t="s">
        <v>118</v>
      </c>
      <c r="C7" s="89">
        <v>26</v>
      </c>
      <c r="D7" s="7" t="s">
        <v>107</v>
      </c>
      <c r="E7" s="40">
        <v>208</v>
      </c>
      <c r="F7" s="40">
        <v>112</v>
      </c>
      <c r="G7" s="40">
        <v>96</v>
      </c>
      <c r="H7" s="40">
        <v>15</v>
      </c>
      <c r="I7" s="40">
        <v>81</v>
      </c>
      <c r="J7" s="80">
        <v>0.38942307692307693</v>
      </c>
      <c r="K7" s="8" t="s">
        <v>19</v>
      </c>
      <c r="M7" s="84" t="s">
        <v>117</v>
      </c>
      <c r="N7" s="25" t="s">
        <v>118</v>
      </c>
      <c r="O7" s="8">
        <v>2</v>
      </c>
      <c r="P7" s="10">
        <v>9.7087378640776691E-3</v>
      </c>
      <c r="Q7" s="8">
        <v>1</v>
      </c>
      <c r="R7" s="10">
        <v>4.8543689320388345E-3</v>
      </c>
      <c r="S7" s="8">
        <v>1</v>
      </c>
      <c r="T7" s="10">
        <v>4.8543689320388345E-3</v>
      </c>
      <c r="U7" s="8">
        <v>4</v>
      </c>
      <c r="V7" s="10">
        <v>1.9417475728155338E-2</v>
      </c>
      <c r="W7" s="8">
        <v>-3</v>
      </c>
      <c r="X7" s="80">
        <v>-1.4563106796116505E-2</v>
      </c>
    </row>
    <row r="8" spans="1:24" x14ac:dyDescent="0.3">
      <c r="A8" s="84" t="s">
        <v>117</v>
      </c>
      <c r="B8" s="19" t="s">
        <v>121</v>
      </c>
      <c r="C8" s="89">
        <v>31</v>
      </c>
      <c r="D8" s="7" t="s">
        <v>107</v>
      </c>
      <c r="E8" s="40">
        <v>66</v>
      </c>
      <c r="F8" s="40">
        <v>34</v>
      </c>
      <c r="G8" s="40">
        <v>32</v>
      </c>
      <c r="H8" s="40">
        <v>15</v>
      </c>
      <c r="I8" s="40">
        <v>17</v>
      </c>
      <c r="J8" s="80">
        <v>0.25757575757575757</v>
      </c>
      <c r="K8" s="8" t="s">
        <v>19</v>
      </c>
      <c r="M8" s="84" t="s">
        <v>117</v>
      </c>
      <c r="N8" s="25" t="s">
        <v>121</v>
      </c>
      <c r="O8" s="8">
        <v>8</v>
      </c>
      <c r="P8" s="10">
        <v>0.13793103448275862</v>
      </c>
      <c r="Q8" s="8">
        <v>-3</v>
      </c>
      <c r="R8" s="10">
        <v>-5.1724137931034482E-2</v>
      </c>
      <c r="S8" s="8">
        <v>11</v>
      </c>
      <c r="T8" s="10">
        <v>0.18965517241379309</v>
      </c>
      <c r="U8" s="8">
        <v>3</v>
      </c>
      <c r="V8" s="10">
        <v>5.1724137931034482E-2</v>
      </c>
      <c r="W8" s="8">
        <v>8</v>
      </c>
      <c r="X8" s="80">
        <v>0.13793103448275862</v>
      </c>
    </row>
    <row r="9" spans="1:24" x14ac:dyDescent="0.3">
      <c r="A9" s="84" t="s">
        <v>117</v>
      </c>
      <c r="B9" s="19" t="s">
        <v>122</v>
      </c>
      <c r="C9" s="89">
        <v>15</v>
      </c>
      <c r="D9" s="7" t="s">
        <v>107</v>
      </c>
      <c r="E9" s="40">
        <v>7</v>
      </c>
      <c r="F9" s="40">
        <v>1</v>
      </c>
      <c r="G9" s="40">
        <v>6</v>
      </c>
      <c r="H9" s="40">
        <v>60</v>
      </c>
      <c r="I9" s="40">
        <v>-54</v>
      </c>
      <c r="J9" s="80">
        <v>-7.7142857142857144</v>
      </c>
      <c r="K9" s="8" t="s">
        <v>14</v>
      </c>
      <c r="M9" s="84" t="s">
        <v>117</v>
      </c>
      <c r="N9" s="25" t="s">
        <v>122</v>
      </c>
      <c r="O9" s="8">
        <v>-4</v>
      </c>
      <c r="P9" s="10">
        <v>-0.36363636363636365</v>
      </c>
      <c r="Q9" s="8">
        <v>-3</v>
      </c>
      <c r="R9" s="10">
        <v>-0.27272727272727271</v>
      </c>
      <c r="S9" s="8">
        <v>-1</v>
      </c>
      <c r="T9" s="10">
        <v>-9.0909090909090912E-2</v>
      </c>
      <c r="U9" s="8">
        <v>0</v>
      </c>
      <c r="V9" s="10">
        <v>0</v>
      </c>
      <c r="W9" s="8">
        <v>-1</v>
      </c>
      <c r="X9" s="80">
        <v>-9.0909090909090912E-2</v>
      </c>
    </row>
    <row r="10" spans="1:24" x14ac:dyDescent="0.3">
      <c r="A10" s="84" t="s">
        <v>117</v>
      </c>
      <c r="B10" s="19" t="s">
        <v>124</v>
      </c>
      <c r="C10" s="89">
        <v>33</v>
      </c>
      <c r="D10" s="7" t="s">
        <v>107</v>
      </c>
      <c r="E10" s="40">
        <v>138</v>
      </c>
      <c r="F10" s="40">
        <v>46</v>
      </c>
      <c r="G10" s="40">
        <v>92</v>
      </c>
      <c r="H10" s="40">
        <v>56</v>
      </c>
      <c r="I10" s="40">
        <v>36</v>
      </c>
      <c r="J10" s="80">
        <v>0.2608695652173913</v>
      </c>
      <c r="K10" s="8" t="s">
        <v>19</v>
      </c>
      <c r="M10" s="84" t="s">
        <v>117</v>
      </c>
      <c r="N10" s="25" t="s">
        <v>124</v>
      </c>
      <c r="O10" s="8">
        <v>6</v>
      </c>
      <c r="P10" s="10">
        <v>4.5454545454545456E-2</v>
      </c>
      <c r="Q10" s="8">
        <v>9</v>
      </c>
      <c r="R10" s="10">
        <v>6.8181818181818177E-2</v>
      </c>
      <c r="S10" s="8">
        <v>-3</v>
      </c>
      <c r="T10" s="10">
        <v>-2.2727272727272728E-2</v>
      </c>
      <c r="U10" s="8">
        <v>6</v>
      </c>
      <c r="V10" s="10">
        <v>4.5454545454545456E-2</v>
      </c>
      <c r="W10" s="8">
        <v>-9</v>
      </c>
      <c r="X10" s="80">
        <v>-6.8181818181818177E-2</v>
      </c>
    </row>
    <row r="11" spans="1:24" x14ac:dyDescent="0.3">
      <c r="A11" s="84" t="s">
        <v>117</v>
      </c>
      <c r="B11" s="19" t="s">
        <v>125</v>
      </c>
      <c r="C11" s="89">
        <v>36</v>
      </c>
      <c r="D11" s="7" t="s">
        <v>107</v>
      </c>
      <c r="E11" s="40"/>
      <c r="F11" s="40"/>
      <c r="G11" s="40"/>
      <c r="H11" s="40">
        <v>55</v>
      </c>
      <c r="I11" s="40">
        <v>-55</v>
      </c>
      <c r="J11" s="80">
        <v>-1</v>
      </c>
      <c r="K11" s="8" t="s">
        <v>12</v>
      </c>
      <c r="M11" s="84" t="s">
        <v>117</v>
      </c>
      <c r="N11" s="25" t="s">
        <v>125</v>
      </c>
      <c r="O11" s="8">
        <v>0</v>
      </c>
      <c r="P11" s="10" t="s">
        <v>12</v>
      </c>
      <c r="Q11" s="8">
        <v>0</v>
      </c>
      <c r="R11" s="10" t="s">
        <v>12</v>
      </c>
      <c r="S11" s="8">
        <v>0</v>
      </c>
      <c r="T11" s="10" t="s">
        <v>12</v>
      </c>
      <c r="U11" s="8">
        <v>13</v>
      </c>
      <c r="V11" s="10" t="s">
        <v>12</v>
      </c>
      <c r="W11" s="8">
        <v>-13</v>
      </c>
      <c r="X11" s="80" t="s">
        <v>12</v>
      </c>
    </row>
    <row r="12" spans="1:24" x14ac:dyDescent="0.3">
      <c r="A12" s="85" t="s">
        <v>126</v>
      </c>
      <c r="B12" s="19" t="s">
        <v>118</v>
      </c>
      <c r="C12" s="89">
        <v>26</v>
      </c>
      <c r="D12" s="7" t="s">
        <v>107</v>
      </c>
      <c r="E12" s="40">
        <v>96</v>
      </c>
      <c r="F12" s="40">
        <v>54</v>
      </c>
      <c r="G12" s="40">
        <v>42</v>
      </c>
      <c r="H12" s="40">
        <v>22</v>
      </c>
      <c r="I12" s="40">
        <v>20</v>
      </c>
      <c r="J12" s="80">
        <v>0.20833333333333334</v>
      </c>
      <c r="K12" s="8" t="s">
        <v>19</v>
      </c>
      <c r="M12" s="85" t="s">
        <v>126</v>
      </c>
      <c r="N12" s="25" t="s">
        <v>118</v>
      </c>
      <c r="O12" s="8">
        <v>7</v>
      </c>
      <c r="P12" s="10">
        <v>7.8651685393258425E-2</v>
      </c>
      <c r="Q12" s="8">
        <v>2</v>
      </c>
      <c r="R12" s="10">
        <v>2.247191011235955E-2</v>
      </c>
      <c r="S12" s="8">
        <v>5</v>
      </c>
      <c r="T12" s="10">
        <v>5.6179775280898875E-2</v>
      </c>
      <c r="U12" s="8">
        <v>1</v>
      </c>
      <c r="V12" s="10">
        <v>1.1235955056179775E-2</v>
      </c>
      <c r="W12" s="8">
        <v>4</v>
      </c>
      <c r="X12" s="80">
        <v>4.49438202247191E-2</v>
      </c>
    </row>
    <row r="13" spans="1:24" x14ac:dyDescent="0.3">
      <c r="A13" s="85" t="s">
        <v>126</v>
      </c>
      <c r="B13" s="19" t="s">
        <v>121</v>
      </c>
      <c r="C13" s="89">
        <v>31</v>
      </c>
      <c r="D13" s="7" t="s">
        <v>107</v>
      </c>
      <c r="E13" s="40">
        <v>60</v>
      </c>
      <c r="F13" s="40">
        <v>37</v>
      </c>
      <c r="G13" s="40">
        <v>23</v>
      </c>
      <c r="H13" s="40">
        <v>9</v>
      </c>
      <c r="I13" s="40">
        <v>14</v>
      </c>
      <c r="J13" s="80">
        <v>0.23333333333333334</v>
      </c>
      <c r="K13" s="8" t="s">
        <v>19</v>
      </c>
      <c r="M13" s="85" t="s">
        <v>126</v>
      </c>
      <c r="N13" s="25" t="s">
        <v>121</v>
      </c>
      <c r="O13" s="8">
        <v>14</v>
      </c>
      <c r="P13" s="10">
        <v>0.30434782608695654</v>
      </c>
      <c r="Q13" s="8">
        <v>12</v>
      </c>
      <c r="R13" s="10">
        <v>0.2608695652173913</v>
      </c>
      <c r="S13" s="8">
        <v>2</v>
      </c>
      <c r="T13" s="10">
        <v>4.3478260869565216E-2</v>
      </c>
      <c r="U13" s="8">
        <v>2</v>
      </c>
      <c r="V13" s="10">
        <v>4.3478260869565216E-2</v>
      </c>
      <c r="W13" s="8">
        <v>0</v>
      </c>
      <c r="X13" s="80">
        <v>0</v>
      </c>
    </row>
    <row r="14" spans="1:24" x14ac:dyDescent="0.3">
      <c r="A14" s="85" t="s">
        <v>126</v>
      </c>
      <c r="B14" s="19" t="s">
        <v>122</v>
      </c>
      <c r="C14" s="89">
        <v>15</v>
      </c>
      <c r="D14" s="7" t="s">
        <v>107</v>
      </c>
      <c r="E14" s="40">
        <v>71</v>
      </c>
      <c r="F14" s="40">
        <v>33</v>
      </c>
      <c r="G14" s="40">
        <v>38</v>
      </c>
      <c r="H14" s="40">
        <v>11</v>
      </c>
      <c r="I14" s="40">
        <v>27</v>
      </c>
      <c r="J14" s="80">
        <v>0.38028169014084506</v>
      </c>
      <c r="K14" s="8" t="s">
        <v>19</v>
      </c>
      <c r="M14" s="85" t="s">
        <v>126</v>
      </c>
      <c r="N14" s="25" t="s">
        <v>122</v>
      </c>
      <c r="O14" s="8">
        <v>8</v>
      </c>
      <c r="P14" s="10">
        <v>0.12698412698412698</v>
      </c>
      <c r="Q14" s="8">
        <v>12</v>
      </c>
      <c r="R14" s="10">
        <v>0.19047619047619047</v>
      </c>
      <c r="S14" s="8">
        <v>-4</v>
      </c>
      <c r="T14" s="10">
        <v>-6.3492063492063489E-2</v>
      </c>
      <c r="U14" s="8">
        <v>-2</v>
      </c>
      <c r="V14" s="10">
        <v>-3.1746031746031744E-2</v>
      </c>
      <c r="W14" s="8">
        <v>-2</v>
      </c>
      <c r="X14" s="80">
        <v>-3.1746031746031744E-2</v>
      </c>
    </row>
    <row r="15" spans="1:24" x14ac:dyDescent="0.3">
      <c r="A15" s="85" t="s">
        <v>126</v>
      </c>
      <c r="B15" s="19" t="s">
        <v>124</v>
      </c>
      <c r="C15" s="89">
        <v>33</v>
      </c>
      <c r="D15" s="7" t="s">
        <v>107</v>
      </c>
      <c r="E15" s="40"/>
      <c r="F15" s="40"/>
      <c r="G15" s="40"/>
      <c r="H15" s="40">
        <v>57</v>
      </c>
      <c r="I15" s="40">
        <v>-57</v>
      </c>
      <c r="J15" s="80">
        <v>-1</v>
      </c>
      <c r="K15" s="8" t="s">
        <v>12</v>
      </c>
      <c r="M15" s="85" t="s">
        <v>126</v>
      </c>
      <c r="N15" s="25" t="s">
        <v>124</v>
      </c>
      <c r="O15" s="8">
        <v>0</v>
      </c>
      <c r="P15" s="10" t="s">
        <v>12</v>
      </c>
      <c r="Q15" s="8">
        <v>0</v>
      </c>
      <c r="R15" s="10" t="s">
        <v>12</v>
      </c>
      <c r="S15" s="8">
        <v>0</v>
      </c>
      <c r="T15" s="10" t="s">
        <v>12</v>
      </c>
      <c r="U15" s="8">
        <v>13</v>
      </c>
      <c r="V15" s="10" t="s">
        <v>12</v>
      </c>
      <c r="W15" s="8">
        <v>-13</v>
      </c>
      <c r="X15" s="80" t="s">
        <v>12</v>
      </c>
    </row>
    <row r="16" spans="1:24" x14ac:dyDescent="0.3">
      <c r="A16" s="85" t="s">
        <v>126</v>
      </c>
      <c r="B16" s="19" t="s">
        <v>125</v>
      </c>
      <c r="C16" s="89">
        <v>36</v>
      </c>
      <c r="D16" s="7" t="s">
        <v>107</v>
      </c>
      <c r="E16" s="40">
        <v>53</v>
      </c>
      <c r="F16" s="40">
        <v>33</v>
      </c>
      <c r="G16" s="40">
        <v>20</v>
      </c>
      <c r="H16" s="40">
        <v>15</v>
      </c>
      <c r="I16" s="40">
        <v>5</v>
      </c>
      <c r="J16" s="80">
        <v>9.4339622641509441E-2</v>
      </c>
      <c r="K16" s="8" t="s">
        <v>17</v>
      </c>
      <c r="M16" s="85" t="s">
        <v>126</v>
      </c>
      <c r="N16" s="25" t="s">
        <v>125</v>
      </c>
      <c r="O16" s="8">
        <v>31</v>
      </c>
      <c r="P16" s="10">
        <v>1.4090909090909092</v>
      </c>
      <c r="Q16" s="8">
        <v>17</v>
      </c>
      <c r="R16" s="10">
        <v>0.77272727272727271</v>
      </c>
      <c r="S16" s="8">
        <v>14</v>
      </c>
      <c r="T16" s="10">
        <v>0.63636363636363635</v>
      </c>
      <c r="U16" s="8">
        <v>-9</v>
      </c>
      <c r="V16" s="10">
        <v>-0.40909090909090912</v>
      </c>
      <c r="W16" s="8">
        <v>23</v>
      </c>
      <c r="X16" s="80">
        <v>1.0454545454545454</v>
      </c>
    </row>
    <row r="17" spans="1:24" x14ac:dyDescent="0.3">
      <c r="A17" s="84" t="s">
        <v>127</v>
      </c>
      <c r="B17" s="19" t="s">
        <v>118</v>
      </c>
      <c r="C17" s="89">
        <v>26</v>
      </c>
      <c r="D17" s="7" t="s">
        <v>107</v>
      </c>
      <c r="E17" s="40">
        <v>260</v>
      </c>
      <c r="F17" s="40">
        <v>200</v>
      </c>
      <c r="G17" s="40">
        <v>60</v>
      </c>
      <c r="H17" s="40">
        <v>28</v>
      </c>
      <c r="I17" s="40">
        <v>32</v>
      </c>
      <c r="J17" s="80">
        <v>0.12307692307692308</v>
      </c>
      <c r="K17" s="8" t="s">
        <v>17</v>
      </c>
      <c r="M17" s="84" t="s">
        <v>127</v>
      </c>
      <c r="N17" s="25" t="s">
        <v>118</v>
      </c>
      <c r="O17" s="8">
        <v>54</v>
      </c>
      <c r="P17" s="10">
        <v>0.26213592233009708</v>
      </c>
      <c r="Q17" s="8">
        <v>43</v>
      </c>
      <c r="R17" s="10">
        <v>0.20873786407766989</v>
      </c>
      <c r="S17" s="8">
        <v>11</v>
      </c>
      <c r="T17" s="10">
        <v>5.3398058252427182E-2</v>
      </c>
      <c r="U17" s="8">
        <v>-4</v>
      </c>
      <c r="V17" s="10">
        <v>-1.9417475728155338E-2</v>
      </c>
      <c r="W17" s="8">
        <v>15</v>
      </c>
      <c r="X17" s="80">
        <v>7.281553398058252E-2</v>
      </c>
    </row>
    <row r="18" spans="1:24" x14ac:dyDescent="0.3">
      <c r="A18" s="84" t="s">
        <v>127</v>
      </c>
      <c r="B18" s="19" t="s">
        <v>121</v>
      </c>
      <c r="C18" s="89">
        <v>31</v>
      </c>
      <c r="D18" s="7" t="s">
        <v>107</v>
      </c>
      <c r="E18" s="40">
        <v>115</v>
      </c>
      <c r="F18" s="40">
        <v>82</v>
      </c>
      <c r="G18" s="40">
        <v>33</v>
      </c>
      <c r="H18" s="40">
        <v>19</v>
      </c>
      <c r="I18" s="40">
        <v>14</v>
      </c>
      <c r="J18" s="80">
        <v>0.12173913043478261</v>
      </c>
      <c r="K18" s="8" t="s">
        <v>17</v>
      </c>
      <c r="M18" s="84" t="s">
        <v>127</v>
      </c>
      <c r="N18" s="25" t="s">
        <v>121</v>
      </c>
      <c r="O18" s="8">
        <v>4</v>
      </c>
      <c r="P18" s="10">
        <v>3.6036036036036036E-2</v>
      </c>
      <c r="Q18" s="8">
        <v>3</v>
      </c>
      <c r="R18" s="10">
        <v>2.7027027027027029E-2</v>
      </c>
      <c r="S18" s="8">
        <v>1</v>
      </c>
      <c r="T18" s="10">
        <v>9.0090090090090089E-3</v>
      </c>
      <c r="U18" s="8">
        <v>7</v>
      </c>
      <c r="V18" s="10">
        <v>6.3063063063063057E-2</v>
      </c>
      <c r="W18" s="8">
        <v>-6</v>
      </c>
      <c r="X18" s="80">
        <v>-5.4054054054054057E-2</v>
      </c>
    </row>
    <row r="19" spans="1:24" x14ac:dyDescent="0.3">
      <c r="A19" s="84" t="s">
        <v>127</v>
      </c>
      <c r="B19" s="19" t="s">
        <v>122</v>
      </c>
      <c r="C19" s="89">
        <v>15</v>
      </c>
      <c r="D19" s="7" t="s">
        <v>107</v>
      </c>
      <c r="E19" s="40">
        <v>399</v>
      </c>
      <c r="F19" s="40">
        <v>215</v>
      </c>
      <c r="G19" s="40">
        <v>184</v>
      </c>
      <c r="H19" s="40">
        <v>9</v>
      </c>
      <c r="I19" s="40">
        <v>175</v>
      </c>
      <c r="J19" s="80">
        <v>0.43859649122807015</v>
      </c>
      <c r="K19" s="8" t="s">
        <v>19</v>
      </c>
      <c r="M19" s="84" t="s">
        <v>127</v>
      </c>
      <c r="N19" s="25" t="s">
        <v>122</v>
      </c>
      <c r="O19" s="8">
        <v>1</v>
      </c>
      <c r="P19" s="10">
        <v>2.5125628140703518E-3</v>
      </c>
      <c r="Q19" s="8">
        <v>-10</v>
      </c>
      <c r="R19" s="10">
        <v>-2.5125628140703519E-2</v>
      </c>
      <c r="S19" s="8">
        <v>11</v>
      </c>
      <c r="T19" s="10">
        <v>2.7638190954773871E-2</v>
      </c>
      <c r="U19" s="8">
        <v>0</v>
      </c>
      <c r="V19" s="10">
        <v>0</v>
      </c>
      <c r="W19" s="8">
        <v>11</v>
      </c>
      <c r="X19" s="80">
        <v>2.7638190954773871E-2</v>
      </c>
    </row>
    <row r="20" spans="1:24" x14ac:dyDescent="0.3">
      <c r="A20" s="84" t="s">
        <v>127</v>
      </c>
      <c r="B20" s="19" t="s">
        <v>124</v>
      </c>
      <c r="C20" s="89">
        <v>33</v>
      </c>
      <c r="D20" s="7" t="s">
        <v>107</v>
      </c>
      <c r="E20" s="40">
        <v>105</v>
      </c>
      <c r="F20" s="40">
        <v>92</v>
      </c>
      <c r="G20" s="40">
        <v>13</v>
      </c>
      <c r="H20" s="40">
        <v>86</v>
      </c>
      <c r="I20" s="40">
        <v>-73</v>
      </c>
      <c r="J20" s="80">
        <v>-0.69523809523809521</v>
      </c>
      <c r="K20" s="8" t="s">
        <v>14</v>
      </c>
      <c r="M20" s="84" t="s">
        <v>127</v>
      </c>
      <c r="N20" s="25" t="s">
        <v>124</v>
      </c>
      <c r="O20" s="8">
        <v>-6</v>
      </c>
      <c r="P20" s="10">
        <v>-5.4054054054054057E-2</v>
      </c>
      <c r="Q20" s="8">
        <v>-8</v>
      </c>
      <c r="R20" s="10">
        <v>-7.2072072072072071E-2</v>
      </c>
      <c r="S20" s="8">
        <v>2</v>
      </c>
      <c r="T20" s="10">
        <v>1.8018018018018018E-2</v>
      </c>
      <c r="U20" s="8">
        <v>4</v>
      </c>
      <c r="V20" s="10">
        <v>3.6036036036036036E-2</v>
      </c>
      <c r="W20" s="8">
        <v>-2</v>
      </c>
      <c r="X20" s="80">
        <v>-1.8018018018018018E-2</v>
      </c>
    </row>
    <row r="21" spans="1:24" x14ac:dyDescent="0.3">
      <c r="A21" s="84" t="s">
        <v>127</v>
      </c>
      <c r="B21" s="19" t="s">
        <v>125</v>
      </c>
      <c r="C21" s="89">
        <v>36</v>
      </c>
      <c r="D21" s="7" t="s">
        <v>107</v>
      </c>
      <c r="E21" s="40">
        <v>71</v>
      </c>
      <c r="F21" s="40">
        <v>57</v>
      </c>
      <c r="G21" s="40">
        <v>14</v>
      </c>
      <c r="H21" s="40">
        <v>25</v>
      </c>
      <c r="I21" s="40">
        <v>-11</v>
      </c>
      <c r="J21" s="80">
        <v>-0.15492957746478872</v>
      </c>
      <c r="K21" s="8" t="s">
        <v>17</v>
      </c>
      <c r="M21" s="84" t="s">
        <v>127</v>
      </c>
      <c r="N21" s="25" t="s">
        <v>125</v>
      </c>
      <c r="O21" s="8">
        <v>2</v>
      </c>
      <c r="P21" s="10">
        <v>2.8985507246376812E-2</v>
      </c>
      <c r="Q21" s="8">
        <v>5</v>
      </c>
      <c r="R21" s="10">
        <v>7.2463768115942032E-2</v>
      </c>
      <c r="S21" s="8">
        <v>-3</v>
      </c>
      <c r="T21" s="10">
        <v>-4.3478260869565216E-2</v>
      </c>
      <c r="U21" s="8">
        <v>3</v>
      </c>
      <c r="V21" s="10">
        <v>4.3478260869565216E-2</v>
      </c>
      <c r="W21" s="8">
        <v>-6</v>
      </c>
      <c r="X21" s="80">
        <v>-8.6956521739130432E-2</v>
      </c>
    </row>
    <row r="22" spans="1:24" x14ac:dyDescent="0.3">
      <c r="A22" s="85" t="s">
        <v>128</v>
      </c>
      <c r="B22" s="19" t="s">
        <v>118</v>
      </c>
      <c r="C22" s="89">
        <v>26</v>
      </c>
      <c r="D22" s="7" t="s">
        <v>107</v>
      </c>
      <c r="E22" s="40"/>
      <c r="F22" s="40"/>
      <c r="G22" s="40"/>
      <c r="H22" s="40">
        <v>16</v>
      </c>
      <c r="I22" s="40">
        <v>-16</v>
      </c>
      <c r="J22" s="80">
        <v>-1</v>
      </c>
      <c r="K22" s="8" t="s">
        <v>12</v>
      </c>
      <c r="M22" s="85" t="s">
        <v>128</v>
      </c>
      <c r="N22" s="25" t="s">
        <v>118</v>
      </c>
      <c r="O22" s="8">
        <v>0</v>
      </c>
      <c r="P22" s="10" t="s">
        <v>12</v>
      </c>
      <c r="Q22" s="8">
        <v>0</v>
      </c>
      <c r="R22" s="10" t="s">
        <v>12</v>
      </c>
      <c r="S22" s="8">
        <v>0</v>
      </c>
      <c r="T22" s="10" t="s">
        <v>12</v>
      </c>
      <c r="U22" s="8">
        <v>-6</v>
      </c>
      <c r="V22" s="10" t="s">
        <v>12</v>
      </c>
      <c r="W22" s="8">
        <v>6</v>
      </c>
      <c r="X22" s="80" t="s">
        <v>12</v>
      </c>
    </row>
    <row r="23" spans="1:24" x14ac:dyDescent="0.3">
      <c r="A23" s="85" t="s">
        <v>128</v>
      </c>
      <c r="B23" s="19" t="s">
        <v>121</v>
      </c>
      <c r="C23" s="89">
        <v>31</v>
      </c>
      <c r="D23" s="7" t="s">
        <v>107</v>
      </c>
      <c r="E23" s="40"/>
      <c r="F23" s="40"/>
      <c r="G23" s="40"/>
      <c r="H23" s="40">
        <v>13</v>
      </c>
      <c r="I23" s="40">
        <v>-13</v>
      </c>
      <c r="J23" s="80">
        <v>-1</v>
      </c>
      <c r="K23" s="8" t="s">
        <v>12</v>
      </c>
      <c r="M23" s="85" t="s">
        <v>128</v>
      </c>
      <c r="N23" s="25" t="s">
        <v>121</v>
      </c>
      <c r="O23" s="8">
        <v>0</v>
      </c>
      <c r="P23" s="10" t="s">
        <v>12</v>
      </c>
      <c r="Q23" s="8">
        <v>0</v>
      </c>
      <c r="R23" s="10" t="s">
        <v>12</v>
      </c>
      <c r="S23" s="8">
        <v>0</v>
      </c>
      <c r="T23" s="10" t="s">
        <v>12</v>
      </c>
      <c r="U23" s="8">
        <v>2</v>
      </c>
      <c r="V23" s="10" t="s">
        <v>12</v>
      </c>
      <c r="W23" s="8">
        <v>-2</v>
      </c>
      <c r="X23" s="80" t="s">
        <v>12</v>
      </c>
    </row>
    <row r="24" spans="1:24" x14ac:dyDescent="0.3">
      <c r="A24" s="85" t="s">
        <v>128</v>
      </c>
      <c r="B24" s="19" t="s">
        <v>122</v>
      </c>
      <c r="C24" s="89">
        <v>15</v>
      </c>
      <c r="D24" s="7" t="s">
        <v>107</v>
      </c>
      <c r="E24" s="40">
        <v>93</v>
      </c>
      <c r="F24" s="40">
        <v>15</v>
      </c>
      <c r="G24" s="40">
        <v>78</v>
      </c>
      <c r="H24" s="40">
        <v>4</v>
      </c>
      <c r="I24" s="40">
        <v>74</v>
      </c>
      <c r="J24" s="80">
        <v>0.79569892473118276</v>
      </c>
      <c r="K24" s="8" t="s">
        <v>19</v>
      </c>
      <c r="M24" s="85" t="s">
        <v>128</v>
      </c>
      <c r="N24" s="25" t="s">
        <v>122</v>
      </c>
      <c r="O24" s="8">
        <v>-3</v>
      </c>
      <c r="P24" s="10">
        <v>-3.125E-2</v>
      </c>
      <c r="Q24" s="8">
        <v>-2</v>
      </c>
      <c r="R24" s="10">
        <v>-2.0833333333333332E-2</v>
      </c>
      <c r="S24" s="8">
        <v>-1</v>
      </c>
      <c r="T24" s="10">
        <v>-1.0416666666666666E-2</v>
      </c>
      <c r="U24" s="8">
        <v>1</v>
      </c>
      <c r="V24" s="10">
        <v>1.0416666666666666E-2</v>
      </c>
      <c r="W24" s="8">
        <v>-2</v>
      </c>
      <c r="X24" s="80">
        <v>-2.0833333333333332E-2</v>
      </c>
    </row>
    <row r="25" spans="1:24" x14ac:dyDescent="0.3">
      <c r="A25" s="85" t="s">
        <v>128</v>
      </c>
      <c r="B25" s="19" t="s">
        <v>124</v>
      </c>
      <c r="C25" s="89">
        <v>33</v>
      </c>
      <c r="D25" s="7" t="s">
        <v>107</v>
      </c>
      <c r="E25" s="40"/>
      <c r="F25" s="40"/>
      <c r="G25" s="40"/>
      <c r="H25" s="40">
        <v>21</v>
      </c>
      <c r="I25" s="40">
        <v>-21</v>
      </c>
      <c r="J25" s="80">
        <v>-1</v>
      </c>
      <c r="K25" s="8" t="s">
        <v>12</v>
      </c>
      <c r="M25" s="85" t="s">
        <v>128</v>
      </c>
      <c r="N25" s="25" t="s">
        <v>124</v>
      </c>
      <c r="O25" s="8">
        <v>0</v>
      </c>
      <c r="P25" s="10" t="s">
        <v>12</v>
      </c>
      <c r="Q25" s="8">
        <v>0</v>
      </c>
      <c r="R25" s="10" t="s">
        <v>12</v>
      </c>
      <c r="S25" s="8">
        <v>0</v>
      </c>
      <c r="T25" s="10" t="s">
        <v>12</v>
      </c>
      <c r="U25" s="8">
        <v>4</v>
      </c>
      <c r="V25" s="10" t="s">
        <v>12</v>
      </c>
      <c r="W25" s="8">
        <v>-4</v>
      </c>
      <c r="X25" s="80" t="s">
        <v>12</v>
      </c>
    </row>
    <row r="26" spans="1:24" x14ac:dyDescent="0.3">
      <c r="A26" s="85" t="s">
        <v>128</v>
      </c>
      <c r="B26" s="19" t="s">
        <v>125</v>
      </c>
      <c r="C26" s="89">
        <v>36</v>
      </c>
      <c r="D26" s="7" t="s">
        <v>107</v>
      </c>
      <c r="E26" s="40"/>
      <c r="F26" s="40"/>
      <c r="G26" s="40"/>
      <c r="H26" s="40">
        <v>6</v>
      </c>
      <c r="I26" s="40">
        <v>-6</v>
      </c>
      <c r="J26" s="80">
        <v>-1</v>
      </c>
      <c r="K26" s="8" t="s">
        <v>12</v>
      </c>
      <c r="M26" s="85" t="s">
        <v>128</v>
      </c>
      <c r="N26" s="25" t="s">
        <v>125</v>
      </c>
      <c r="O26" s="8">
        <v>0</v>
      </c>
      <c r="P26" s="10" t="s">
        <v>12</v>
      </c>
      <c r="Q26" s="8">
        <v>0</v>
      </c>
      <c r="R26" s="10" t="s">
        <v>12</v>
      </c>
      <c r="S26" s="8">
        <v>0</v>
      </c>
      <c r="T26" s="10" t="s">
        <v>12</v>
      </c>
      <c r="U26" s="8">
        <v>-10</v>
      </c>
      <c r="V26" s="10" t="s">
        <v>12</v>
      </c>
      <c r="W26" s="8">
        <v>10</v>
      </c>
      <c r="X26" s="80" t="s">
        <v>12</v>
      </c>
    </row>
    <row r="27" spans="1:24" x14ac:dyDescent="0.3">
      <c r="A27" s="84" t="s">
        <v>129</v>
      </c>
      <c r="B27" s="19" t="s">
        <v>118</v>
      </c>
      <c r="C27" s="89">
        <v>26</v>
      </c>
      <c r="D27" s="7" t="s">
        <v>107</v>
      </c>
      <c r="E27" s="40"/>
      <c r="F27" s="40"/>
      <c r="G27" s="40"/>
      <c r="H27" s="40">
        <v>13</v>
      </c>
      <c r="I27" s="40">
        <v>-13</v>
      </c>
      <c r="J27" s="80">
        <v>-1</v>
      </c>
      <c r="K27" s="8" t="s">
        <v>12</v>
      </c>
      <c r="M27" s="84" t="s">
        <v>129</v>
      </c>
      <c r="N27" s="25" t="s">
        <v>118</v>
      </c>
      <c r="O27" s="8">
        <v>0</v>
      </c>
      <c r="P27" s="10" t="s">
        <v>12</v>
      </c>
      <c r="Q27" s="8">
        <v>0</v>
      </c>
      <c r="R27" s="10" t="s">
        <v>12</v>
      </c>
      <c r="S27" s="8">
        <v>0</v>
      </c>
      <c r="T27" s="10" t="s">
        <v>12</v>
      </c>
      <c r="U27" s="8">
        <v>6</v>
      </c>
      <c r="V27" s="10" t="s">
        <v>12</v>
      </c>
      <c r="W27" s="8">
        <v>-6</v>
      </c>
      <c r="X27" s="80" t="s">
        <v>12</v>
      </c>
    </row>
    <row r="28" spans="1:24" x14ac:dyDescent="0.3">
      <c r="A28" s="84" t="s">
        <v>129</v>
      </c>
      <c r="B28" s="19" t="s">
        <v>121</v>
      </c>
      <c r="C28" s="89">
        <v>31</v>
      </c>
      <c r="D28" s="7" t="s">
        <v>107</v>
      </c>
      <c r="E28" s="40"/>
      <c r="F28" s="40"/>
      <c r="G28" s="40"/>
      <c r="H28" s="40">
        <v>6</v>
      </c>
      <c r="I28" s="40">
        <v>-6</v>
      </c>
      <c r="J28" s="80">
        <v>-1</v>
      </c>
      <c r="K28" s="8" t="s">
        <v>12</v>
      </c>
      <c r="M28" s="84" t="s">
        <v>129</v>
      </c>
      <c r="N28" s="25" t="s">
        <v>121</v>
      </c>
      <c r="O28" s="8">
        <v>0</v>
      </c>
      <c r="P28" s="10" t="s">
        <v>12</v>
      </c>
      <c r="Q28" s="8">
        <v>0</v>
      </c>
      <c r="R28" s="10" t="s">
        <v>12</v>
      </c>
      <c r="S28" s="8">
        <v>0</v>
      </c>
      <c r="T28" s="10" t="s">
        <v>12</v>
      </c>
      <c r="U28" s="8">
        <v>-4</v>
      </c>
      <c r="V28" s="10" t="s">
        <v>12</v>
      </c>
      <c r="W28" s="8">
        <v>4</v>
      </c>
      <c r="X28" s="80" t="s">
        <v>12</v>
      </c>
    </row>
    <row r="29" spans="1:24" x14ac:dyDescent="0.3">
      <c r="A29" s="84" t="s">
        <v>129</v>
      </c>
      <c r="B29" s="19" t="s">
        <v>122</v>
      </c>
      <c r="C29" s="89">
        <v>15</v>
      </c>
      <c r="D29" s="7" t="s">
        <v>107</v>
      </c>
      <c r="E29" s="40"/>
      <c r="F29" s="40"/>
      <c r="G29" s="40"/>
      <c r="H29" s="40">
        <v>9</v>
      </c>
      <c r="I29" s="40">
        <v>-9</v>
      </c>
      <c r="J29" s="80">
        <v>-1</v>
      </c>
      <c r="K29" s="8" t="s">
        <v>12</v>
      </c>
      <c r="M29" s="84" t="s">
        <v>129</v>
      </c>
      <c r="N29" s="25" t="s">
        <v>122</v>
      </c>
      <c r="O29" s="8">
        <v>0</v>
      </c>
      <c r="P29" s="10" t="s">
        <v>12</v>
      </c>
      <c r="Q29" s="8">
        <v>0</v>
      </c>
      <c r="R29" s="10" t="s">
        <v>12</v>
      </c>
      <c r="S29" s="8">
        <v>0</v>
      </c>
      <c r="T29" s="10" t="s">
        <v>12</v>
      </c>
      <c r="U29" s="8">
        <v>0</v>
      </c>
      <c r="V29" s="10" t="s">
        <v>12</v>
      </c>
      <c r="W29" s="8">
        <v>0</v>
      </c>
      <c r="X29" s="80" t="s">
        <v>12</v>
      </c>
    </row>
    <row r="30" spans="1:24" x14ac:dyDescent="0.3">
      <c r="A30" s="84" t="s">
        <v>129</v>
      </c>
      <c r="B30" s="19" t="s">
        <v>124</v>
      </c>
      <c r="C30" s="89">
        <v>33</v>
      </c>
      <c r="D30" s="7" t="s">
        <v>107</v>
      </c>
      <c r="E30" s="40"/>
      <c r="F30" s="40"/>
      <c r="G30" s="40"/>
      <c r="H30" s="40">
        <v>9</v>
      </c>
      <c r="I30" s="40">
        <v>-9</v>
      </c>
      <c r="J30" s="80">
        <v>-1</v>
      </c>
      <c r="K30" s="8" t="s">
        <v>12</v>
      </c>
      <c r="M30" s="84" t="s">
        <v>129</v>
      </c>
      <c r="N30" s="25" t="s">
        <v>124</v>
      </c>
      <c r="O30" s="8">
        <v>0</v>
      </c>
      <c r="P30" s="10" t="s">
        <v>12</v>
      </c>
      <c r="Q30" s="8">
        <v>0</v>
      </c>
      <c r="R30" s="10" t="s">
        <v>12</v>
      </c>
      <c r="S30" s="8">
        <v>0</v>
      </c>
      <c r="T30" s="10" t="s">
        <v>12</v>
      </c>
      <c r="U30" s="8">
        <v>-1</v>
      </c>
      <c r="V30" s="10" t="s">
        <v>12</v>
      </c>
      <c r="W30" s="8">
        <v>1</v>
      </c>
      <c r="X30" s="80" t="s">
        <v>12</v>
      </c>
    </row>
    <row r="31" spans="1:24" x14ac:dyDescent="0.3">
      <c r="A31" s="84" t="s">
        <v>129</v>
      </c>
      <c r="B31" s="19" t="s">
        <v>125</v>
      </c>
      <c r="C31" s="89">
        <v>36</v>
      </c>
      <c r="D31" s="7" t="s">
        <v>107</v>
      </c>
      <c r="E31" s="40"/>
      <c r="F31" s="40"/>
      <c r="G31" s="40"/>
      <c r="H31" s="40">
        <v>11</v>
      </c>
      <c r="I31" s="40">
        <v>-11</v>
      </c>
      <c r="J31" s="80">
        <v>-1</v>
      </c>
      <c r="K31" s="8" t="s">
        <v>12</v>
      </c>
      <c r="M31" s="84" t="s">
        <v>129</v>
      </c>
      <c r="N31" s="25" t="s">
        <v>125</v>
      </c>
      <c r="O31" s="8">
        <v>0</v>
      </c>
      <c r="P31" s="10" t="s">
        <v>12</v>
      </c>
      <c r="Q31" s="8">
        <v>0</v>
      </c>
      <c r="R31" s="10" t="s">
        <v>12</v>
      </c>
      <c r="S31" s="8">
        <v>0</v>
      </c>
      <c r="T31" s="10" t="s">
        <v>12</v>
      </c>
      <c r="U31" s="8">
        <v>-1</v>
      </c>
      <c r="V31" s="10" t="s">
        <v>12</v>
      </c>
      <c r="W31" s="8">
        <v>1</v>
      </c>
      <c r="X31" s="80" t="s">
        <v>12</v>
      </c>
    </row>
    <row r="32" spans="1:24" x14ac:dyDescent="0.3">
      <c r="A32" s="86" t="s">
        <v>130</v>
      </c>
      <c r="B32" s="19" t="s">
        <v>118</v>
      </c>
      <c r="C32" s="89">
        <v>26</v>
      </c>
      <c r="D32" s="7" t="s">
        <v>107</v>
      </c>
      <c r="E32" s="40"/>
      <c r="F32" s="40"/>
      <c r="G32" s="40"/>
      <c r="H32" s="40">
        <v>1</v>
      </c>
      <c r="I32" s="40">
        <v>-1</v>
      </c>
      <c r="J32" s="80">
        <v>-1</v>
      </c>
      <c r="K32" s="8" t="s">
        <v>12</v>
      </c>
      <c r="M32" s="86" t="s">
        <v>130</v>
      </c>
      <c r="N32" s="25" t="s">
        <v>118</v>
      </c>
      <c r="O32" s="8">
        <v>0</v>
      </c>
      <c r="P32" s="10" t="s">
        <v>12</v>
      </c>
      <c r="Q32" s="8">
        <v>0</v>
      </c>
      <c r="R32" s="10" t="s">
        <v>12</v>
      </c>
      <c r="S32" s="8">
        <v>0</v>
      </c>
      <c r="T32" s="10" t="s">
        <v>12</v>
      </c>
      <c r="U32" s="8">
        <v>0</v>
      </c>
      <c r="V32" s="10" t="s">
        <v>12</v>
      </c>
      <c r="W32" s="8">
        <v>0</v>
      </c>
      <c r="X32" s="80" t="s">
        <v>12</v>
      </c>
    </row>
    <row r="33" spans="1:24" x14ac:dyDescent="0.3">
      <c r="A33" s="86" t="s">
        <v>130</v>
      </c>
      <c r="B33" s="19" t="s">
        <v>121</v>
      </c>
      <c r="C33" s="89">
        <v>31</v>
      </c>
      <c r="D33" s="7" t="s">
        <v>107</v>
      </c>
      <c r="E33" s="40"/>
      <c r="F33" s="40"/>
      <c r="G33" s="40"/>
      <c r="H33" s="40">
        <v>2</v>
      </c>
      <c r="I33" s="40">
        <v>-2</v>
      </c>
      <c r="J33" s="80">
        <v>-1</v>
      </c>
      <c r="K33" s="8" t="s">
        <v>12</v>
      </c>
      <c r="M33" s="86" t="s">
        <v>130</v>
      </c>
      <c r="N33" s="25" t="s">
        <v>121</v>
      </c>
      <c r="O33" s="8">
        <v>0</v>
      </c>
      <c r="P33" s="10" t="s">
        <v>12</v>
      </c>
      <c r="Q33" s="8">
        <v>0</v>
      </c>
      <c r="R33" s="10" t="s">
        <v>12</v>
      </c>
      <c r="S33" s="8">
        <v>0</v>
      </c>
      <c r="T33" s="10" t="s">
        <v>12</v>
      </c>
      <c r="U33" s="8">
        <v>1</v>
      </c>
      <c r="V33" s="10" t="s">
        <v>12</v>
      </c>
      <c r="W33" s="8">
        <v>-1</v>
      </c>
      <c r="X33" s="80" t="s">
        <v>12</v>
      </c>
    </row>
    <row r="34" spans="1:24" x14ac:dyDescent="0.3">
      <c r="A34" s="86" t="s">
        <v>130</v>
      </c>
      <c r="B34" s="19" t="s">
        <v>122</v>
      </c>
      <c r="C34" s="89">
        <v>15</v>
      </c>
      <c r="D34" s="7" t="s">
        <v>107</v>
      </c>
      <c r="E34" s="40"/>
      <c r="F34" s="40"/>
      <c r="G34" s="40"/>
      <c r="H34" s="40">
        <v>4</v>
      </c>
      <c r="I34" s="40">
        <v>-4</v>
      </c>
      <c r="J34" s="80">
        <v>-1</v>
      </c>
      <c r="K34" s="8" t="s">
        <v>12</v>
      </c>
      <c r="M34" s="86" t="s">
        <v>130</v>
      </c>
      <c r="N34" s="25" t="s">
        <v>122</v>
      </c>
      <c r="O34" s="8">
        <v>0</v>
      </c>
      <c r="P34" s="10" t="s">
        <v>12</v>
      </c>
      <c r="Q34" s="8">
        <v>0</v>
      </c>
      <c r="R34" s="10" t="s">
        <v>12</v>
      </c>
      <c r="S34" s="8">
        <v>0</v>
      </c>
      <c r="T34" s="10" t="s">
        <v>12</v>
      </c>
      <c r="U34" s="8">
        <v>0</v>
      </c>
      <c r="V34" s="10" t="s">
        <v>12</v>
      </c>
      <c r="W34" s="8">
        <v>0</v>
      </c>
      <c r="X34" s="80" t="s">
        <v>12</v>
      </c>
    </row>
    <row r="35" spans="1:24" x14ac:dyDescent="0.3">
      <c r="A35" s="86" t="s">
        <v>130</v>
      </c>
      <c r="B35" s="19" t="s">
        <v>124</v>
      </c>
      <c r="C35" s="89">
        <v>33</v>
      </c>
      <c r="D35" s="7" t="s">
        <v>107</v>
      </c>
      <c r="E35" s="40"/>
      <c r="F35" s="40"/>
      <c r="G35" s="40"/>
      <c r="H35" s="40">
        <v>4</v>
      </c>
      <c r="I35" s="40">
        <v>-4</v>
      </c>
      <c r="J35" s="80">
        <v>-1</v>
      </c>
      <c r="K35" s="8" t="s">
        <v>12</v>
      </c>
      <c r="M35" s="86" t="s">
        <v>130</v>
      </c>
      <c r="N35" s="25" t="s">
        <v>124</v>
      </c>
      <c r="O35" s="8">
        <v>0</v>
      </c>
      <c r="P35" s="10" t="s">
        <v>12</v>
      </c>
      <c r="Q35" s="8">
        <v>0</v>
      </c>
      <c r="R35" s="10" t="s">
        <v>12</v>
      </c>
      <c r="S35" s="8">
        <v>0</v>
      </c>
      <c r="T35" s="10" t="s">
        <v>12</v>
      </c>
      <c r="U35" s="8">
        <v>2</v>
      </c>
      <c r="V35" s="10" t="s">
        <v>12</v>
      </c>
      <c r="W35" s="8">
        <v>-2</v>
      </c>
      <c r="X35" s="80" t="s">
        <v>12</v>
      </c>
    </row>
    <row r="36" spans="1:24" x14ac:dyDescent="0.3">
      <c r="A36" s="86" t="s">
        <v>130</v>
      </c>
      <c r="B36" s="19" t="s">
        <v>125</v>
      </c>
      <c r="C36" s="89">
        <v>36</v>
      </c>
      <c r="D36" s="7" t="s">
        <v>107</v>
      </c>
      <c r="E36" s="40"/>
      <c r="F36" s="40"/>
      <c r="G36" s="40"/>
      <c r="H36" s="40">
        <v>2</v>
      </c>
      <c r="I36" s="40">
        <v>-2</v>
      </c>
      <c r="J36" s="80">
        <v>-1</v>
      </c>
      <c r="K36" s="8" t="s">
        <v>12</v>
      </c>
      <c r="M36" s="86" t="s">
        <v>130</v>
      </c>
      <c r="N36" s="25" t="s">
        <v>125</v>
      </c>
      <c r="O36" s="8">
        <v>0</v>
      </c>
      <c r="P36" s="10" t="s">
        <v>12</v>
      </c>
      <c r="Q36" s="8">
        <v>0</v>
      </c>
      <c r="R36" s="10" t="s">
        <v>12</v>
      </c>
      <c r="S36" s="8">
        <v>0</v>
      </c>
      <c r="T36" s="10" t="s">
        <v>12</v>
      </c>
      <c r="U36" s="8">
        <v>2</v>
      </c>
      <c r="V36" s="10" t="s">
        <v>12</v>
      </c>
      <c r="W36" s="8">
        <v>-2</v>
      </c>
      <c r="X36" s="80" t="s">
        <v>12</v>
      </c>
    </row>
    <row r="37" spans="1:24" x14ac:dyDescent="0.3">
      <c r="A37" s="87" t="s">
        <v>131</v>
      </c>
      <c r="B37" s="19" t="s">
        <v>118</v>
      </c>
      <c r="C37" s="89">
        <v>26</v>
      </c>
      <c r="D37" s="7" t="s">
        <v>107</v>
      </c>
      <c r="E37" s="40"/>
      <c r="F37" s="40"/>
      <c r="G37" s="40"/>
      <c r="H37" s="40">
        <v>11</v>
      </c>
      <c r="I37" s="40">
        <v>-11</v>
      </c>
      <c r="J37" s="80">
        <v>-1</v>
      </c>
      <c r="K37" s="8" t="s">
        <v>12</v>
      </c>
      <c r="M37" s="87" t="s">
        <v>131</v>
      </c>
      <c r="N37" s="25" t="s">
        <v>118</v>
      </c>
      <c r="O37" s="8">
        <v>0</v>
      </c>
      <c r="P37" s="10" t="s">
        <v>12</v>
      </c>
      <c r="Q37" s="8">
        <v>0</v>
      </c>
      <c r="R37" s="10" t="s">
        <v>12</v>
      </c>
      <c r="S37" s="8">
        <v>0</v>
      </c>
      <c r="T37" s="10" t="s">
        <v>12</v>
      </c>
      <c r="U37" s="8">
        <v>-4</v>
      </c>
      <c r="V37" s="10" t="s">
        <v>12</v>
      </c>
      <c r="W37" s="8">
        <v>4</v>
      </c>
      <c r="X37" s="80" t="s">
        <v>12</v>
      </c>
    </row>
    <row r="38" spans="1:24" x14ac:dyDescent="0.3">
      <c r="A38" s="87" t="s">
        <v>131</v>
      </c>
      <c r="B38" s="19" t="s">
        <v>121</v>
      </c>
      <c r="C38" s="89">
        <v>31</v>
      </c>
      <c r="D38" s="7" t="s">
        <v>107</v>
      </c>
      <c r="E38" s="40"/>
      <c r="F38" s="40"/>
      <c r="G38" s="40"/>
      <c r="H38" s="40">
        <v>4</v>
      </c>
      <c r="I38" s="40">
        <v>-4</v>
      </c>
      <c r="J38" s="80">
        <v>-1</v>
      </c>
      <c r="K38" s="8" t="s">
        <v>12</v>
      </c>
      <c r="M38" s="87" t="s">
        <v>131</v>
      </c>
      <c r="N38" s="25" t="s">
        <v>121</v>
      </c>
      <c r="O38" s="8">
        <v>0</v>
      </c>
      <c r="P38" s="10" t="s">
        <v>12</v>
      </c>
      <c r="Q38" s="8">
        <v>0</v>
      </c>
      <c r="R38" s="10" t="s">
        <v>12</v>
      </c>
      <c r="S38" s="8">
        <v>0</v>
      </c>
      <c r="T38" s="10" t="s">
        <v>12</v>
      </c>
      <c r="U38" s="8">
        <v>-1</v>
      </c>
      <c r="V38" s="10" t="s">
        <v>12</v>
      </c>
      <c r="W38" s="8">
        <v>1</v>
      </c>
      <c r="X38" s="80" t="s">
        <v>12</v>
      </c>
    </row>
    <row r="39" spans="1:24" x14ac:dyDescent="0.3">
      <c r="A39" s="87" t="s">
        <v>131</v>
      </c>
      <c r="B39" s="19" t="s">
        <v>122</v>
      </c>
      <c r="C39" s="89">
        <v>15</v>
      </c>
      <c r="D39" s="7" t="s">
        <v>107</v>
      </c>
      <c r="E39" s="40"/>
      <c r="F39" s="40"/>
      <c r="G39" s="40"/>
      <c r="H39" s="40">
        <v>21</v>
      </c>
      <c r="I39" s="40">
        <v>-21</v>
      </c>
      <c r="J39" s="80">
        <v>-1</v>
      </c>
      <c r="K39" s="8" t="s">
        <v>12</v>
      </c>
      <c r="M39" s="87" t="s">
        <v>131</v>
      </c>
      <c r="N39" s="25" t="s">
        <v>122</v>
      </c>
      <c r="O39" s="8">
        <v>0</v>
      </c>
      <c r="P39" s="10" t="s">
        <v>12</v>
      </c>
      <c r="Q39" s="8">
        <v>0</v>
      </c>
      <c r="R39" s="10" t="s">
        <v>12</v>
      </c>
      <c r="S39" s="8">
        <v>0</v>
      </c>
      <c r="T39" s="10" t="s">
        <v>12</v>
      </c>
      <c r="U39" s="8">
        <v>-5</v>
      </c>
      <c r="V39" s="10" t="s">
        <v>12</v>
      </c>
      <c r="W39" s="8">
        <v>5</v>
      </c>
      <c r="X39" s="80" t="s">
        <v>12</v>
      </c>
    </row>
    <row r="40" spans="1:24" x14ac:dyDescent="0.3">
      <c r="A40" s="87" t="s">
        <v>131</v>
      </c>
      <c r="B40" s="19" t="s">
        <v>124</v>
      </c>
      <c r="C40" s="89">
        <v>33</v>
      </c>
      <c r="D40" s="7" t="s">
        <v>107</v>
      </c>
      <c r="E40" s="40"/>
      <c r="F40" s="40"/>
      <c r="G40" s="40"/>
      <c r="H40" s="40">
        <v>13</v>
      </c>
      <c r="I40" s="40">
        <v>-13</v>
      </c>
      <c r="J40" s="80">
        <v>-1</v>
      </c>
      <c r="K40" s="8" t="s">
        <v>12</v>
      </c>
      <c r="M40" s="87" t="s">
        <v>131</v>
      </c>
      <c r="N40" s="25" t="s">
        <v>124</v>
      </c>
      <c r="O40" s="8">
        <v>0</v>
      </c>
      <c r="P40" s="10" t="s">
        <v>12</v>
      </c>
      <c r="Q40" s="8">
        <v>0</v>
      </c>
      <c r="R40" s="10" t="s">
        <v>12</v>
      </c>
      <c r="S40" s="8">
        <v>0</v>
      </c>
      <c r="T40" s="10" t="s">
        <v>12</v>
      </c>
      <c r="U40" s="8">
        <v>-1</v>
      </c>
      <c r="V40" s="10" t="s">
        <v>12</v>
      </c>
      <c r="W40" s="8">
        <v>1</v>
      </c>
      <c r="X40" s="80" t="s">
        <v>12</v>
      </c>
    </row>
    <row r="41" spans="1:24" x14ac:dyDescent="0.3">
      <c r="A41" s="87" t="s">
        <v>131</v>
      </c>
      <c r="B41" s="19" t="s">
        <v>125</v>
      </c>
      <c r="C41" s="89">
        <v>36</v>
      </c>
      <c r="D41" s="7" t="s">
        <v>107</v>
      </c>
      <c r="E41" s="40"/>
      <c r="F41" s="40"/>
      <c r="G41" s="40"/>
      <c r="H41" s="40">
        <v>7</v>
      </c>
      <c r="I41" s="40">
        <v>-7</v>
      </c>
      <c r="J41" s="80">
        <v>-1</v>
      </c>
      <c r="K41" s="8" t="s">
        <v>12</v>
      </c>
      <c r="M41" s="87" t="s">
        <v>131</v>
      </c>
      <c r="N41" s="25" t="s">
        <v>125</v>
      </c>
      <c r="O41" s="8">
        <v>0</v>
      </c>
      <c r="P41" s="10" t="s">
        <v>12</v>
      </c>
      <c r="Q41" s="8">
        <v>0</v>
      </c>
      <c r="R41" s="10" t="s">
        <v>12</v>
      </c>
      <c r="S41" s="8">
        <v>0</v>
      </c>
      <c r="T41" s="10" t="s">
        <v>12</v>
      </c>
      <c r="U41" s="8">
        <v>4</v>
      </c>
      <c r="V41" s="10" t="s">
        <v>12</v>
      </c>
      <c r="W41" s="8">
        <v>-4</v>
      </c>
      <c r="X41" s="80" t="s">
        <v>12</v>
      </c>
    </row>
  </sheetData>
  <sheetProtection algorithmName="SHA-512" hashValue="yRx/qQxB4f5w0MFN6W0zGTss+D6rGhmKJB7Ip1L6adBr0+o4/YuaQi4jOXbxcopGUKuXRMGYCDwRg2GQgoGd0A==" saltValue="0k8tjjz9l5xJ5P9r4iiS2A==" spinCount="100000" sheet="1" autoFilter="0"/>
  <autoFilter ref="A1:K41" xr:uid="{2F381200-5EF9-4A19-B3C3-F62723D2EB7D}">
    <filterColumn colId="8" showButton="0"/>
  </autoFilter>
  <mergeCells count="6">
    <mergeCell ref="W1:X1"/>
    <mergeCell ref="I1:J1"/>
    <mergeCell ref="O1:P1"/>
    <mergeCell ref="Q1:R1"/>
    <mergeCell ref="S1:T1"/>
    <mergeCell ref="U1:V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a9ec0f0-7796-43d0-ac1f-4c8c46ee0bd1" xsi:nil="true"/>
    <lcf76f155ced4ddcb4097134ff3c332f xmlns="6fdce569-d5bd-44da-b976-fc475fbf132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9C812A-8F34-489F-B129-26475B7E00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F8D8E9-723A-4315-A0F0-FBD902403531}">
  <ds:schemaRefs>
    <ds:schemaRef ds:uri="http://purl.org/dc/terms/"/>
    <ds:schemaRef ds:uri="http://schemas.microsoft.com/office/2006/documentManagement/types"/>
    <ds:schemaRef ds:uri="6fdce569-d5bd-44da-b976-fc475fbf132f"/>
    <ds:schemaRef ds:uri="9a9ec0f0-7796-43d0-ac1f-4c8c46ee0bd1"/>
    <ds:schemaRef ds:uri="http://purl.org/dc/elements/1.1/"/>
    <ds:schemaRef ds:uri="0e209c18-1af9-4bd8-9d98-92fb4771c006"/>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9BBE464-AB40-464A-81F7-CE8D8EEF01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AGHNZ</vt:lpstr>
      <vt:lpstr>Scorematrix AGHNZ</vt:lpstr>
      <vt:lpstr>Evolutie pendel</vt:lpstr>
      <vt:lpstr>Toelichting!Afdrukbereik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Koninckx, Carl</dc:creator>
  <cp:keywords/>
  <dc:description/>
  <cp:lastModifiedBy>Koninckx Carl</cp:lastModifiedBy>
  <cp:revision/>
  <dcterms:created xsi:type="dcterms:W3CDTF">2022-02-15T13:47:57Z</dcterms:created>
  <dcterms:modified xsi:type="dcterms:W3CDTF">2023-12-11T15:02:02Z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y fmtid="{D5CDD505-2E9C-101B-9397-08002B2CF9AE}" pid="4" name="GOBoxScholengroep">
    <vt:lpwstr/>
  </property>
  <property fmtid="{D5CDD505-2E9C-101B-9397-08002B2CF9AE}" pid="5" name="GOBoxInfraDomeinnummer">
    <vt:lpwstr/>
  </property>
  <property fmtid="{D5CDD505-2E9C-101B-9397-08002B2CF9AE}" pid="6" name="GOBoxNiveau">
    <vt:lpwstr/>
  </property>
  <property fmtid="{D5CDD505-2E9C-101B-9397-08002B2CF9AE}" pid="7" name="GOBoxInfraGebouwnummer">
    <vt:lpwstr/>
  </property>
  <property fmtid="{D5CDD505-2E9C-101B-9397-08002B2CF9AE}" pid="8" name="Documenttype infra">
    <vt:lpwstr/>
  </property>
  <property fmtid="{D5CDD505-2E9C-101B-9397-08002B2CF9AE}" pid="9" name="GOBoxJaar">
    <vt:lpwstr/>
  </property>
  <property fmtid="{D5CDD505-2E9C-101B-9397-08002B2CF9AE}" pid="10" name="GOBoxGOBoxedkeurderOrgaanAttendering">
    <vt:lpwstr/>
  </property>
</Properties>
</file>